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420" windowWidth="15570" windowHeight="11640" tabRatio="899" firstSheet="1" activeTab="2"/>
  </bookViews>
  <sheets>
    <sheet name="СПРАВОЧНО доп. и рег класс" sheetId="16" state="hidden" r:id="rId1"/>
    <sheet name="тит.лист" sheetId="6" r:id="rId2"/>
    <sheet name="р.1" sheetId="4" r:id="rId3"/>
    <sheet name="р.2" sheetId="7" r:id="rId4"/>
    <sheet name="120" sheetId="8" state="hidden" r:id="rId5"/>
    <sheet name="130" sheetId="9" r:id="rId6"/>
    <sheet name="140" sheetId="10" state="hidden" r:id="rId7"/>
    <sheet name="150" sheetId="12" r:id="rId8"/>
    <sheet name="180" sheetId="11" state="hidden" r:id="rId9"/>
    <sheet name="400" sheetId="13" state="hidden" r:id="rId10"/>
    <sheet name="406" sheetId="27" state="hidden" r:id="rId11"/>
    <sheet name="407" sheetId="28" state="hidden" r:id="rId12"/>
    <sheet name="510" sheetId="14" state="hidden" r:id="rId13"/>
    <sheet name="налоги из дохода" sheetId="15" state="hidden" r:id="rId14"/>
    <sheet name="610" sheetId="29" state="hidden" r:id="rId15"/>
    <sheet name="111_мз" sheetId="17" r:id="rId16"/>
    <sheet name="112_мз" sheetId="18" state="hidden" r:id="rId17"/>
    <sheet name="119_мз" sheetId="20" r:id="rId18"/>
    <sheet name="111_и" sheetId="30" r:id="rId19"/>
    <sheet name="112_и" sheetId="47" state="hidden" r:id="rId20"/>
    <sheet name="119_и" sheetId="48" r:id="rId21"/>
    <sheet name="111_вн" sheetId="31" r:id="rId22"/>
    <sheet name="112_вн" sheetId="49" state="hidden" r:id="rId23"/>
    <sheet name="119_вн" sheetId="33" r:id="rId24"/>
    <sheet name="243,244,247" sheetId="26" r:id="rId25"/>
    <sheet name="321_и" sheetId="21" r:id="rId26"/>
    <sheet name="831" sheetId="25" state="hidden" r:id="rId27"/>
    <sheet name="851_мз" sheetId="22" r:id="rId28"/>
    <sheet name="851_вн" sheetId="50" r:id="rId29"/>
    <sheet name="852_мз" sheetId="23" state="hidden" r:id="rId30"/>
    <sheet name="852_вн" sheetId="51" state="hidden" r:id="rId31"/>
    <sheet name="853_вн" sheetId="24" state="hidden" r:id="rId32"/>
    <sheet name="сп" sheetId="37" r:id="rId33"/>
  </sheets>
  <definedNames>
    <definedName name="_xlnm._FilterDatabase" localSheetId="2" hidden="1">р.1!$A$6:$N$452</definedName>
    <definedName name="_xlnm.Print_Titles" localSheetId="2">р.1!$4:$6</definedName>
    <definedName name="_xlnm.Print_Titles" localSheetId="3">р.2!$4:$6</definedName>
    <definedName name="_xlnm.Print_Titles" localSheetId="0">'СПРАВОЧНО доп. и рег класс'!$1:$3</definedName>
    <definedName name="_xlnm.Print_Area" localSheetId="21">'111_вн'!$A$1:$AZ$151</definedName>
    <definedName name="_xlnm.Print_Area" localSheetId="18">'111_и'!$A$1:$AZ$155</definedName>
    <definedName name="_xlnm.Print_Area" localSheetId="15">'111_мз'!$A$1:$AZ$234</definedName>
    <definedName name="_xlnm.Print_Area" localSheetId="22">'112_вн'!$A$1:$AZ$156</definedName>
    <definedName name="_xlnm.Print_Area" localSheetId="19">'112_и'!$A$1:$AZ$156</definedName>
    <definedName name="_xlnm.Print_Area" localSheetId="16">'112_мз'!$A$1:$AZ$156</definedName>
    <definedName name="_xlnm.Print_Area" localSheetId="23">'119_вн'!$A$1:$AZ$69</definedName>
    <definedName name="_xlnm.Print_Area" localSheetId="20">'119_и'!$A$1:$AZ$86</definedName>
    <definedName name="_xlnm.Print_Area" localSheetId="17">'119_мз'!$A$1:$AZ$96</definedName>
    <definedName name="_xlnm.Print_Area" localSheetId="4">'120'!$A$1:$AZ$71</definedName>
    <definedName name="_xlnm.Print_Area" localSheetId="5">'130'!$A$1:$BA$102</definedName>
    <definedName name="_xlnm.Print_Area" localSheetId="6">'140'!$A$1:$AZ$89</definedName>
    <definedName name="_xlnm.Print_Area" localSheetId="7">'150'!$A$1:$BA$67</definedName>
    <definedName name="_xlnm.Print_Area" localSheetId="8">'180'!$A$1:$AZ$109</definedName>
    <definedName name="_xlnm.Print_Area" localSheetId="24">'243,244,247'!$A$1:$AZ$484</definedName>
    <definedName name="_xlnm.Print_Area" localSheetId="25">'321_и'!$A$1:$AZ$71</definedName>
    <definedName name="_xlnm.Print_Area" localSheetId="9">'400'!$A$1:$AZ$87</definedName>
    <definedName name="_xlnm.Print_Area" localSheetId="10">'406'!$A$1:$AZ$115</definedName>
    <definedName name="_xlnm.Print_Area" localSheetId="11">'407'!$A$1:$BA$75</definedName>
    <definedName name="_xlnm.Print_Area" localSheetId="12">'510'!$A$1:$AZ$44</definedName>
    <definedName name="_xlnm.Print_Area" localSheetId="14">'610'!$A$1:$BA$49</definedName>
    <definedName name="_xlnm.Print_Area" localSheetId="26">'831'!$A$1:$BA$78</definedName>
    <definedName name="_xlnm.Print_Area" localSheetId="28">'851_вн'!$A$1:$AZ$147</definedName>
    <definedName name="_xlnm.Print_Area" localSheetId="27">'851_мз'!$A$1:$AZ$144</definedName>
    <definedName name="_xlnm.Print_Area" localSheetId="30">'852_вн'!$A$1:$AZ$140</definedName>
    <definedName name="_xlnm.Print_Area" localSheetId="29">'852_мз'!$A$1:$AZ$140</definedName>
    <definedName name="_xlnm.Print_Area" localSheetId="31">'853_вн'!$A$1:$BA$92</definedName>
    <definedName name="_xlnm.Print_Area" localSheetId="13">'налоги из дохода'!$A$1:$AZ$46</definedName>
    <definedName name="_xlnm.Print_Area" localSheetId="2">р.1!$A$1:$L$452</definedName>
    <definedName name="_xlnm.Print_Area" localSheetId="3">р.2!$A$1:$P$147</definedName>
    <definedName name="_xlnm.Print_Area" localSheetId="1">тит.лист!$A$1:$K$41</definedName>
  </definedNames>
  <calcPr calcId="162913"/>
</workbook>
</file>

<file path=xl/calcChain.xml><?xml version="1.0" encoding="utf-8"?>
<calcChain xmlns="http://schemas.openxmlformats.org/spreadsheetml/2006/main">
  <c r="K30" i="6" l="1"/>
  <c r="AQ61" i="20" l="1"/>
  <c r="AV61" i="20"/>
  <c r="AL61" i="20"/>
  <c r="AQ59" i="20"/>
  <c r="AV59" i="20"/>
  <c r="AL59" i="20"/>
  <c r="AK172" i="17"/>
  <c r="Z172" i="17" s="1"/>
  <c r="Z171" i="17"/>
  <c r="Z170" i="17"/>
  <c r="Z169" i="17"/>
  <c r="Z167" i="17" s="1"/>
  <c r="Z168" i="17"/>
  <c r="AQ167" i="17"/>
  <c r="AK167" i="17"/>
  <c r="AF167" i="17"/>
  <c r="V167" i="17"/>
  <c r="AK133" i="17"/>
  <c r="Z133" i="17"/>
  <c r="Z132" i="17"/>
  <c r="Z131" i="17"/>
  <c r="Z128" i="17" s="1"/>
  <c r="Z130" i="17"/>
  <c r="Z129" i="17"/>
  <c r="AQ128" i="17"/>
  <c r="AK128" i="17"/>
  <c r="AF128" i="17"/>
  <c r="V128" i="17"/>
  <c r="BA193" i="17"/>
  <c r="BA192" i="17"/>
  <c r="AV44" i="33" l="1"/>
  <c r="AQ44" i="33"/>
  <c r="BA92" i="31"/>
  <c r="J281" i="4"/>
  <c r="V71" i="30"/>
  <c r="S114" i="30" s="1"/>
  <c r="K281" i="4" l="1"/>
  <c r="N114" i="30"/>
  <c r="J285" i="4"/>
  <c r="K301" i="4"/>
  <c r="K285" i="4"/>
  <c r="I281" i="4"/>
  <c r="K297" i="4"/>
  <c r="I285" i="4"/>
  <c r="I301" i="4"/>
  <c r="I297" i="4"/>
  <c r="J301" i="4"/>
  <c r="J297" i="4"/>
  <c r="I431" i="4" l="1"/>
  <c r="J431" i="4" s="1"/>
  <c r="K431" i="4" s="1"/>
  <c r="I308" i="4"/>
  <c r="J308" i="4" s="1"/>
  <c r="K308" i="4" s="1"/>
  <c r="J323" i="4"/>
  <c r="I323" i="4"/>
  <c r="K323" i="4"/>
  <c r="J142" i="4"/>
  <c r="K142" i="4"/>
  <c r="K59" i="4"/>
  <c r="J59" i="4"/>
  <c r="AV71" i="48"/>
  <c r="AQ71" i="48"/>
  <c r="AG62" i="48"/>
  <c r="AV62" i="48" s="1"/>
  <c r="AB62" i="48"/>
  <c r="AQ62" i="48" s="1"/>
  <c r="AG54" i="48"/>
  <c r="AV54" i="48" s="1"/>
  <c r="AB54" i="48"/>
  <c r="AQ54" i="48" s="1"/>
  <c r="AG45" i="48"/>
  <c r="AV45" i="48" s="1"/>
  <c r="AB45" i="48"/>
  <c r="AQ45" i="48" s="1"/>
  <c r="AG32" i="48"/>
  <c r="AV32" i="48" s="1"/>
  <c r="AB32" i="48"/>
  <c r="AQ32" i="48" s="1"/>
  <c r="V66" i="30"/>
  <c r="Z63" i="30"/>
  <c r="AW63" i="30" s="1"/>
  <c r="AW66" i="30" s="1"/>
  <c r="AC31" i="30" l="1"/>
  <c r="L238" i="4"/>
  <c r="P62" i="7"/>
  <c r="W45" i="48" l="1"/>
  <c r="AL45" i="48" s="1"/>
  <c r="W54" i="48"/>
  <c r="AL54" i="48" s="1"/>
  <c r="W62" i="48"/>
  <c r="AL62" i="48" s="1"/>
  <c r="I59" i="4"/>
  <c r="W32" i="48"/>
  <c r="AL32" i="48" s="1"/>
  <c r="J54" i="4"/>
  <c r="K54" i="4"/>
  <c r="AV60" i="20"/>
  <c r="AQ60" i="20"/>
  <c r="AQ70" i="20"/>
  <c r="AG70" i="20"/>
  <c r="AV70" i="20" s="1"/>
  <c r="AB70" i="20"/>
  <c r="AG60" i="20"/>
  <c r="AB60" i="20"/>
  <c r="AG49" i="20"/>
  <c r="AV49" i="20" s="1"/>
  <c r="AB49" i="20"/>
  <c r="AQ49" i="20" s="1"/>
  <c r="AG34" i="20"/>
  <c r="AV34" i="20" s="1"/>
  <c r="AB34" i="20"/>
  <c r="AQ34" i="20" s="1"/>
  <c r="AQ81" i="20" s="1"/>
  <c r="J137" i="4" s="1"/>
  <c r="AC35" i="17"/>
  <c r="AL71" i="48" l="1"/>
  <c r="AV81" i="20"/>
  <c r="K137" i="4" s="1"/>
  <c r="W34" i="20"/>
  <c r="AL34" i="20" s="1"/>
  <c r="W49" i="20"/>
  <c r="AL49" i="20" s="1"/>
  <c r="W60" i="20"/>
  <c r="AL60" i="20" s="1"/>
  <c r="I54" i="4"/>
  <c r="W70" i="20"/>
  <c r="AL70" i="20" s="1"/>
  <c r="AL102" i="17"/>
  <c r="AL141" i="17"/>
  <c r="AL180" i="17"/>
  <c r="I142" i="4" l="1"/>
  <c r="AL81" i="20"/>
  <c r="P13" i="7"/>
  <c r="I137" i="4" l="1"/>
  <c r="E120" i="37" l="1"/>
  <c r="E93" i="37"/>
  <c r="E75" i="37"/>
  <c r="G30" i="37"/>
  <c r="AC89" i="26"/>
  <c r="AF89" i="26" s="1"/>
  <c r="AL95" i="31"/>
  <c r="AL94" i="31"/>
  <c r="AL93" i="31"/>
  <c r="AF93" i="31" s="1"/>
  <c r="AL78" i="31"/>
  <c r="AK93" i="17"/>
  <c r="Z93" i="17"/>
  <c r="Z92" i="17"/>
  <c r="Z91" i="17"/>
  <c r="Z90" i="17"/>
  <c r="Z89" i="17"/>
  <c r="AS66" i="9"/>
  <c r="AW66" i="9"/>
  <c r="AO66" i="9"/>
  <c r="AK65" i="9"/>
  <c r="AG65" i="9"/>
  <c r="AC65" i="9"/>
  <c r="AK64" i="9"/>
  <c r="AG64" i="9"/>
  <c r="AC64" i="9"/>
  <c r="AK63" i="9"/>
  <c r="AG63" i="9"/>
  <c r="AC63" i="9"/>
  <c r="AK62" i="9"/>
  <c r="AG62" i="9"/>
  <c r="AC62" i="9"/>
  <c r="AK61" i="9"/>
  <c r="AG61" i="9"/>
  <c r="AC61" i="9"/>
  <c r="AK60" i="9"/>
  <c r="AG60" i="9"/>
  <c r="AC60" i="9"/>
  <c r="AK59" i="9"/>
  <c r="AG59" i="9"/>
  <c r="AC59" i="9"/>
  <c r="AK58" i="9"/>
  <c r="AG58" i="9"/>
  <c r="AC58" i="9"/>
  <c r="AK57" i="9"/>
  <c r="AG57" i="9"/>
  <c r="AC57" i="9"/>
  <c r="AK56" i="9"/>
  <c r="AG56" i="9"/>
  <c r="AC56" i="9"/>
  <c r="AK55" i="9"/>
  <c r="AG55" i="9"/>
  <c r="AC55" i="9"/>
  <c r="AK54" i="9"/>
  <c r="AG54" i="9"/>
  <c r="AC54" i="9"/>
  <c r="AK53" i="9"/>
  <c r="AG53" i="9"/>
  <c r="AC53" i="9"/>
  <c r="AK52" i="9"/>
  <c r="AG52" i="9"/>
  <c r="AC52" i="9"/>
  <c r="N192" i="17"/>
  <c r="O13" i="7" l="1"/>
  <c r="K239" i="4"/>
  <c r="K238" i="4" s="1"/>
  <c r="J239" i="4"/>
  <c r="J238" i="4" s="1"/>
  <c r="I239" i="4"/>
  <c r="I238" i="4" s="1"/>
  <c r="I307" i="4"/>
  <c r="J307" i="4"/>
  <c r="K307" i="4"/>
  <c r="I305" i="4"/>
  <c r="J306" i="4"/>
  <c r="K306" i="4"/>
  <c r="I306" i="4"/>
  <c r="K322" i="4"/>
  <c r="I322" i="4"/>
  <c r="J322" i="4"/>
  <c r="V98" i="31"/>
  <c r="AL98" i="31"/>
  <c r="AL92" i="31"/>
  <c r="AL96" i="31" s="1"/>
  <c r="V92" i="31"/>
  <c r="V97" i="31" s="1"/>
  <c r="V82" i="31"/>
  <c r="AL79" i="31"/>
  <c r="AL82" i="31" s="1"/>
  <c r="V66" i="31"/>
  <c r="AL63" i="31"/>
  <c r="AL66" i="31" s="1"/>
  <c r="O110" i="7"/>
  <c r="N13" i="7" l="1"/>
  <c r="M13" i="7"/>
  <c r="V99" i="31"/>
  <c r="AS108" i="31" s="1"/>
  <c r="J305" i="4"/>
  <c r="K305" i="4"/>
  <c r="M110" i="7"/>
  <c r="AL97" i="31"/>
  <c r="AL99" i="31" s="1"/>
  <c r="N110" i="7"/>
  <c r="BB99" i="31" l="1"/>
  <c r="AL77" i="31"/>
  <c r="AF77" i="31" s="1"/>
  <c r="V112" i="17"/>
  <c r="AF112" i="17"/>
  <c r="AK112" i="17"/>
  <c r="AQ112" i="17"/>
  <c r="Z113" i="17"/>
  <c r="Z114" i="17"/>
  <c r="Z115" i="17"/>
  <c r="Z116" i="17"/>
  <c r="Z117" i="17"/>
  <c r="P114" i="7"/>
  <c r="Z112" i="17" l="1"/>
  <c r="Z74" i="17" l="1"/>
  <c r="AG90" i="50" l="1"/>
  <c r="L430" i="4" l="1"/>
  <c r="L421" i="4"/>
  <c r="L389" i="4"/>
  <c r="L380" i="4"/>
  <c r="L360" i="4"/>
  <c r="L370" i="4"/>
  <c r="L304" i="4"/>
  <c r="I197" i="4"/>
  <c r="K195" i="4"/>
  <c r="J195" i="4"/>
  <c r="I195" i="4"/>
  <c r="J182" i="4"/>
  <c r="J180" i="4"/>
  <c r="K24" i="4"/>
  <c r="K22" i="4" s="1"/>
  <c r="J24" i="4"/>
  <c r="J22" i="4" s="1"/>
  <c r="I24" i="4"/>
  <c r="I22" i="4" s="1"/>
  <c r="L22" i="4"/>
  <c r="AK18" i="24"/>
  <c r="AK21" i="24" s="1"/>
  <c r="AK22" i="24" s="1"/>
  <c r="AS18" i="24"/>
  <c r="AS21" i="24"/>
  <c r="AS22" i="24" s="1"/>
  <c r="AK36" i="24"/>
  <c r="AS36" i="24"/>
  <c r="AW44" i="24"/>
  <c r="AW47" i="24" s="1"/>
  <c r="AK44" i="24"/>
  <c r="AK47" i="24" s="1"/>
  <c r="Y44" i="24"/>
  <c r="AC35" i="51"/>
  <c r="AC33" i="51" s="1"/>
  <c r="AW97" i="51"/>
  <c r="AS48" i="51" s="1"/>
  <c r="AS51" i="51" s="1"/>
  <c r="AW79" i="51"/>
  <c r="AK48" i="51" s="1"/>
  <c r="AC59" i="51"/>
  <c r="AQ136" i="51"/>
  <c r="AB136" i="51"/>
  <c r="J133" i="51"/>
  <c r="AW125" i="51"/>
  <c r="AW128" i="51" s="1"/>
  <c r="AS115" i="51" s="1"/>
  <c r="AS118" i="51" s="1"/>
  <c r="AK125" i="51"/>
  <c r="AK128" i="51" s="1"/>
  <c r="AK115" i="51" s="1"/>
  <c r="AK118" i="51" s="1"/>
  <c r="Y125" i="51"/>
  <c r="Y128" i="51" s="1"/>
  <c r="AC115" i="51" s="1"/>
  <c r="AC118" i="51" s="1"/>
  <c r="AC77" i="51"/>
  <c r="AS35" i="51"/>
  <c r="AK35" i="51"/>
  <c r="AK33" i="51" s="1"/>
  <c r="B35" i="51"/>
  <c r="AS33" i="51"/>
  <c r="L3" i="51"/>
  <c r="AC115" i="23"/>
  <c r="AC35" i="23"/>
  <c r="AK118" i="23"/>
  <c r="AS118" i="23"/>
  <c r="AC118" i="23"/>
  <c r="AC77" i="23"/>
  <c r="AS35" i="23"/>
  <c r="AK35" i="23"/>
  <c r="B35" i="23"/>
  <c r="AG108" i="50"/>
  <c r="AW92" i="50"/>
  <c r="AC79" i="50" s="1"/>
  <c r="F69" i="50"/>
  <c r="AW62" i="50"/>
  <c r="AK41" i="50" s="1"/>
  <c r="AK43" i="50" s="1"/>
  <c r="AK30" i="50" s="1"/>
  <c r="F51" i="50"/>
  <c r="J51" i="50" s="1"/>
  <c r="M140" i="50"/>
  <c r="H126" i="50"/>
  <c r="AW110" i="50"/>
  <c r="AK79" i="50" s="1"/>
  <c r="AK82" i="50" s="1"/>
  <c r="AK31" i="50" s="1"/>
  <c r="H108" i="50"/>
  <c r="H90" i="50"/>
  <c r="AW53" i="50"/>
  <c r="AC41" i="50" s="1"/>
  <c r="AC43" i="50" s="1"/>
  <c r="AC30" i="50" s="1"/>
  <c r="L3" i="50"/>
  <c r="F70" i="22"/>
  <c r="U70" i="22" s="1"/>
  <c r="AE70" i="22" s="1"/>
  <c r="K183" i="4"/>
  <c r="K182" i="4"/>
  <c r="F61" i="22"/>
  <c r="J61" i="22" s="1"/>
  <c r="J183" i="4"/>
  <c r="F60" i="22"/>
  <c r="I183" i="4"/>
  <c r="H124" i="22"/>
  <c r="H107" i="22"/>
  <c r="H90" i="22"/>
  <c r="AQ75" i="25"/>
  <c r="AB75" i="25"/>
  <c r="M72" i="25"/>
  <c r="AU58" i="25"/>
  <c r="AX58" i="25"/>
  <c r="AR58" i="25"/>
  <c r="AU55" i="25"/>
  <c r="AX55" i="25"/>
  <c r="AR55" i="25"/>
  <c r="AU59" i="25"/>
  <c r="AK32" i="25" s="1"/>
  <c r="AW44" i="25"/>
  <c r="AS31" i="25" s="1"/>
  <c r="AK44" i="25"/>
  <c r="AK31" i="25" s="1"/>
  <c r="Y44" i="25"/>
  <c r="AW41" i="25"/>
  <c r="AK41" i="25"/>
  <c r="Y41" i="25"/>
  <c r="AC31" i="25"/>
  <c r="AC31" i="24" l="1"/>
  <c r="I208" i="4"/>
  <c r="J187" i="4"/>
  <c r="AC95" i="51"/>
  <c r="AW71" i="22"/>
  <c r="AW61" i="51"/>
  <c r="AC48" i="51" s="1"/>
  <c r="AC51" i="51" s="1"/>
  <c r="F52" i="22"/>
  <c r="U52" i="22" s="1"/>
  <c r="AE52" i="22" s="1"/>
  <c r="AW128" i="50"/>
  <c r="AS79" i="50" s="1"/>
  <c r="AG126" i="50"/>
  <c r="F51" i="22"/>
  <c r="U51" i="22" s="1"/>
  <c r="AE51" i="22" s="1"/>
  <c r="I182" i="4"/>
  <c r="AC82" i="50"/>
  <c r="AC31" i="50" s="1"/>
  <c r="AC33" i="50" s="1"/>
  <c r="AC18" i="50" s="1"/>
  <c r="AC21" i="50" s="1"/>
  <c r="AC22" i="50" s="1"/>
  <c r="I187" i="4"/>
  <c r="I180" i="4"/>
  <c r="K180" i="4"/>
  <c r="AK31" i="24"/>
  <c r="AS31" i="24"/>
  <c r="AK51" i="51"/>
  <c r="AK32" i="51"/>
  <c r="AS32" i="51"/>
  <c r="J70" i="22"/>
  <c r="U61" i="22"/>
  <c r="AE61" i="22" s="1"/>
  <c r="U51" i="50"/>
  <c r="AE51" i="50" s="1"/>
  <c r="AK33" i="50"/>
  <c r="AK18" i="50" s="1"/>
  <c r="AK21" i="50" s="1"/>
  <c r="AK22" i="50" s="1"/>
  <c r="U69" i="50"/>
  <c r="AE69" i="50" s="1"/>
  <c r="J69" i="50"/>
  <c r="F60" i="50"/>
  <c r="AW71" i="50"/>
  <c r="AS41" i="50" s="1"/>
  <c r="AS43" i="50" s="1"/>
  <c r="AS30" i="50" s="1"/>
  <c r="AX59" i="25"/>
  <c r="AS32" i="25" s="1"/>
  <c r="AR59" i="25"/>
  <c r="AC32" i="25" s="1"/>
  <c r="AC33" i="25" s="1"/>
  <c r="AC18" i="25" s="1"/>
  <c r="AC21" i="25" s="1"/>
  <c r="AC22" i="25" s="1"/>
  <c r="AK33" i="25"/>
  <c r="AK18" i="25" s="1"/>
  <c r="AK21" i="25" s="1"/>
  <c r="AK22" i="25" s="1"/>
  <c r="AS33" i="25"/>
  <c r="AS18" i="25" s="1"/>
  <c r="AS21" i="25" s="1"/>
  <c r="AS22" i="25" s="1"/>
  <c r="L3" i="25"/>
  <c r="J52" i="22" l="1"/>
  <c r="J51" i="22"/>
  <c r="AC32" i="51"/>
  <c r="AC39" i="51" s="1"/>
  <c r="AC18" i="51" s="1"/>
  <c r="AC21" i="51" s="1"/>
  <c r="AC22" i="51" s="1"/>
  <c r="AS82" i="50"/>
  <c r="AS31" i="50" s="1"/>
  <c r="AS33" i="50" s="1"/>
  <c r="AS18" i="50" s="1"/>
  <c r="AS21" i="50" s="1"/>
  <c r="AS22" i="50" s="1"/>
  <c r="K187" i="4"/>
  <c r="AS39" i="51"/>
  <c r="AS18" i="51" s="1"/>
  <c r="AS21" i="51" s="1"/>
  <c r="AS22" i="51" s="1"/>
  <c r="K201" i="4"/>
  <c r="AK39" i="51"/>
  <c r="AK18" i="51" s="1"/>
  <c r="AK21" i="51" s="1"/>
  <c r="AK22" i="51" s="1"/>
  <c r="J201" i="4"/>
  <c r="U60" i="50"/>
  <c r="AE60" i="50" s="1"/>
  <c r="J60" i="50"/>
  <c r="AC231" i="26"/>
  <c r="Z207" i="26"/>
  <c r="AC207" i="26"/>
  <c r="AF207" i="26"/>
  <c r="Z208" i="26"/>
  <c r="AC208" i="26"/>
  <c r="AF208" i="26"/>
  <c r="AF206" i="26"/>
  <c r="AC206" i="26"/>
  <c r="Z206" i="26"/>
  <c r="Z190" i="26"/>
  <c r="AC190" i="26"/>
  <c r="AF190" i="26"/>
  <c r="Z191" i="26"/>
  <c r="AC191" i="26"/>
  <c r="AF191" i="26"/>
  <c r="AF189" i="26"/>
  <c r="AC189" i="26"/>
  <c r="Z189" i="26"/>
  <c r="W467" i="26"/>
  <c r="T467" i="26"/>
  <c r="Q467" i="26"/>
  <c r="Q465" i="26"/>
  <c r="T465" i="26"/>
  <c r="W465" i="26"/>
  <c r="Q464" i="26"/>
  <c r="T464" i="26"/>
  <c r="W464" i="26"/>
  <c r="W463" i="26"/>
  <c r="T463" i="26"/>
  <c r="Q463" i="26"/>
  <c r="Q461" i="26"/>
  <c r="T461" i="26"/>
  <c r="W461" i="26"/>
  <c r="Q460" i="26"/>
  <c r="T460" i="26"/>
  <c r="W460" i="26"/>
  <c r="W459" i="26"/>
  <c r="T459" i="26"/>
  <c r="Q459" i="26"/>
  <c r="Q455" i="26"/>
  <c r="T455" i="26"/>
  <c r="W455" i="26"/>
  <c r="Q456" i="26"/>
  <c r="T456" i="26"/>
  <c r="W456" i="26"/>
  <c r="W454" i="26"/>
  <c r="T454" i="26"/>
  <c r="Q454" i="26"/>
  <c r="W449" i="26"/>
  <c r="T449" i="26"/>
  <c r="Q449" i="26"/>
  <c r="Q446" i="26"/>
  <c r="T446" i="26"/>
  <c r="W446" i="26"/>
  <c r="Q447" i="26"/>
  <c r="T447" i="26"/>
  <c r="W447" i="26"/>
  <c r="W445" i="26"/>
  <c r="T445" i="26"/>
  <c r="Q445" i="26"/>
  <c r="Q443" i="26"/>
  <c r="T443" i="26"/>
  <c r="W443" i="26"/>
  <c r="Q442" i="26"/>
  <c r="T442" i="26"/>
  <c r="W442" i="26"/>
  <c r="W441" i="26"/>
  <c r="T441" i="26"/>
  <c r="Q441" i="26"/>
  <c r="Q438" i="26"/>
  <c r="T438" i="26"/>
  <c r="W438" i="26"/>
  <c r="Q437" i="26"/>
  <c r="T437" i="26"/>
  <c r="W437" i="26"/>
  <c r="W436" i="26"/>
  <c r="T436" i="26"/>
  <c r="Q436" i="26"/>
  <c r="W429" i="26"/>
  <c r="T429" i="26"/>
  <c r="Q429" i="26"/>
  <c r="Q425" i="26"/>
  <c r="T425" i="26"/>
  <c r="W425" i="26"/>
  <c r="Q426" i="26"/>
  <c r="T426" i="26"/>
  <c r="W426" i="26"/>
  <c r="Q427" i="26"/>
  <c r="T427" i="26"/>
  <c r="W427" i="26"/>
  <c r="Q424" i="26"/>
  <c r="T424" i="26"/>
  <c r="W424" i="26"/>
  <c r="W423" i="26"/>
  <c r="T423" i="26"/>
  <c r="Q423" i="26"/>
  <c r="Q419" i="26"/>
  <c r="T419" i="26"/>
  <c r="W419" i="26"/>
  <c r="Q420" i="26"/>
  <c r="T420" i="26"/>
  <c r="W420" i="26"/>
  <c r="Q421" i="26"/>
  <c r="T421" i="26"/>
  <c r="W421" i="26"/>
  <c r="Q418" i="26"/>
  <c r="T418" i="26"/>
  <c r="W418" i="26"/>
  <c r="Q413" i="26"/>
  <c r="T413" i="26"/>
  <c r="W413" i="26"/>
  <c r="Q414" i="26"/>
  <c r="T414" i="26"/>
  <c r="W414" i="26"/>
  <c r="Q415" i="26"/>
  <c r="T415" i="26"/>
  <c r="W415" i="26"/>
  <c r="Q416" i="26"/>
  <c r="T416" i="26"/>
  <c r="W416" i="26"/>
  <c r="Q417" i="26"/>
  <c r="T417" i="26"/>
  <c r="W417" i="26"/>
  <c r="W412" i="26"/>
  <c r="T412" i="26"/>
  <c r="Q412" i="26"/>
  <c r="Q401" i="26"/>
  <c r="T401" i="26"/>
  <c r="W401" i="26"/>
  <c r="Q402" i="26"/>
  <c r="T402" i="26"/>
  <c r="W402" i="26"/>
  <c r="Q403" i="26"/>
  <c r="T403" i="26"/>
  <c r="W403" i="26"/>
  <c r="Q404" i="26"/>
  <c r="T404" i="26"/>
  <c r="W404" i="26"/>
  <c r="Q405" i="26"/>
  <c r="T405" i="26"/>
  <c r="W405" i="26"/>
  <c r="Q406" i="26"/>
  <c r="T406" i="26"/>
  <c r="W406" i="26"/>
  <c r="Q407" i="26"/>
  <c r="T407" i="26"/>
  <c r="W407" i="26"/>
  <c r="Q408" i="26"/>
  <c r="T408" i="26"/>
  <c r="W408" i="26"/>
  <c r="Q409" i="26"/>
  <c r="T409" i="26"/>
  <c r="W409" i="26"/>
  <c r="W400" i="26"/>
  <c r="T400" i="26"/>
  <c r="Q400" i="26"/>
  <c r="W393" i="26"/>
  <c r="T393" i="26"/>
  <c r="Q393" i="26"/>
  <c r="Q391" i="26"/>
  <c r="T391" i="26"/>
  <c r="W391" i="26"/>
  <c r="Q388" i="26"/>
  <c r="T388" i="26"/>
  <c r="W388" i="26"/>
  <c r="Q389" i="26"/>
  <c r="T389" i="26"/>
  <c r="W389" i="26"/>
  <c r="Q390" i="26"/>
  <c r="T390" i="26"/>
  <c r="W390" i="26"/>
  <c r="W387" i="26"/>
  <c r="T387" i="26"/>
  <c r="Q387" i="26"/>
  <c r="Q385" i="26"/>
  <c r="T385" i="26"/>
  <c r="W385" i="26"/>
  <c r="Q382" i="26"/>
  <c r="T382" i="26"/>
  <c r="W382" i="26"/>
  <c r="Q383" i="26"/>
  <c r="T383" i="26"/>
  <c r="W383" i="26"/>
  <c r="Q384" i="26"/>
  <c r="T384" i="26"/>
  <c r="W384" i="26"/>
  <c r="W381" i="26"/>
  <c r="Q381" i="26"/>
  <c r="T381" i="26"/>
  <c r="Q378" i="26"/>
  <c r="T378" i="26"/>
  <c r="W378" i="26"/>
  <c r="Q375" i="26"/>
  <c r="T375" i="26"/>
  <c r="W375" i="26"/>
  <c r="Q376" i="26"/>
  <c r="T376" i="26"/>
  <c r="W376" i="26"/>
  <c r="Q377" i="26"/>
  <c r="T377" i="26"/>
  <c r="W377" i="26"/>
  <c r="W374" i="26"/>
  <c r="T374" i="26"/>
  <c r="Q374" i="26"/>
  <c r="AL360" i="26"/>
  <c r="AO360" i="26"/>
  <c r="Q356" i="26"/>
  <c r="T356" i="26"/>
  <c r="W356" i="26"/>
  <c r="Q357" i="26"/>
  <c r="T357" i="26"/>
  <c r="W357" i="26"/>
  <c r="Q358" i="26"/>
  <c r="T358" i="26"/>
  <c r="W358" i="26"/>
  <c r="Q359" i="26"/>
  <c r="T359" i="26"/>
  <c r="W359" i="26"/>
  <c r="W355" i="26"/>
  <c r="Q355" i="26"/>
  <c r="T355" i="26"/>
  <c r="Q349" i="26"/>
  <c r="T349" i="26"/>
  <c r="W349" i="26"/>
  <c r="Q350" i="26"/>
  <c r="T350" i="26"/>
  <c r="W350" i="26"/>
  <c r="Q351" i="26"/>
  <c r="T351" i="26"/>
  <c r="W351" i="26"/>
  <c r="Q352" i="26"/>
  <c r="T352" i="26"/>
  <c r="W352" i="26"/>
  <c r="W348" i="26"/>
  <c r="T348" i="26"/>
  <c r="Q348" i="26"/>
  <c r="W343" i="26"/>
  <c r="T343" i="26"/>
  <c r="Q343" i="26"/>
  <c r="Q340" i="26"/>
  <c r="T340" i="26"/>
  <c r="W340" i="26"/>
  <c r="W339" i="26"/>
  <c r="T339" i="26"/>
  <c r="Q339" i="26"/>
  <c r="Q336" i="26"/>
  <c r="T336" i="26"/>
  <c r="W336" i="26"/>
  <c r="Q335" i="26"/>
  <c r="T335" i="26"/>
  <c r="W335" i="26"/>
  <c r="W334" i="26"/>
  <c r="T334" i="26"/>
  <c r="Q334" i="26"/>
  <c r="W327" i="26"/>
  <c r="T327" i="26"/>
  <c r="Q327" i="26"/>
  <c r="Q325" i="26"/>
  <c r="T325" i="26"/>
  <c r="W325" i="26"/>
  <c r="Q322" i="26"/>
  <c r="T322" i="26"/>
  <c r="W322" i="26"/>
  <c r="Q323" i="26"/>
  <c r="T323" i="26"/>
  <c r="W323" i="26"/>
  <c r="Q324" i="26"/>
  <c r="T324" i="26"/>
  <c r="W324" i="26"/>
  <c r="W321" i="26"/>
  <c r="T321" i="26"/>
  <c r="Q321" i="26"/>
  <c r="Q318" i="26"/>
  <c r="T318" i="26"/>
  <c r="W318" i="26"/>
  <c r="Q315" i="26"/>
  <c r="T315" i="26"/>
  <c r="W315" i="26"/>
  <c r="Q316" i="26"/>
  <c r="T316" i="26"/>
  <c r="W316" i="26"/>
  <c r="Q317" i="26"/>
  <c r="T317" i="26"/>
  <c r="W317" i="26"/>
  <c r="W314" i="26"/>
  <c r="T314" i="26"/>
  <c r="Q314" i="26"/>
  <c r="W307" i="26"/>
  <c r="T307" i="26"/>
  <c r="Q307" i="26"/>
  <c r="Q305" i="26"/>
  <c r="T305" i="26"/>
  <c r="W305" i="26"/>
  <c r="Q302" i="26"/>
  <c r="T302" i="26"/>
  <c r="W302" i="26"/>
  <c r="Q303" i="26"/>
  <c r="T303" i="26"/>
  <c r="W303" i="26"/>
  <c r="Q304" i="26"/>
  <c r="T304" i="26"/>
  <c r="W304" i="26"/>
  <c r="W301" i="26"/>
  <c r="T301" i="26"/>
  <c r="Q301" i="26"/>
  <c r="Q298" i="26"/>
  <c r="T298" i="26"/>
  <c r="W298" i="26"/>
  <c r="Q295" i="26"/>
  <c r="T295" i="26"/>
  <c r="W295" i="26"/>
  <c r="Q296" i="26"/>
  <c r="T296" i="26"/>
  <c r="W296" i="26"/>
  <c r="Q297" i="26"/>
  <c r="T297" i="26"/>
  <c r="W297" i="26"/>
  <c r="W294" i="26"/>
  <c r="T294" i="26"/>
  <c r="Q294" i="26"/>
  <c r="W287" i="26"/>
  <c r="T287" i="26"/>
  <c r="Q287" i="26"/>
  <c r="Q285" i="26"/>
  <c r="T285" i="26"/>
  <c r="W285" i="26"/>
  <c r="Q283" i="26"/>
  <c r="T283" i="26"/>
  <c r="W283" i="26"/>
  <c r="Q284" i="26"/>
  <c r="T284" i="26"/>
  <c r="W284" i="26"/>
  <c r="Q282" i="26"/>
  <c r="T282" i="26"/>
  <c r="W282" i="26"/>
  <c r="W281" i="26"/>
  <c r="T281" i="26"/>
  <c r="Q281" i="26"/>
  <c r="Q279" i="26"/>
  <c r="T279" i="26"/>
  <c r="W279" i="26"/>
  <c r="Q276" i="26"/>
  <c r="T276" i="26"/>
  <c r="W276" i="26"/>
  <c r="Q277" i="26"/>
  <c r="T277" i="26"/>
  <c r="W277" i="26"/>
  <c r="Q278" i="26"/>
  <c r="T278" i="26"/>
  <c r="W278" i="26"/>
  <c r="W275" i="26"/>
  <c r="T275" i="26"/>
  <c r="Q275" i="26"/>
  <c r="Q269" i="26"/>
  <c r="T269" i="26"/>
  <c r="W269" i="26"/>
  <c r="Q270" i="26"/>
  <c r="T270" i="26"/>
  <c r="W270" i="26"/>
  <c r="Q271" i="26"/>
  <c r="T271" i="26"/>
  <c r="W271" i="26"/>
  <c r="Q272" i="26"/>
  <c r="T272" i="26"/>
  <c r="W272" i="26"/>
  <c r="W268" i="26"/>
  <c r="T268" i="26"/>
  <c r="Q268" i="26"/>
  <c r="Z265" i="26"/>
  <c r="AC265" i="26"/>
  <c r="AF265" i="26"/>
  <c r="Z262" i="26"/>
  <c r="AC262" i="26"/>
  <c r="AF262" i="26"/>
  <c r="Z263" i="26"/>
  <c r="AC263" i="26"/>
  <c r="AF263" i="26"/>
  <c r="Z264" i="26"/>
  <c r="AC264" i="26"/>
  <c r="AF264" i="26"/>
  <c r="Z259" i="26"/>
  <c r="AC259" i="26"/>
  <c r="AF259" i="26"/>
  <c r="Z256" i="26"/>
  <c r="AC256" i="26"/>
  <c r="AF256" i="26"/>
  <c r="Z257" i="26"/>
  <c r="AC257" i="26"/>
  <c r="AF257" i="26"/>
  <c r="Z258" i="26"/>
  <c r="AC258" i="26"/>
  <c r="AF258" i="26"/>
  <c r="Z252" i="26"/>
  <c r="AC252" i="26"/>
  <c r="AF252" i="26"/>
  <c r="Z249" i="26"/>
  <c r="AC249" i="26"/>
  <c r="AF249" i="26"/>
  <c r="Z250" i="26"/>
  <c r="AC250" i="26"/>
  <c r="AF250" i="26"/>
  <c r="Z251" i="26"/>
  <c r="AC251" i="26"/>
  <c r="AF251" i="26"/>
  <c r="Z241" i="26"/>
  <c r="AC241" i="26"/>
  <c r="AF241" i="26"/>
  <c r="Z240" i="26"/>
  <c r="AC240" i="26"/>
  <c r="AF240" i="26"/>
  <c r="Z236" i="26"/>
  <c r="AC236" i="26"/>
  <c r="AF236" i="26"/>
  <c r="Z235" i="26"/>
  <c r="AC235" i="26"/>
  <c r="AF235" i="26"/>
  <c r="Z217" i="26"/>
  <c r="AC217" i="26"/>
  <c r="AF217" i="26"/>
  <c r="Z214" i="26"/>
  <c r="AC214" i="26"/>
  <c r="AF214" i="26"/>
  <c r="Z215" i="26"/>
  <c r="AC215" i="26"/>
  <c r="AF215" i="26"/>
  <c r="Z216" i="26"/>
  <c r="AC216" i="26"/>
  <c r="AF216" i="26"/>
  <c r="Z211" i="26"/>
  <c r="AC211" i="26"/>
  <c r="AF211" i="26"/>
  <c r="Z202" i="26"/>
  <c r="AC202" i="26"/>
  <c r="AF202" i="26"/>
  <c r="Z203" i="26"/>
  <c r="AC203" i="26"/>
  <c r="AF203" i="26"/>
  <c r="Z204" i="26"/>
  <c r="AC204" i="26"/>
  <c r="AF204" i="26"/>
  <c r="Z187" i="26"/>
  <c r="AC187" i="26"/>
  <c r="AF187" i="26"/>
  <c r="Z195" i="26"/>
  <c r="AC195" i="26"/>
  <c r="AF195" i="26"/>
  <c r="AF194" i="26"/>
  <c r="AC194" i="26"/>
  <c r="Z194" i="26"/>
  <c r="Z178" i="26"/>
  <c r="AC178" i="26"/>
  <c r="AF178" i="26"/>
  <c r="AF177" i="26"/>
  <c r="AC177" i="26"/>
  <c r="Z177" i="26"/>
  <c r="Z164" i="26"/>
  <c r="AC164" i="26"/>
  <c r="AF163" i="26"/>
  <c r="AC163" i="26"/>
  <c r="Z163" i="26"/>
  <c r="AF164" i="26"/>
  <c r="Z142" i="26"/>
  <c r="AC142" i="26"/>
  <c r="AF142" i="26"/>
  <c r="AF141" i="26"/>
  <c r="Z141" i="26"/>
  <c r="AC141" i="26"/>
  <c r="Z123" i="26"/>
  <c r="AC123" i="26"/>
  <c r="AF123" i="26"/>
  <c r="Z160" i="26"/>
  <c r="AC160" i="26"/>
  <c r="AF160" i="26"/>
  <c r="Z161" i="26"/>
  <c r="AC161" i="26"/>
  <c r="AF161" i="26"/>
  <c r="AF159" i="26"/>
  <c r="AC159" i="26"/>
  <c r="Z159" i="26"/>
  <c r="AF157" i="26"/>
  <c r="AC157" i="26"/>
  <c r="Z157" i="26"/>
  <c r="AF156" i="26"/>
  <c r="AC156" i="26"/>
  <c r="Z156" i="26"/>
  <c r="AF155" i="26"/>
  <c r="AC155" i="26"/>
  <c r="Z155" i="26"/>
  <c r="AF154" i="26"/>
  <c r="AC154" i="26"/>
  <c r="Z154" i="26"/>
  <c r="AF153" i="26"/>
  <c r="AC153" i="26"/>
  <c r="Z153" i="26"/>
  <c r="AF152" i="26"/>
  <c r="AC152" i="26"/>
  <c r="Z152" i="26"/>
  <c r="AF151" i="26"/>
  <c r="AC151" i="26"/>
  <c r="Z151" i="26"/>
  <c r="AF150" i="26"/>
  <c r="AC150" i="26"/>
  <c r="Z150" i="26"/>
  <c r="AF149" i="26"/>
  <c r="AC149" i="26"/>
  <c r="Z149" i="26"/>
  <c r="AF147" i="26"/>
  <c r="AC147" i="26"/>
  <c r="Z147" i="26"/>
  <c r="AF146" i="26"/>
  <c r="AC146" i="26"/>
  <c r="Z146" i="26"/>
  <c r="AF145" i="26"/>
  <c r="AC145" i="26"/>
  <c r="Z145" i="26"/>
  <c r="AF144" i="26"/>
  <c r="AC144" i="26"/>
  <c r="Z144" i="26"/>
  <c r="Z134" i="26"/>
  <c r="AC134" i="26"/>
  <c r="AF134" i="26"/>
  <c r="Z135" i="26"/>
  <c r="AC135" i="26"/>
  <c r="AF135" i="26"/>
  <c r="Z136" i="26"/>
  <c r="AC136" i="26"/>
  <c r="AF136" i="26"/>
  <c r="Z131" i="26"/>
  <c r="AC131" i="26"/>
  <c r="AF131" i="26"/>
  <c r="Z132" i="26"/>
  <c r="AC132" i="26"/>
  <c r="AF132" i="26"/>
  <c r="Z130" i="26"/>
  <c r="AC130" i="26"/>
  <c r="AF130" i="26"/>
  <c r="Z118" i="26"/>
  <c r="AC118" i="26"/>
  <c r="AF118" i="26"/>
  <c r="Z119" i="26"/>
  <c r="AC119" i="26"/>
  <c r="AF119" i="26"/>
  <c r="AF117" i="26"/>
  <c r="AC117" i="26"/>
  <c r="Z117" i="26"/>
  <c r="Z114" i="26"/>
  <c r="AC114" i="26"/>
  <c r="AF114" i="26"/>
  <c r="Z115" i="26"/>
  <c r="AC115" i="26"/>
  <c r="AF115" i="26"/>
  <c r="AF113" i="26"/>
  <c r="AC113" i="26"/>
  <c r="Z113" i="26"/>
  <c r="Z110" i="26"/>
  <c r="AC110" i="26"/>
  <c r="AF110" i="26"/>
  <c r="Z109" i="26"/>
  <c r="AC109" i="26"/>
  <c r="AF109" i="26"/>
  <c r="AF108" i="26"/>
  <c r="AC108" i="26"/>
  <c r="W105" i="26"/>
  <c r="T105" i="26"/>
  <c r="Q105" i="26"/>
  <c r="W104" i="26"/>
  <c r="T104" i="26"/>
  <c r="Q104" i="26"/>
  <c r="W103" i="26"/>
  <c r="T103" i="26"/>
  <c r="Q103" i="26"/>
  <c r="W102" i="26"/>
  <c r="W100" i="26"/>
  <c r="T100" i="26"/>
  <c r="Q100" i="26"/>
  <c r="Q99" i="26"/>
  <c r="T99" i="26"/>
  <c r="W99" i="26"/>
  <c r="W98" i="26"/>
  <c r="T98" i="26"/>
  <c r="Q98" i="26"/>
  <c r="W96" i="26"/>
  <c r="T96" i="26"/>
  <c r="Q96" i="26"/>
  <c r="W95" i="26"/>
  <c r="T95" i="26"/>
  <c r="Q95" i="26"/>
  <c r="T94" i="26"/>
  <c r="Q94" i="26"/>
  <c r="Q93" i="26"/>
  <c r="W91" i="26"/>
  <c r="T91" i="26"/>
  <c r="Q91" i="26"/>
  <c r="W94" i="26"/>
  <c r="Z76" i="26"/>
  <c r="AC76" i="26"/>
  <c r="AF76" i="26"/>
  <c r="Z75" i="26"/>
  <c r="AC75" i="26"/>
  <c r="AF75" i="26"/>
  <c r="AF74" i="26"/>
  <c r="AC74" i="26"/>
  <c r="Z74" i="26"/>
  <c r="Z72" i="26"/>
  <c r="AC72" i="26"/>
  <c r="AF72" i="26"/>
  <c r="Z71" i="26"/>
  <c r="AC71" i="26"/>
  <c r="AF71" i="26"/>
  <c r="AF70" i="26"/>
  <c r="AC70" i="26"/>
  <c r="Z70" i="26"/>
  <c r="Z67" i="26"/>
  <c r="AC67" i="26"/>
  <c r="AF67" i="26"/>
  <c r="Z66" i="26"/>
  <c r="AC66" i="26"/>
  <c r="AF66" i="26"/>
  <c r="AF65" i="26"/>
  <c r="AC65" i="26"/>
  <c r="Z65" i="26"/>
  <c r="AF62" i="26"/>
  <c r="AC62" i="26"/>
  <c r="Z62" i="26"/>
  <c r="AO60" i="26"/>
  <c r="AL60" i="26"/>
  <c r="AI60" i="26"/>
  <c r="AF58" i="26"/>
  <c r="AC58" i="26"/>
  <c r="Z58" i="26"/>
  <c r="AO56" i="26"/>
  <c r="AL56" i="26"/>
  <c r="AI56" i="26"/>
  <c r="AO61" i="26" l="1"/>
  <c r="AF61" i="26" s="1"/>
  <c r="AL57" i="26"/>
  <c r="AC57" i="26" s="1"/>
  <c r="AO57" i="26"/>
  <c r="AF57" i="26" s="1"/>
  <c r="AI61" i="26"/>
  <c r="Z61" i="26" s="1"/>
  <c r="AL61" i="26"/>
  <c r="AC61" i="26" s="1"/>
  <c r="I201" i="4"/>
  <c r="K443" i="4"/>
  <c r="J443" i="4"/>
  <c r="I442" i="4"/>
  <c r="K438" i="4"/>
  <c r="J429" i="4"/>
  <c r="I428" i="4"/>
  <c r="K420" i="4"/>
  <c r="J418" i="4"/>
  <c r="I410" i="4"/>
  <c r="K407" i="4"/>
  <c r="J399" i="4"/>
  <c r="I398" i="4"/>
  <c r="K388" i="4"/>
  <c r="J387" i="4"/>
  <c r="I385" i="4"/>
  <c r="K377" i="4"/>
  <c r="J369" i="4"/>
  <c r="I367" i="4"/>
  <c r="K357" i="4"/>
  <c r="J349" i="4"/>
  <c r="I348" i="4"/>
  <c r="K342" i="4"/>
  <c r="J340" i="4"/>
  <c r="I336" i="4"/>
  <c r="K320" i="4"/>
  <c r="J319" i="4"/>
  <c r="J318" i="4"/>
  <c r="K303" i="4"/>
  <c r="J302" i="4"/>
  <c r="I300" i="4"/>
  <c r="K296" i="4"/>
  <c r="K291" i="4"/>
  <c r="I291" i="4"/>
  <c r="K439" i="4"/>
  <c r="J438" i="4"/>
  <c r="I429" i="4"/>
  <c r="K426" i="4"/>
  <c r="J420" i="4"/>
  <c r="I418" i="4"/>
  <c r="K409" i="4"/>
  <c r="J407" i="4"/>
  <c r="I399" i="4"/>
  <c r="K396" i="4"/>
  <c r="J388" i="4"/>
  <c r="I387" i="4"/>
  <c r="K379" i="4"/>
  <c r="J377" i="4"/>
  <c r="I369" i="4"/>
  <c r="K359" i="4"/>
  <c r="J357" i="4"/>
  <c r="I349" i="4"/>
  <c r="K346" i="4"/>
  <c r="J342" i="4"/>
  <c r="I340" i="4"/>
  <c r="K334" i="4"/>
  <c r="J320" i="4"/>
  <c r="I319" i="4"/>
  <c r="J316" i="4"/>
  <c r="J303" i="4"/>
  <c r="I302" i="4"/>
  <c r="J296" i="4"/>
  <c r="J289" i="4"/>
  <c r="J439" i="4"/>
  <c r="I438" i="4"/>
  <c r="K428" i="4"/>
  <c r="J426" i="4"/>
  <c r="I420" i="4"/>
  <c r="K410" i="4"/>
  <c r="J409" i="4"/>
  <c r="I407" i="4"/>
  <c r="K398" i="4"/>
  <c r="J396" i="4"/>
  <c r="I388" i="4"/>
  <c r="K385" i="4"/>
  <c r="J379" i="4"/>
  <c r="I377" i="4"/>
  <c r="K367" i="4"/>
  <c r="J359" i="4"/>
  <c r="I357" i="4"/>
  <c r="I443" i="4"/>
  <c r="K442" i="4"/>
  <c r="J442" i="4"/>
  <c r="I426" i="4"/>
  <c r="K399" i="4"/>
  <c r="J385" i="4"/>
  <c r="I359" i="4"/>
  <c r="J346" i="4"/>
  <c r="K336" i="4"/>
  <c r="I320" i="4"/>
  <c r="I318" i="4"/>
  <c r="K300" i="4"/>
  <c r="I296" i="4"/>
  <c r="K387" i="4"/>
  <c r="K340" i="4"/>
  <c r="K302" i="4"/>
  <c r="I439" i="4"/>
  <c r="K418" i="4"/>
  <c r="J398" i="4"/>
  <c r="I379" i="4"/>
  <c r="K349" i="4"/>
  <c r="I346" i="4"/>
  <c r="J336" i="4"/>
  <c r="K319" i="4"/>
  <c r="I316" i="4"/>
  <c r="J300" i="4"/>
  <c r="K289" i="4"/>
  <c r="I409" i="4"/>
  <c r="J348" i="4"/>
  <c r="K316" i="4"/>
  <c r="I289" i="4"/>
  <c r="K429" i="4"/>
  <c r="J410" i="4"/>
  <c r="I396" i="4"/>
  <c r="K369" i="4"/>
  <c r="K348" i="4"/>
  <c r="I342" i="4"/>
  <c r="J334" i="4"/>
  <c r="K318" i="4"/>
  <c r="I303" i="4"/>
  <c r="J291" i="4"/>
  <c r="J428" i="4"/>
  <c r="J367" i="4"/>
  <c r="I334" i="4"/>
  <c r="W80" i="26"/>
  <c r="Q90" i="26"/>
  <c r="Z143" i="26"/>
  <c r="Z148" i="26"/>
  <c r="AC122" i="26"/>
  <c r="AC223" i="26"/>
  <c r="W289" i="26"/>
  <c r="T310" i="26"/>
  <c r="W311" i="26"/>
  <c r="W345" i="26"/>
  <c r="Q369" i="26"/>
  <c r="W394" i="26"/>
  <c r="W432" i="26"/>
  <c r="Q450" i="26"/>
  <c r="Q79" i="26"/>
  <c r="T79" i="26"/>
  <c r="W89" i="26"/>
  <c r="AC143" i="26"/>
  <c r="AC148" i="26"/>
  <c r="Z169" i="26"/>
  <c r="AC170" i="26"/>
  <c r="AF172" i="26"/>
  <c r="Z173" i="26"/>
  <c r="AF122" i="26"/>
  <c r="AI218" i="26"/>
  <c r="AC221" i="26"/>
  <c r="Z223" i="26"/>
  <c r="AF224" i="26"/>
  <c r="T289" i="26"/>
  <c r="W288" i="26"/>
  <c r="W290" i="26"/>
  <c r="Q310" i="26"/>
  <c r="T309" i="26"/>
  <c r="W308" i="26"/>
  <c r="T311" i="26"/>
  <c r="Q329" i="26"/>
  <c r="T328" i="26"/>
  <c r="Q331" i="26"/>
  <c r="W344" i="26"/>
  <c r="T345" i="26"/>
  <c r="W368" i="26"/>
  <c r="T371" i="26"/>
  <c r="Q370" i="26"/>
  <c r="Q395" i="26"/>
  <c r="T394" i="26"/>
  <c r="Q397" i="26"/>
  <c r="T432" i="26"/>
  <c r="W431" i="26"/>
  <c r="W433" i="26"/>
  <c r="W451" i="26"/>
  <c r="W469" i="26"/>
  <c r="AC226" i="26"/>
  <c r="Z228" i="26"/>
  <c r="AC227" i="26"/>
  <c r="AF229" i="26"/>
  <c r="AF230" i="26"/>
  <c r="T89" i="26"/>
  <c r="AC169" i="26"/>
  <c r="AC173" i="26"/>
  <c r="Q291" i="26"/>
  <c r="W328" i="26"/>
  <c r="W367" i="26"/>
  <c r="W371" i="26"/>
  <c r="T395" i="26"/>
  <c r="Q468" i="26"/>
  <c r="AC228" i="26"/>
  <c r="K275" i="4"/>
  <c r="J273" i="4"/>
  <c r="J275" i="4"/>
  <c r="I275" i="4"/>
  <c r="K273" i="4"/>
  <c r="I273" i="4"/>
  <c r="T80" i="26"/>
  <c r="W90" i="26"/>
  <c r="AF143" i="26"/>
  <c r="AF148" i="26"/>
  <c r="Z170" i="26"/>
  <c r="AC172" i="26"/>
  <c r="AF171" i="26"/>
  <c r="AL218" i="26"/>
  <c r="AF221" i="26"/>
  <c r="AF222" i="26"/>
  <c r="AC224" i="26"/>
  <c r="Q289" i="26"/>
  <c r="T288" i="26"/>
  <c r="W291" i="26"/>
  <c r="T290" i="26"/>
  <c r="Q309" i="26"/>
  <c r="T308" i="26"/>
  <c r="Q311" i="26"/>
  <c r="W330" i="26"/>
  <c r="Q328" i="26"/>
  <c r="T344" i="26"/>
  <c r="Q345" i="26"/>
  <c r="Q367" i="26"/>
  <c r="T368" i="26"/>
  <c r="Q371" i="26"/>
  <c r="W369" i="26"/>
  <c r="W396" i="26"/>
  <c r="Q394" i="26"/>
  <c r="Q432" i="26"/>
  <c r="T431" i="26"/>
  <c r="W430" i="26"/>
  <c r="T433" i="26"/>
  <c r="W450" i="26"/>
  <c r="T451" i="26"/>
  <c r="W468" i="26"/>
  <c r="T469" i="26"/>
  <c r="AF226" i="26"/>
  <c r="Z227" i="26"/>
  <c r="AF231" i="26"/>
  <c r="Z231" i="26"/>
  <c r="AC230" i="26"/>
  <c r="Q80" i="26"/>
  <c r="AF170" i="26"/>
  <c r="Z171" i="26"/>
  <c r="Z221" i="26"/>
  <c r="Z222" i="26"/>
  <c r="W309" i="26"/>
  <c r="Q330" i="26"/>
  <c r="T329" i="26"/>
  <c r="T331" i="26"/>
  <c r="T370" i="26"/>
  <c r="Q396" i="26"/>
  <c r="T397" i="26"/>
  <c r="Q430" i="26"/>
  <c r="Z226" i="26"/>
  <c r="AF227" i="26"/>
  <c r="AC229" i="26"/>
  <c r="W79" i="26"/>
  <c r="Q89" i="26"/>
  <c r="T90" i="26"/>
  <c r="AF169" i="26"/>
  <c r="Z172" i="26"/>
  <c r="AC171" i="26"/>
  <c r="AF173" i="26"/>
  <c r="Z122" i="26"/>
  <c r="AO218" i="26"/>
  <c r="AF223" i="26"/>
  <c r="Z224" i="26"/>
  <c r="Q288" i="26"/>
  <c r="T291" i="26"/>
  <c r="Q290" i="26"/>
  <c r="W310" i="26"/>
  <c r="Q308" i="26"/>
  <c r="T330" i="26"/>
  <c r="W329" i="26"/>
  <c r="W331" i="26"/>
  <c r="Q344" i="26"/>
  <c r="T367" i="26"/>
  <c r="Q368" i="26"/>
  <c r="W370" i="26"/>
  <c r="T369" i="26"/>
  <c r="T396" i="26"/>
  <c r="W395" i="26"/>
  <c r="W397" i="26"/>
  <c r="Q431" i="26"/>
  <c r="T430" i="26"/>
  <c r="Q433" i="26"/>
  <c r="T450" i="26"/>
  <c r="Q451" i="26"/>
  <c r="T468" i="26"/>
  <c r="Q469" i="26"/>
  <c r="AF228" i="26"/>
  <c r="Z229" i="26"/>
  <c r="Z230" i="26"/>
  <c r="AL176" i="26"/>
  <c r="AI193" i="26"/>
  <c r="AI176" i="26"/>
  <c r="AO193" i="26"/>
  <c r="AO176" i="26"/>
  <c r="AL193" i="26"/>
  <c r="AI306" i="26"/>
  <c r="AL140" i="26"/>
  <c r="AO209" i="26"/>
  <c r="AO212" i="26"/>
  <c r="AO162" i="26"/>
  <c r="AL209" i="26"/>
  <c r="AL212" i="26"/>
  <c r="AC222" i="26"/>
  <c r="AO121" i="26"/>
  <c r="AL121" i="26"/>
  <c r="AL162" i="26"/>
  <c r="AO140" i="26"/>
  <c r="AI140" i="26"/>
  <c r="AI162" i="26"/>
  <c r="AI121" i="26"/>
  <c r="AI101" i="26"/>
  <c r="AI97" i="26" s="1"/>
  <c r="AI107" i="26"/>
  <c r="Z108" i="26"/>
  <c r="AO92" i="26"/>
  <c r="K284" i="4" s="1"/>
  <c r="W93" i="26"/>
  <c r="AL101" i="26"/>
  <c r="AL97" i="26" s="1"/>
  <c r="AO101" i="26"/>
  <c r="AO97" i="26" s="1"/>
  <c r="Q102" i="26"/>
  <c r="T102" i="26"/>
  <c r="AI92" i="26"/>
  <c r="AI88" i="26" s="1"/>
  <c r="AL92" i="26"/>
  <c r="J284" i="4" s="1"/>
  <c r="T93" i="26"/>
  <c r="AI57" i="26"/>
  <c r="Z57" i="26" s="1"/>
  <c r="J299" i="4" l="1"/>
  <c r="K299" i="4"/>
  <c r="I299" i="4"/>
  <c r="J441" i="4"/>
  <c r="K295" i="4"/>
  <c r="I295" i="4"/>
  <c r="I284" i="4"/>
  <c r="J295" i="4"/>
  <c r="I304" i="4"/>
  <c r="I389" i="4"/>
  <c r="K321" i="4"/>
  <c r="I321" i="4"/>
  <c r="K389" i="4"/>
  <c r="J321" i="4"/>
  <c r="J389" i="4"/>
  <c r="N145" i="49"/>
  <c r="J94" i="4"/>
  <c r="I94" i="4"/>
  <c r="T135" i="49"/>
  <c r="T124" i="49"/>
  <c r="AS31" i="49"/>
  <c r="AK31" i="49"/>
  <c r="T79" i="49"/>
  <c r="T56" i="49"/>
  <c r="T45" i="49"/>
  <c r="AQ152" i="49"/>
  <c r="AB152" i="49"/>
  <c r="M149" i="49"/>
  <c r="AA144" i="49"/>
  <c r="AR137" i="49"/>
  <c r="AR136" i="49"/>
  <c r="AR126" i="49"/>
  <c r="AR125" i="49"/>
  <c r="AR115" i="49"/>
  <c r="AR114" i="49"/>
  <c r="T113" i="49"/>
  <c r="AU103" i="49"/>
  <c r="AU102" i="49"/>
  <c r="AU92" i="49"/>
  <c r="AU91" i="49"/>
  <c r="T90" i="49"/>
  <c r="AU81" i="49"/>
  <c r="AU80" i="49"/>
  <c r="AR69" i="49"/>
  <c r="AR68" i="49"/>
  <c r="T67" i="49"/>
  <c r="AR58" i="49"/>
  <c r="AR57" i="49"/>
  <c r="AR47" i="49"/>
  <c r="AR46" i="49"/>
  <c r="AC30" i="49"/>
  <c r="L2" i="49"/>
  <c r="AQ82" i="48"/>
  <c r="AB82" i="48"/>
  <c r="M79" i="48"/>
  <c r="AV66" i="48"/>
  <c r="AQ66" i="48"/>
  <c r="AL66" i="48"/>
  <c r="L2" i="48"/>
  <c r="AB64" i="48"/>
  <c r="AQ64" i="48" s="1"/>
  <c r="AQ152" i="47"/>
  <c r="AB152" i="47"/>
  <c r="M149" i="47"/>
  <c r="N145" i="47"/>
  <c r="AK146" i="47"/>
  <c r="AK33" i="47" s="1"/>
  <c r="AA144" i="47"/>
  <c r="AR137" i="47"/>
  <c r="AR136" i="47"/>
  <c r="T135" i="47"/>
  <c r="AR126" i="47"/>
  <c r="AR125" i="47"/>
  <c r="T124" i="47"/>
  <c r="AR115" i="47"/>
  <c r="AR114" i="47"/>
  <c r="T113" i="47"/>
  <c r="AU103" i="47"/>
  <c r="AU102" i="47"/>
  <c r="T101" i="47"/>
  <c r="AU92" i="47"/>
  <c r="AU91" i="47"/>
  <c r="T90" i="47"/>
  <c r="AU81" i="47"/>
  <c r="AU80" i="47"/>
  <c r="T79" i="47"/>
  <c r="AR69" i="47"/>
  <c r="AR68" i="47"/>
  <c r="T67" i="47"/>
  <c r="AR58" i="47"/>
  <c r="AR57" i="47"/>
  <c r="T56" i="47"/>
  <c r="AR47" i="47"/>
  <c r="AR46" i="47"/>
  <c r="T45" i="47"/>
  <c r="AS32" i="47"/>
  <c r="AS31" i="47"/>
  <c r="AK31" i="47"/>
  <c r="AK30" i="47"/>
  <c r="AC30" i="47"/>
  <c r="L2" i="47"/>
  <c r="AK34" i="30"/>
  <c r="J72" i="4" s="1"/>
  <c r="AS33" i="30"/>
  <c r="K71" i="4" s="1"/>
  <c r="AK33" i="30"/>
  <c r="J71" i="4" s="1"/>
  <c r="AC33" i="30"/>
  <c r="I71" i="4" s="1"/>
  <c r="BA113" i="30"/>
  <c r="AT106" i="30"/>
  <c r="AS32" i="30" s="1"/>
  <c r="AD105" i="30"/>
  <c r="AT89" i="30"/>
  <c r="AK32" i="30" s="1"/>
  <c r="AD88" i="30"/>
  <c r="AT72" i="30"/>
  <c r="AC32" i="30" s="1"/>
  <c r="AD71" i="30"/>
  <c r="AS32" i="18"/>
  <c r="K78" i="4" s="1"/>
  <c r="AR137" i="18"/>
  <c r="AR136" i="18"/>
  <c r="AK32" i="18"/>
  <c r="J78" i="4" s="1"/>
  <c r="AR126" i="18"/>
  <c r="AR125" i="18"/>
  <c r="AR115" i="18"/>
  <c r="AR114" i="18"/>
  <c r="AC32" i="18"/>
  <c r="I78" i="4" s="1"/>
  <c r="T101" i="18"/>
  <c r="AU103" i="18"/>
  <c r="AU102" i="18"/>
  <c r="T90" i="18"/>
  <c r="T67" i="18"/>
  <c r="AK30" i="18"/>
  <c r="T79" i="18"/>
  <c r="AU92" i="18"/>
  <c r="AU91" i="18"/>
  <c r="AU81" i="18"/>
  <c r="AU80" i="18"/>
  <c r="AR69" i="18"/>
  <c r="AR68" i="18"/>
  <c r="AR58" i="18"/>
  <c r="AR57" i="18"/>
  <c r="AR47" i="18"/>
  <c r="AR46" i="18"/>
  <c r="AC30" i="18"/>
  <c r="I60" i="4" l="1"/>
  <c r="K60" i="4"/>
  <c r="AX146" i="47"/>
  <c r="AS33" i="47" s="1"/>
  <c r="K83" i="4"/>
  <c r="AX146" i="49"/>
  <c r="AS33" i="49" s="1"/>
  <c r="K94" i="4"/>
  <c r="J60" i="4"/>
  <c r="X146" i="47"/>
  <c r="AC33" i="47" s="1"/>
  <c r="I83" i="4"/>
  <c r="W46" i="48"/>
  <c r="AL46" i="48" s="1"/>
  <c r="AB55" i="48"/>
  <c r="AQ55" i="48" s="1"/>
  <c r="AS32" i="49"/>
  <c r="K76" i="4" s="1"/>
  <c r="AB56" i="48"/>
  <c r="AQ56" i="48" s="1"/>
  <c r="J83" i="4"/>
  <c r="AG56" i="48"/>
  <c r="AV56" i="48" s="1"/>
  <c r="AG63" i="48"/>
  <c r="AV63" i="48" s="1"/>
  <c r="AG33" i="48"/>
  <c r="AV33" i="48" s="1"/>
  <c r="AB34" i="48"/>
  <c r="AQ34" i="48" s="1"/>
  <c r="W47" i="48"/>
  <c r="AL47" i="48" s="1"/>
  <c r="W55" i="48"/>
  <c r="AL55" i="48" s="1"/>
  <c r="AB63" i="48"/>
  <c r="AQ63" i="48" s="1"/>
  <c r="AG64" i="48"/>
  <c r="AV64" i="48" s="1"/>
  <c r="W34" i="48"/>
  <c r="AL34" i="48" s="1"/>
  <c r="AB33" i="48"/>
  <c r="AQ33" i="48" s="1"/>
  <c r="AG34" i="48"/>
  <c r="AV34" i="48" s="1"/>
  <c r="AG46" i="48"/>
  <c r="AV46" i="48" s="1"/>
  <c r="AB47" i="48"/>
  <c r="AQ47" i="48" s="1"/>
  <c r="W56" i="48"/>
  <c r="AL56" i="48" s="1"/>
  <c r="W63" i="48"/>
  <c r="AL63" i="48" s="1"/>
  <c r="X146" i="49"/>
  <c r="AC33" i="49" s="1"/>
  <c r="AK146" i="49"/>
  <c r="AK33" i="49" s="1"/>
  <c r="N144" i="47"/>
  <c r="W33" i="48"/>
  <c r="AL33" i="48" s="1"/>
  <c r="AB46" i="48"/>
  <c r="AQ46" i="48" s="1"/>
  <c r="AG47" i="48"/>
  <c r="AV47" i="48" s="1"/>
  <c r="AG55" i="48"/>
  <c r="AV55" i="48" s="1"/>
  <c r="W64" i="48"/>
  <c r="AL64" i="48" s="1"/>
  <c r="T101" i="49"/>
  <c r="N144" i="49"/>
  <c r="AN144" i="49"/>
  <c r="AK30" i="49"/>
  <c r="J103" i="4" s="1"/>
  <c r="AS30" i="49"/>
  <c r="AC32" i="49"/>
  <c r="I76" i="4" s="1"/>
  <c r="AC31" i="49"/>
  <c r="I103" i="4" s="1"/>
  <c r="AK32" i="49"/>
  <c r="J76" i="4" s="1"/>
  <c r="AK45" i="30"/>
  <c r="AC34" i="30"/>
  <c r="AS34" i="30"/>
  <c r="AS30" i="47"/>
  <c r="AC32" i="47"/>
  <c r="AC31" i="47"/>
  <c r="AK32" i="47"/>
  <c r="AK34" i="47" s="1"/>
  <c r="AK16" i="47" s="1"/>
  <c r="AK19" i="47" s="1"/>
  <c r="AN144" i="47"/>
  <c r="V88" i="30"/>
  <c r="AF114" i="30" s="1"/>
  <c r="AA114" i="30" s="1"/>
  <c r="V105" i="30"/>
  <c r="AN114" i="30" s="1"/>
  <c r="AS30" i="18"/>
  <c r="T56" i="18"/>
  <c r="T124" i="18"/>
  <c r="T135" i="18"/>
  <c r="T45" i="18"/>
  <c r="AS31" i="18"/>
  <c r="AC31" i="18"/>
  <c r="I105" i="4" s="1"/>
  <c r="T113" i="18"/>
  <c r="AK31" i="18"/>
  <c r="J105" i="4" s="1"/>
  <c r="AS43" i="17"/>
  <c r="K68" i="4" s="1"/>
  <c r="AS42" i="17"/>
  <c r="K67" i="4" s="1"/>
  <c r="AS41" i="17"/>
  <c r="K66" i="4" s="1"/>
  <c r="AS40" i="17"/>
  <c r="K65" i="4" s="1"/>
  <c r="AK43" i="17"/>
  <c r="J68" i="4" s="1"/>
  <c r="AK44" i="17"/>
  <c r="J69" i="4" s="1"/>
  <c r="AK42" i="17"/>
  <c r="J67" i="4" s="1"/>
  <c r="AK41" i="17"/>
  <c r="J66" i="4" s="1"/>
  <c r="AK40" i="17"/>
  <c r="J65" i="4" s="1"/>
  <c r="AC43" i="17"/>
  <c r="I68" i="4" s="1"/>
  <c r="AC44" i="17"/>
  <c r="I69" i="4" s="1"/>
  <c r="AC42" i="17"/>
  <c r="I67" i="4" s="1"/>
  <c r="AC41" i="17"/>
  <c r="I66" i="4" s="1"/>
  <c r="AC40" i="17"/>
  <c r="I65" i="4" s="1"/>
  <c r="BA191" i="17"/>
  <c r="AN191" i="17" s="1"/>
  <c r="AS191" i="17" s="1"/>
  <c r="BA190" i="17"/>
  <c r="N190" i="17" s="1"/>
  <c r="AN190" i="17"/>
  <c r="AA190" i="17"/>
  <c r="V174" i="17"/>
  <c r="AW172" i="17"/>
  <c r="AW171" i="17"/>
  <c r="AW170" i="17"/>
  <c r="AW169" i="17"/>
  <c r="V175" i="17"/>
  <c r="V158" i="17"/>
  <c r="Z156" i="17"/>
  <c r="AW156" i="17" s="1"/>
  <c r="Z155" i="17"/>
  <c r="AW155" i="17" s="1"/>
  <c r="Z154" i="17"/>
  <c r="AW154" i="17" s="1"/>
  <c r="Z153" i="17"/>
  <c r="Z152" i="17"/>
  <c r="AW152" i="17" s="1"/>
  <c r="AQ151" i="17"/>
  <c r="AK151" i="17"/>
  <c r="AF151" i="17"/>
  <c r="V151" i="17"/>
  <c r="V159" i="17" s="1"/>
  <c r="V135" i="17"/>
  <c r="AW133" i="17"/>
  <c r="AW132" i="17"/>
  <c r="AW131" i="17"/>
  <c r="AW130" i="17"/>
  <c r="AW129" i="17"/>
  <c r="V136" i="17"/>
  <c r="V119" i="17"/>
  <c r="AW117" i="17"/>
  <c r="AW116" i="17"/>
  <c r="AW115" i="17"/>
  <c r="AW114" i="17"/>
  <c r="AW113" i="17"/>
  <c r="V120" i="17"/>
  <c r="V79" i="17"/>
  <c r="Z77" i="17"/>
  <c r="AW77" i="17" s="1"/>
  <c r="Z76" i="17"/>
  <c r="AW76" i="17" s="1"/>
  <c r="Z75" i="17"/>
  <c r="AW75" i="17" s="1"/>
  <c r="Z73" i="17"/>
  <c r="AW73" i="17" s="1"/>
  <c r="AQ72" i="17"/>
  <c r="AK72" i="17"/>
  <c r="AF72" i="17"/>
  <c r="V72" i="17"/>
  <c r="V80" i="17" s="1"/>
  <c r="AC34" i="47" l="1"/>
  <c r="AC16" i="47" s="1"/>
  <c r="AC19" i="47" s="1"/>
  <c r="AQ72" i="48"/>
  <c r="AV73" i="48"/>
  <c r="AV72" i="48"/>
  <c r="K105" i="4"/>
  <c r="AQ73" i="48"/>
  <c r="AL73" i="48"/>
  <c r="AL72" i="48"/>
  <c r="AS45" i="30"/>
  <c r="K72" i="4"/>
  <c r="AC45" i="30"/>
  <c r="I72" i="4"/>
  <c r="AS34" i="49"/>
  <c r="AS16" i="49" s="1"/>
  <c r="AS19" i="49" s="1"/>
  <c r="K103" i="4"/>
  <c r="AS34" i="47"/>
  <c r="AS16" i="47" s="1"/>
  <c r="AS19" i="47" s="1"/>
  <c r="AK34" i="49"/>
  <c r="AK16" i="49" s="1"/>
  <c r="AK19" i="49" s="1"/>
  <c r="AC34" i="49"/>
  <c r="AC16" i="49" s="1"/>
  <c r="AC19" i="49" s="1"/>
  <c r="Z151" i="17"/>
  <c r="AA191" i="17"/>
  <c r="AF191" i="17" s="1"/>
  <c r="AS44" i="17"/>
  <c r="K69" i="4" s="1"/>
  <c r="AS190" i="17"/>
  <c r="AF190" i="17"/>
  <c r="S190" i="17"/>
  <c r="N191" i="17"/>
  <c r="S191" i="17" s="1"/>
  <c r="AW153" i="17"/>
  <c r="V176" i="17"/>
  <c r="Z72" i="17"/>
  <c r="V160" i="17"/>
  <c r="AW158" i="17"/>
  <c r="AW151" i="17"/>
  <c r="AW159" i="17" s="1"/>
  <c r="AW174" i="17"/>
  <c r="AW168" i="17"/>
  <c r="AW167" i="17" s="1"/>
  <c r="AW175" i="17" s="1"/>
  <c r="AW74" i="17"/>
  <c r="AW72" i="17" s="1"/>
  <c r="AW80" i="17" s="1"/>
  <c r="V137" i="17"/>
  <c r="AW128" i="17"/>
  <c r="AW136" i="17" s="1"/>
  <c r="AW112" i="17"/>
  <c r="AW120" i="17" s="1"/>
  <c r="AW119" i="17"/>
  <c r="V121" i="17"/>
  <c r="AW135" i="17"/>
  <c r="V81" i="17"/>
  <c r="AW79" i="17"/>
  <c r="AS67" i="13"/>
  <c r="AQ105" i="11"/>
  <c r="AB105" i="11"/>
  <c r="M102" i="11"/>
  <c r="AK99" i="11"/>
  <c r="AS99" i="11"/>
  <c r="AS35" i="11" s="1"/>
  <c r="AC99" i="11"/>
  <c r="AC35" i="11" s="1"/>
  <c r="AK96" i="11"/>
  <c r="AS96" i="11"/>
  <c r="AC96" i="11"/>
  <c r="AK88" i="11"/>
  <c r="AS88" i="11"/>
  <c r="AC88" i="11"/>
  <c r="AK85" i="11"/>
  <c r="AS85" i="11"/>
  <c r="AC85" i="11"/>
  <c r="AK78" i="11"/>
  <c r="AK33" i="11" s="1"/>
  <c r="AS78" i="11"/>
  <c r="AC78" i="11"/>
  <c r="AC33" i="11" s="1"/>
  <c r="AK75" i="11"/>
  <c r="AS75" i="11"/>
  <c r="AC75" i="11"/>
  <c r="AK68" i="11"/>
  <c r="AS68" i="11"/>
  <c r="AC68" i="11"/>
  <c r="AC32" i="11" s="1"/>
  <c r="AK66" i="11"/>
  <c r="AS66" i="11"/>
  <c r="AC66" i="11"/>
  <c r="AK63" i="11"/>
  <c r="AS63" i="11"/>
  <c r="AC63" i="11"/>
  <c r="AS54" i="11"/>
  <c r="AK54" i="11"/>
  <c r="AK31" i="11" s="1"/>
  <c r="AC54" i="11"/>
  <c r="AK45" i="11"/>
  <c r="AS45" i="11"/>
  <c r="AC45" i="11"/>
  <c r="AQ98" i="9"/>
  <c r="AB98" i="9"/>
  <c r="AK35" i="11"/>
  <c r="AK34" i="11"/>
  <c r="AS34" i="11"/>
  <c r="AC34" i="11"/>
  <c r="AS33" i="11"/>
  <c r="AK32" i="11"/>
  <c r="AS32" i="11"/>
  <c r="AS31" i="11"/>
  <c r="AC31" i="11"/>
  <c r="AK30" i="11"/>
  <c r="AS30" i="11"/>
  <c r="AC30" i="11"/>
  <c r="L3" i="11"/>
  <c r="AS34" i="10"/>
  <c r="AK34" i="10"/>
  <c r="AK35" i="10" s="1"/>
  <c r="AK16" i="10" s="1"/>
  <c r="AK19" i="10" s="1"/>
  <c r="AC34" i="10"/>
  <c r="AS33" i="10"/>
  <c r="AK33" i="10"/>
  <c r="AC33" i="10"/>
  <c r="AS32" i="10"/>
  <c r="AK32" i="10"/>
  <c r="AC32" i="10"/>
  <c r="AS31" i="10"/>
  <c r="AK31" i="10"/>
  <c r="AC31" i="10"/>
  <c r="AS30" i="10"/>
  <c r="AK30" i="10"/>
  <c r="AC30" i="10"/>
  <c r="AS29" i="10"/>
  <c r="AK29" i="10"/>
  <c r="AC29" i="10"/>
  <c r="L3" i="10"/>
  <c r="J143" i="4" l="1"/>
  <c r="K144" i="4"/>
  <c r="BB80" i="17"/>
  <c r="I144" i="4"/>
  <c r="J144" i="4"/>
  <c r="I143" i="4"/>
  <c r="K143" i="4"/>
  <c r="AK33" i="17"/>
  <c r="J52" i="4" s="1"/>
  <c r="BB120" i="17"/>
  <c r="AK34" i="17"/>
  <c r="J53" i="4" s="1"/>
  <c r="BB135" i="17"/>
  <c r="AK36" i="17"/>
  <c r="J55" i="4" s="1"/>
  <c r="BB136" i="17"/>
  <c r="AS36" i="17"/>
  <c r="K55" i="4" s="1"/>
  <c r="BB175" i="17"/>
  <c r="BB79" i="17"/>
  <c r="AC32" i="17"/>
  <c r="I51" i="4" s="1"/>
  <c r="AS34" i="17"/>
  <c r="K53" i="4" s="1"/>
  <c r="BB174" i="17"/>
  <c r="AK32" i="17"/>
  <c r="J51" i="4" s="1"/>
  <c r="AS33" i="17"/>
  <c r="K52" i="4" s="1"/>
  <c r="BB159" i="17"/>
  <c r="AC33" i="17"/>
  <c r="I52" i="4" s="1"/>
  <c r="AS32" i="17"/>
  <c r="K51" i="4" s="1"/>
  <c r="AW118" i="17"/>
  <c r="AW176" i="17"/>
  <c r="BB158" i="17"/>
  <c r="AW160" i="17"/>
  <c r="AW173" i="17"/>
  <c r="AW157" i="17"/>
  <c r="AW134" i="17"/>
  <c r="BB119" i="17"/>
  <c r="AW121" i="17"/>
  <c r="AW137" i="17"/>
  <c r="AW78" i="17"/>
  <c r="AW81" i="17"/>
  <c r="AC36" i="11"/>
  <c r="AC16" i="11" s="1"/>
  <c r="AC19" i="11" s="1"/>
  <c r="AC20" i="11" s="1"/>
  <c r="AS36" i="11"/>
  <c r="AS16" i="11" s="1"/>
  <c r="AS19" i="11" s="1"/>
  <c r="AS20" i="11" s="1"/>
  <c r="AK36" i="11"/>
  <c r="AK16" i="11" s="1"/>
  <c r="AK19" i="11" s="1"/>
  <c r="AK20" i="11" s="1"/>
  <c r="AS35" i="10"/>
  <c r="AS16" i="10" s="1"/>
  <c r="AS19" i="10" s="1"/>
  <c r="AC35" i="10"/>
  <c r="AC16" i="10" s="1"/>
  <c r="AC19" i="10" s="1"/>
  <c r="AQ67" i="8"/>
  <c r="AB67" i="8"/>
  <c r="M64" i="8"/>
  <c r="AB32" i="20" l="1"/>
  <c r="AQ32" i="20" s="1"/>
  <c r="AB47" i="20"/>
  <c r="AQ47" i="20" s="1"/>
  <c r="AB68" i="20"/>
  <c r="AQ68" i="20" s="1"/>
  <c r="AB58" i="20"/>
  <c r="AQ58" i="20" s="1"/>
  <c r="AG67" i="20"/>
  <c r="AV67" i="20" s="1"/>
  <c r="AG57" i="20"/>
  <c r="AV57" i="20" s="1"/>
  <c r="AG46" i="20"/>
  <c r="AV46" i="20" s="1"/>
  <c r="AG31" i="20"/>
  <c r="AV31" i="20" s="1"/>
  <c r="AG68" i="20"/>
  <c r="AV68" i="20" s="1"/>
  <c r="AG58" i="20"/>
  <c r="AV58" i="20" s="1"/>
  <c r="AG47" i="20"/>
  <c r="AV47" i="20" s="1"/>
  <c r="AG32" i="20"/>
  <c r="AV32" i="20" s="1"/>
  <c r="AB50" i="20"/>
  <c r="AQ50" i="20" s="1"/>
  <c r="AB71" i="20"/>
  <c r="AQ71" i="20" s="1"/>
  <c r="AB61" i="20"/>
  <c r="AB35" i="20"/>
  <c r="W68" i="20"/>
  <c r="AL68" i="20" s="1"/>
  <c r="W47" i="20"/>
  <c r="AL47" i="20" s="1"/>
  <c r="W58" i="20"/>
  <c r="AL58" i="20" s="1"/>
  <c r="W32" i="20"/>
  <c r="AL32" i="20" s="1"/>
  <c r="AG59" i="20"/>
  <c r="AG48" i="20"/>
  <c r="AV48" i="20" s="1"/>
  <c r="AG69" i="20"/>
  <c r="AV69" i="20" s="1"/>
  <c r="AG33" i="20"/>
  <c r="AG71" i="20"/>
  <c r="AV71" i="20" s="1"/>
  <c r="AG61" i="20"/>
  <c r="AG50" i="20"/>
  <c r="AV50" i="20" s="1"/>
  <c r="AG35" i="20"/>
  <c r="AB57" i="20"/>
  <c r="AQ57" i="20" s="1"/>
  <c r="AB46" i="20"/>
  <c r="AQ46" i="20" s="1"/>
  <c r="AB67" i="20"/>
  <c r="AQ67" i="20" s="1"/>
  <c r="AB31" i="20"/>
  <c r="AQ31" i="20" s="1"/>
  <c r="W57" i="20"/>
  <c r="AL57" i="20" s="1"/>
  <c r="W46" i="20"/>
  <c r="AL46" i="20" s="1"/>
  <c r="W67" i="20"/>
  <c r="AL67" i="20" s="1"/>
  <c r="W31" i="20"/>
  <c r="AL31" i="20" s="1"/>
  <c r="AB69" i="20"/>
  <c r="AQ69" i="20" s="1"/>
  <c r="AB59" i="20"/>
  <c r="AB48" i="20"/>
  <c r="AQ48" i="20" s="1"/>
  <c r="AB33" i="20"/>
  <c r="AS39" i="8"/>
  <c r="AK39" i="8"/>
  <c r="AC39" i="8"/>
  <c r="AQ79" i="20" l="1"/>
  <c r="AL78" i="20"/>
  <c r="AQ78" i="20"/>
  <c r="AL79" i="20"/>
  <c r="AV79" i="20"/>
  <c r="AV78" i="20"/>
  <c r="AS31" i="8"/>
  <c r="AK31" i="8"/>
  <c r="AK40" i="8" s="1"/>
  <c r="AK18" i="8" s="1"/>
  <c r="AK21" i="8" s="1"/>
  <c r="AC31" i="8"/>
  <c r="AC40" i="8" s="1"/>
  <c r="AC18" i="8" s="1"/>
  <c r="AC21" i="8" s="1"/>
  <c r="AS40" i="8"/>
  <c r="AS18" i="8" s="1"/>
  <c r="AS21" i="8" s="1"/>
  <c r="K135" i="4" l="1"/>
  <c r="K134" i="4"/>
  <c r="J135" i="4"/>
  <c r="J134" i="4"/>
  <c r="I134" i="4"/>
  <c r="I135" i="4"/>
  <c r="AC205" i="26"/>
  <c r="Z205" i="26"/>
  <c r="AF205" i="26" l="1"/>
  <c r="Z129" i="26" l="1"/>
  <c r="AC129" i="26"/>
  <c r="AF129" i="26"/>
  <c r="AQ89" i="24" l="1"/>
  <c r="AB89" i="24"/>
  <c r="J86" i="24"/>
  <c r="Y47" i="24" l="1"/>
  <c r="Q46" i="24"/>
  <c r="Z188" i="26"/>
  <c r="AC188" i="26"/>
  <c r="AF188" i="26"/>
  <c r="AC36" i="24" l="1"/>
  <c r="AC18" i="24" s="1"/>
  <c r="AC21" i="24" s="1"/>
  <c r="AC22" i="24" s="1"/>
  <c r="Z186" i="26" l="1"/>
  <c r="AC186" i="26"/>
  <c r="AF186" i="26"/>
  <c r="Z185" i="26"/>
  <c r="AC185" i="26"/>
  <c r="AF185" i="26"/>
  <c r="L3" i="22" l="1"/>
  <c r="AA113" i="30" l="1"/>
  <c r="N113" i="30" l="1"/>
  <c r="S113" i="30" s="1"/>
  <c r="AF113" i="30"/>
  <c r="AN113" i="30"/>
  <c r="AS113" i="30" s="1"/>
  <c r="K70" i="4"/>
  <c r="J70" i="4"/>
  <c r="AC27" i="14"/>
  <c r="AL267" i="26" l="1"/>
  <c r="AO267" i="26"/>
  <c r="AK88" i="17" l="1"/>
  <c r="AF88" i="17"/>
  <c r="V88" i="17"/>
  <c r="V97" i="17" s="1"/>
  <c r="Z88" i="17" l="1"/>
  <c r="AQ88" i="17"/>
  <c r="J82" i="4" l="1"/>
  <c r="K82" i="4"/>
  <c r="I82" i="4"/>
  <c r="AF98" i="30" l="1"/>
  <c r="Z98" i="30" s="1"/>
  <c r="M137" i="22" l="1"/>
  <c r="L441" i="4" l="1"/>
  <c r="L440" i="4" s="1"/>
  <c r="L437" i="4"/>
  <c r="L436" i="4" l="1"/>
  <c r="L434" i="4" s="1"/>
  <c r="I181" i="4"/>
  <c r="K181" i="4"/>
  <c r="J181" i="4"/>
  <c r="AG124" i="22" l="1"/>
  <c r="AW108" i="22"/>
  <c r="AK79" i="22" s="1"/>
  <c r="AG107" i="22"/>
  <c r="AW91" i="22"/>
  <c r="AC79" i="22" s="1"/>
  <c r="AW53" i="22"/>
  <c r="AC82" i="22" l="1"/>
  <c r="AC31" i="22" s="1"/>
  <c r="I189" i="4"/>
  <c r="I188" i="4" s="1"/>
  <c r="AK82" i="22"/>
  <c r="AK31" i="22" s="1"/>
  <c r="J189" i="4"/>
  <c r="AC41" i="22"/>
  <c r="AC43" i="22" s="1"/>
  <c r="AC30" i="22" s="1"/>
  <c r="AC33" i="22" s="1"/>
  <c r="AC18" i="22" s="1"/>
  <c r="AC21" i="22" s="1"/>
  <c r="AC22" i="22" s="1"/>
  <c r="U60" i="22"/>
  <c r="AE60" i="22" s="1"/>
  <c r="AW62" i="22" s="1"/>
  <c r="AK41" i="22" s="1"/>
  <c r="AK43" i="22" s="1"/>
  <c r="AK30" i="22" s="1"/>
  <c r="J60" i="22"/>
  <c r="J437" i="4"/>
  <c r="K441" i="4"/>
  <c r="K440" i="4" s="1"/>
  <c r="K437" i="4"/>
  <c r="I441" i="4"/>
  <c r="I440" i="4" s="1"/>
  <c r="J440" i="4"/>
  <c r="AG90" i="22"/>
  <c r="AW125" i="22"/>
  <c r="AS79" i="22" s="1"/>
  <c r="AK33" i="22" l="1"/>
  <c r="AK18" i="22" s="1"/>
  <c r="AK21" i="22" s="1"/>
  <c r="AK22" i="22" s="1"/>
  <c r="AS82" i="22"/>
  <c r="AS31" i="22" s="1"/>
  <c r="K189" i="4"/>
  <c r="J436" i="4"/>
  <c r="J434" i="4" s="1"/>
  <c r="K436" i="4"/>
  <c r="K434" i="4" s="1"/>
  <c r="AO52" i="26" l="1"/>
  <c r="AL52" i="26"/>
  <c r="AI52" i="26"/>
  <c r="AL47" i="26"/>
  <c r="AO47" i="26"/>
  <c r="AI47" i="26"/>
  <c r="AF54" i="26"/>
  <c r="AC54" i="26"/>
  <c r="Z54" i="26"/>
  <c r="M149" i="18"/>
  <c r="AN144" i="18"/>
  <c r="AA144" i="18"/>
  <c r="AF81" i="30"/>
  <c r="Z81" i="30" s="1"/>
  <c r="AF62" i="30"/>
  <c r="AL48" i="26" l="1"/>
  <c r="AI48" i="26"/>
  <c r="AO48" i="26"/>
  <c r="AO53" i="26"/>
  <c r="AL53" i="26"/>
  <c r="AI53" i="26"/>
  <c r="AW92" i="17"/>
  <c r="P11" i="7"/>
  <c r="N11" i="7"/>
  <c r="O11" i="7"/>
  <c r="K267" i="4" l="1"/>
  <c r="AF48" i="26"/>
  <c r="I267" i="4"/>
  <c r="Z48" i="26"/>
  <c r="J267" i="4"/>
  <c r="AC48" i="26"/>
  <c r="AF53" i="26"/>
  <c r="K269" i="4"/>
  <c r="J269" i="4"/>
  <c r="AC53" i="26"/>
  <c r="Z53" i="26"/>
  <c r="I269" i="4"/>
  <c r="M148" i="30"/>
  <c r="M64" i="21"/>
  <c r="M95" i="9"/>
  <c r="AF255" i="26" l="1"/>
  <c r="AC255" i="26"/>
  <c r="Z255" i="26"/>
  <c r="AC248" i="26"/>
  <c r="AF248" i="26"/>
  <c r="Z248" i="26"/>
  <c r="AF234" i="26"/>
  <c r="Z234" i="26"/>
  <c r="AC234" i="26"/>
  <c r="AC220" i="26"/>
  <c r="Z137" i="26"/>
  <c r="AC137" i="26"/>
  <c r="AC138" i="26"/>
  <c r="AF138" i="26"/>
  <c r="AF137" i="26"/>
  <c r="Z138" i="26"/>
  <c r="AC125" i="26"/>
  <c r="AF125" i="26"/>
  <c r="Z126" i="26"/>
  <c r="AF126" i="26"/>
  <c r="Z127" i="26"/>
  <c r="AC127" i="26"/>
  <c r="Z128" i="26"/>
  <c r="AC128" i="26"/>
  <c r="AF128" i="26"/>
  <c r="AC126" i="26"/>
  <c r="AF127" i="26"/>
  <c r="L4" i="8" l="1"/>
  <c r="O129" i="7"/>
  <c r="AK72" i="25" l="1"/>
  <c r="AK140" i="50"/>
  <c r="AK133" i="51"/>
  <c r="AK79" i="48"/>
  <c r="AK149" i="49"/>
  <c r="AK149" i="47"/>
  <c r="AK102" i="11"/>
  <c r="AK64" i="8"/>
  <c r="AK86" i="24"/>
  <c r="AK137" i="22"/>
  <c r="AK149" i="18"/>
  <c r="AK148" i="30"/>
  <c r="AK64" i="21"/>
  <c r="AK95" i="9"/>
  <c r="AK477" i="26" l="1"/>
  <c r="M477" i="26"/>
  <c r="AK89" i="20"/>
  <c r="M89" i="20"/>
  <c r="AK227" i="17" l="1"/>
  <c r="M227" i="17"/>
  <c r="AK37" i="14"/>
  <c r="M37" i="14"/>
  <c r="AK80" i="13" l="1"/>
  <c r="M80" i="13"/>
  <c r="AK61" i="12"/>
  <c r="M61" i="12"/>
  <c r="AC183" i="26"/>
  <c r="AF183" i="26"/>
  <c r="AC182" i="26"/>
  <c r="AF182" i="26"/>
  <c r="AC181" i="26"/>
  <c r="AF181" i="26"/>
  <c r="AF49" i="26"/>
  <c r="AC49" i="26"/>
  <c r="Z49" i="26"/>
  <c r="AW64" i="13" l="1"/>
  <c r="AK64" i="13"/>
  <c r="AO65" i="13"/>
  <c r="AC65" i="13"/>
  <c r="Q65" i="13"/>
  <c r="Y64" i="13" l="1"/>
  <c r="AG67" i="13"/>
  <c r="AF210" i="26" l="1"/>
  <c r="AC210" i="26"/>
  <c r="Z210" i="26"/>
  <c r="AF133" i="26"/>
  <c r="AC133" i="26"/>
  <c r="AF124" i="26"/>
  <c r="AC124" i="26"/>
  <c r="Z124" i="26"/>
  <c r="AO46" i="26"/>
  <c r="AL46" i="26"/>
  <c r="AI46" i="26"/>
  <c r="L411" i="4" l="1"/>
  <c r="L350" i="4"/>
  <c r="Z174" i="26"/>
  <c r="AC174" i="26"/>
  <c r="AF174" i="26"/>
  <c r="Z168" i="26"/>
  <c r="AC168" i="26"/>
  <c r="AF168" i="26"/>
  <c r="Z167" i="26"/>
  <c r="AC167" i="26"/>
  <c r="AF167" i="26"/>
  <c r="AI354" i="26" l="1"/>
  <c r="AI286" i="26"/>
  <c r="AO286" i="26"/>
  <c r="AO354" i="26"/>
  <c r="AL286" i="26"/>
  <c r="AL354" i="26"/>
  <c r="N145" i="18" l="1"/>
  <c r="AK146" i="18" l="1"/>
  <c r="X146" i="18"/>
  <c r="AX146" i="18"/>
  <c r="I350" i="4" l="1"/>
  <c r="L25" i="4"/>
  <c r="Z200" i="26" l="1"/>
  <c r="AC200" i="26"/>
  <c r="AF200" i="26"/>
  <c r="Z199" i="26" l="1"/>
  <c r="AC199" i="26"/>
  <c r="AF199" i="26"/>
  <c r="Z180" i="26"/>
  <c r="AC180" i="26"/>
  <c r="AF180" i="26"/>
  <c r="L38" i="4" l="1"/>
  <c r="AK27" i="14"/>
  <c r="AK34" i="14" s="1"/>
  <c r="AK14" i="14" s="1"/>
  <c r="AS27" i="14"/>
  <c r="K39" i="4" s="1"/>
  <c r="K38" i="4" s="1"/>
  <c r="I39" i="4"/>
  <c r="I38" i="4" s="1"/>
  <c r="L3" i="14"/>
  <c r="J39" i="4" l="1"/>
  <c r="J38" i="4" s="1"/>
  <c r="AS34" i="14"/>
  <c r="AS14" i="14" s="1"/>
  <c r="AC34" i="14"/>
  <c r="AC14" i="14" s="1"/>
  <c r="AF225" i="26" l="1"/>
  <c r="AC225" i="26"/>
  <c r="Z225" i="26"/>
  <c r="AF165" i="26"/>
  <c r="AC165" i="26"/>
  <c r="AL280" i="26"/>
  <c r="AI280" i="26"/>
  <c r="AF213" i="26"/>
  <c r="AC213" i="26"/>
  <c r="Z213" i="26"/>
  <c r="AF184" i="26"/>
  <c r="AC184" i="26"/>
  <c r="W341" i="26"/>
  <c r="T341" i="26"/>
  <c r="AO280" i="26" l="1"/>
  <c r="AC166" i="26"/>
  <c r="AF166" i="26"/>
  <c r="Z166" i="26"/>
  <c r="AQ136" i="23"/>
  <c r="AB136" i="23"/>
  <c r="AK133" i="23"/>
  <c r="J133" i="23"/>
  <c r="AQ67" i="21"/>
  <c r="AB67" i="21"/>
  <c r="AQ480" i="26"/>
  <c r="AB480" i="26"/>
  <c r="AQ62" i="33"/>
  <c r="AB62" i="33"/>
  <c r="AK59" i="33"/>
  <c r="M59" i="33"/>
  <c r="AQ92" i="20"/>
  <c r="AB92" i="20"/>
  <c r="AQ152" i="18"/>
  <c r="AB152" i="18"/>
  <c r="AQ147" i="31"/>
  <c r="AB147" i="31"/>
  <c r="AK144" i="31"/>
  <c r="M144" i="31"/>
  <c r="AQ151" i="30"/>
  <c r="AB151" i="30"/>
  <c r="AB230" i="17"/>
  <c r="AQ230" i="17"/>
  <c r="AQ40" i="14"/>
  <c r="AB40" i="14"/>
  <c r="AQ83" i="13"/>
  <c r="AB83" i="13"/>
  <c r="AQ64" i="12" l="1"/>
  <c r="AB64" i="12"/>
  <c r="C137" i="7" l="1"/>
  <c r="C78" i="25" l="1"/>
  <c r="C139" i="51"/>
  <c r="C146" i="50"/>
  <c r="C155" i="47"/>
  <c r="C85" i="48"/>
  <c r="C155" i="49"/>
  <c r="C108" i="11"/>
  <c r="C70" i="8"/>
  <c r="C92" i="24"/>
  <c r="C139" i="23"/>
  <c r="C143" i="22"/>
  <c r="C155" i="18"/>
  <c r="C70" i="21"/>
  <c r="C483" i="26"/>
  <c r="C65" i="33"/>
  <c r="C95" i="20"/>
  <c r="C150" i="31"/>
  <c r="C233" i="17"/>
  <c r="C86" i="13"/>
  <c r="C101" i="9"/>
  <c r="C154" i="30"/>
  <c r="C43" i="14"/>
  <c r="C67" i="12"/>
  <c r="BA194" i="17"/>
  <c r="V180" i="17"/>
  <c r="AT181" i="17" l="1"/>
  <c r="V141" i="17"/>
  <c r="AT142" i="17"/>
  <c r="V102" i="17"/>
  <c r="AK55" i="17" l="1"/>
  <c r="AK37" i="17"/>
  <c r="J56" i="4" s="1"/>
  <c r="AS55" i="17"/>
  <c r="AS37" i="17"/>
  <c r="K56" i="4" s="1"/>
  <c r="J232" i="4"/>
  <c r="J231" i="4" s="1"/>
  <c r="K232" i="4"/>
  <c r="K231" i="4" s="1"/>
  <c r="J236" i="4"/>
  <c r="K236" i="4"/>
  <c r="J240" i="4"/>
  <c r="K240" i="4"/>
  <c r="J244" i="4"/>
  <c r="K244" i="4"/>
  <c r="J248" i="4"/>
  <c r="K248" i="4"/>
  <c r="J252" i="4"/>
  <c r="K252" i="4"/>
  <c r="J256" i="4"/>
  <c r="K256" i="4"/>
  <c r="J260" i="4"/>
  <c r="K260" i="4"/>
  <c r="AW76" i="13"/>
  <c r="AS31" i="13" s="1"/>
  <c r="K37" i="4" s="1"/>
  <c r="AK76" i="13"/>
  <c r="AK31" i="13" s="1"/>
  <c r="J37" i="4" s="1"/>
  <c r="AS30" i="13"/>
  <c r="AK30" i="13"/>
  <c r="AC30" i="13"/>
  <c r="AS29" i="13"/>
  <c r="AK29" i="13"/>
  <c r="AC29" i="13"/>
  <c r="L3" i="13"/>
  <c r="K411" i="4"/>
  <c r="J411" i="4"/>
  <c r="I411" i="4"/>
  <c r="K163" i="4"/>
  <c r="J163" i="4"/>
  <c r="I163" i="4"/>
  <c r="AF219" i="26"/>
  <c r="AX42" i="21"/>
  <c r="AX45" i="21" s="1"/>
  <c r="AS33" i="21" s="1"/>
  <c r="AS35" i="21" s="1"/>
  <c r="AS18" i="21" s="1"/>
  <c r="AS21" i="21" s="1"/>
  <c r="AS22" i="21" s="1"/>
  <c r="L3" i="21"/>
  <c r="K96" i="4"/>
  <c r="J96" i="4"/>
  <c r="I96" i="4"/>
  <c r="K430" i="4"/>
  <c r="J430" i="4"/>
  <c r="I430" i="4"/>
  <c r="AB36" i="20" l="1"/>
  <c r="AB72" i="20"/>
  <c r="AQ72" i="20" s="1"/>
  <c r="AQ66" i="20" s="1"/>
  <c r="AB51" i="20"/>
  <c r="AQ51" i="20" s="1"/>
  <c r="AQ45" i="20" s="1"/>
  <c r="AB62" i="20"/>
  <c r="AQ62" i="20" s="1"/>
  <c r="AG36" i="20"/>
  <c r="AG51" i="20"/>
  <c r="AV51" i="20" s="1"/>
  <c r="AV45" i="20" s="1"/>
  <c r="AG62" i="20"/>
  <c r="AV62" i="20" s="1"/>
  <c r="AG72" i="20"/>
  <c r="AV72" i="20" s="1"/>
  <c r="AV66" i="20" s="1"/>
  <c r="AK32" i="13"/>
  <c r="AK16" i="13" s="1"/>
  <c r="AK19" i="13" s="1"/>
  <c r="AK20" i="13" s="1"/>
  <c r="AK42" i="21"/>
  <c r="AK45" i="21" s="1"/>
  <c r="AK33" i="21" s="1"/>
  <c r="AK35" i="21" s="1"/>
  <c r="AK18" i="21" s="1"/>
  <c r="AK21" i="21" s="1"/>
  <c r="AK22" i="21" s="1"/>
  <c r="K230" i="4"/>
  <c r="AS32" i="13"/>
  <c r="AS16" i="13" s="1"/>
  <c r="AS19" i="13" s="1"/>
  <c r="AS20" i="13" s="1"/>
  <c r="J230" i="4"/>
  <c r="Z219" i="26"/>
  <c r="X42" i="21"/>
  <c r="X45" i="21" s="1"/>
  <c r="AC33" i="21" s="1"/>
  <c r="AC35" i="21" s="1"/>
  <c r="AC18" i="21" s="1"/>
  <c r="N44" i="21"/>
  <c r="AA44" i="21"/>
  <c r="AN44" i="21"/>
  <c r="AC219" i="26"/>
  <c r="N144" i="18"/>
  <c r="AQ56" i="20" l="1"/>
  <c r="AV56" i="20"/>
  <c r="Q341" i="26"/>
  <c r="Z201" i="26"/>
  <c r="AC201" i="26"/>
  <c r="AF201" i="26"/>
  <c r="Z198" i="26"/>
  <c r="AC198" i="26"/>
  <c r="AF198" i="26"/>
  <c r="Z197" i="26"/>
  <c r="AC197" i="26"/>
  <c r="AF197" i="26"/>
  <c r="Z184" i="26"/>
  <c r="AC95" i="23" l="1"/>
  <c r="AC59" i="23" l="1"/>
  <c r="V76" i="31" l="1"/>
  <c r="V81" i="31" s="1"/>
  <c r="V83" i="31" s="1"/>
  <c r="AF108" i="31" s="1"/>
  <c r="AN193" i="17"/>
  <c r="AA193" i="17"/>
  <c r="N193" i="17"/>
  <c r="AC38" i="17" l="1"/>
  <c r="AK38" i="17"/>
  <c r="AS38" i="17"/>
  <c r="AF193" i="17"/>
  <c r="S193" i="17"/>
  <c r="AS193" i="17"/>
  <c r="AV33" i="20" l="1"/>
  <c r="AV80" i="20" s="1"/>
  <c r="AV35" i="20"/>
  <c r="AV82" i="20" s="1"/>
  <c r="AQ36" i="20"/>
  <c r="AQ83" i="20" s="1"/>
  <c r="AV36" i="20"/>
  <c r="AV83" i="20" s="1"/>
  <c r="AV30" i="20" l="1"/>
  <c r="AS30" i="17"/>
  <c r="L3" i="12"/>
  <c r="AS93" i="9"/>
  <c r="AK33" i="9" s="1"/>
  <c r="AW93" i="9"/>
  <c r="AS33" i="9" s="1"/>
  <c r="AO93" i="9"/>
  <c r="AC33" i="9" s="1"/>
  <c r="AS84" i="9"/>
  <c r="AS32" i="9" s="1"/>
  <c r="AK84" i="9"/>
  <c r="AK32" i="9" s="1"/>
  <c r="AC84" i="9"/>
  <c r="AC32" i="9" s="1"/>
  <c r="AK75" i="9"/>
  <c r="AK31" i="9" s="1"/>
  <c r="AS75" i="9"/>
  <c r="AS31" i="9" s="1"/>
  <c r="AC75" i="9"/>
  <c r="AC31" i="9" s="1"/>
  <c r="K139" i="4" l="1"/>
  <c r="K138" i="4"/>
  <c r="J139" i="4"/>
  <c r="K136" i="4"/>
  <c r="K304" i="4"/>
  <c r="J304" i="4"/>
  <c r="AF239" i="26"/>
  <c r="AC239" i="26"/>
  <c r="Z239" i="26"/>
  <c r="AF196" i="26"/>
  <c r="AC196" i="26"/>
  <c r="Z196" i="26"/>
  <c r="K50" i="4"/>
  <c r="AF179" i="26"/>
  <c r="AC179" i="26"/>
  <c r="Z179" i="26"/>
  <c r="Z165" i="26" l="1"/>
  <c r="Z220" i="26"/>
  <c r="AF220" i="26"/>
  <c r="J35" i="4"/>
  <c r="K35" i="4"/>
  <c r="L35" i="4"/>
  <c r="L31" i="4" l="1"/>
  <c r="L321" i="4"/>
  <c r="J16" i="4" l="1"/>
  <c r="J14" i="4" s="1"/>
  <c r="K16" i="4"/>
  <c r="K14" i="4" s="1"/>
  <c r="I16" i="4"/>
  <c r="I14" i="4" s="1"/>
  <c r="AK30" i="9"/>
  <c r="AS30" i="9"/>
  <c r="K20" i="4" s="1"/>
  <c r="K10" i="4" s="1"/>
  <c r="AC30" i="9"/>
  <c r="I20" i="4" s="1"/>
  <c r="Y45" i="9"/>
  <c r="AG45" i="9"/>
  <c r="Q45" i="9"/>
  <c r="AS29" i="9" l="1"/>
  <c r="K19" i="4" s="1"/>
  <c r="K11" i="4" s="1"/>
  <c r="AC29" i="9"/>
  <c r="I19" i="4" s="1"/>
  <c r="I11" i="4" s="1"/>
  <c r="AK29" i="9"/>
  <c r="J19" i="4" s="1"/>
  <c r="J11" i="4" s="1"/>
  <c r="J20" i="4"/>
  <c r="J10" i="4" s="1"/>
  <c r="L3" i="9"/>
  <c r="L3" i="24"/>
  <c r="AK125" i="23"/>
  <c r="AK128" i="23" s="1"/>
  <c r="AK115" i="23" s="1"/>
  <c r="AK33" i="23" s="1"/>
  <c r="J197" i="4" s="1"/>
  <c r="Y125" i="23"/>
  <c r="Y128" i="23" s="1"/>
  <c r="AC33" i="23" s="1"/>
  <c r="AW125" i="23"/>
  <c r="AW128" i="23" s="1"/>
  <c r="AS115" i="23" s="1"/>
  <c r="AS33" i="23" s="1"/>
  <c r="K197" i="4" s="1"/>
  <c r="AW97" i="23"/>
  <c r="AS48" i="23" s="1"/>
  <c r="AW79" i="23"/>
  <c r="AK48" i="23" s="1"/>
  <c r="AW61" i="23"/>
  <c r="AC48" i="23" s="1"/>
  <c r="L3" i="23"/>
  <c r="AS35" i="9" l="1"/>
  <c r="AS16" i="9" s="1"/>
  <c r="AK35" i="9"/>
  <c r="AK16" i="9" s="1"/>
  <c r="AK19" i="9" s="1"/>
  <c r="J17" i="4"/>
  <c r="AK32" i="23"/>
  <c r="AK51" i="23"/>
  <c r="AC32" i="23"/>
  <c r="AC51" i="23"/>
  <c r="AS51" i="23"/>
  <c r="AS32" i="23"/>
  <c r="AC35" i="9"/>
  <c r="L3" i="26"/>
  <c r="J283" i="4" l="1"/>
  <c r="J282" i="4" s="1"/>
  <c r="AL88" i="26"/>
  <c r="AS39" i="23"/>
  <c r="AS18" i="23" s="1"/>
  <c r="AS21" i="23" s="1"/>
  <c r="AS22" i="23" s="1"/>
  <c r="K203" i="4"/>
  <c r="AC39" i="23"/>
  <c r="I203" i="4"/>
  <c r="AK39" i="23"/>
  <c r="AK18" i="23" s="1"/>
  <c r="AK21" i="23" s="1"/>
  <c r="AK22" i="23" s="1"/>
  <c r="J203" i="4"/>
  <c r="AC16" i="9"/>
  <c r="I283" i="4" l="1"/>
  <c r="I282" i="4" s="1"/>
  <c r="K283" i="4"/>
  <c r="K282" i="4" s="1"/>
  <c r="AO88" i="26"/>
  <c r="AC18" i="23"/>
  <c r="AC21" i="23" s="1"/>
  <c r="AC22" i="23" s="1"/>
  <c r="I179" i="4" l="1"/>
  <c r="J179" i="4"/>
  <c r="AV50" i="33"/>
  <c r="AQ50" i="33"/>
  <c r="AL50" i="33"/>
  <c r="L2" i="33"/>
  <c r="AQ74" i="20"/>
  <c r="AV74" i="20"/>
  <c r="AL74" i="20"/>
  <c r="L2" i="20"/>
  <c r="L2" i="18"/>
  <c r="AA192" i="17"/>
  <c r="AN192" i="17" l="1"/>
  <c r="AA108" i="31"/>
  <c r="AN108" i="31"/>
  <c r="AC33" i="18"/>
  <c r="AC34" i="18" s="1"/>
  <c r="AC16" i="18" s="1"/>
  <c r="AC19" i="18" s="1"/>
  <c r="AS33" i="18"/>
  <c r="AS34" i="18" s="1"/>
  <c r="AS16" i="18" s="1"/>
  <c r="AS19" i="18" s="1"/>
  <c r="AK33" i="18"/>
  <c r="AK34" i="18" s="1"/>
  <c r="AK16" i="18" s="1"/>
  <c r="AK19" i="18" s="1"/>
  <c r="AL76" i="31" l="1"/>
  <c r="AL81" i="31" s="1"/>
  <c r="AL83" i="31" l="1"/>
  <c r="AL80" i="31"/>
  <c r="BB83" i="31" l="1"/>
  <c r="AK42" i="31"/>
  <c r="AS42" i="31"/>
  <c r="AW111" i="31" l="1"/>
  <c r="AS43" i="31" s="1"/>
  <c r="AS31" i="31" s="1"/>
  <c r="K63" i="4" s="1"/>
  <c r="W111" i="31"/>
  <c r="AC43" i="31" s="1"/>
  <c r="AC31" i="31" s="1"/>
  <c r="I63" i="4" s="1"/>
  <c r="V60" i="31"/>
  <c r="V65" i="31" s="1"/>
  <c r="L2" i="31"/>
  <c r="V100" i="30"/>
  <c r="V101" i="30" s="1"/>
  <c r="V83" i="30"/>
  <c r="V84" i="30" s="1"/>
  <c r="V65" i="30"/>
  <c r="V67" i="30" s="1"/>
  <c r="AW116" i="30"/>
  <c r="W116" i="30"/>
  <c r="I70" i="4" s="1"/>
  <c r="L2" i="30"/>
  <c r="AS192" i="17"/>
  <c r="AS194" i="17" s="1"/>
  <c r="AN194" i="17" s="1"/>
  <c r="AJ195" i="17"/>
  <c r="AK56" i="17" s="1"/>
  <c r="S194" i="17"/>
  <c r="N194" i="17" s="1"/>
  <c r="Z62" i="30" l="1"/>
  <c r="AW62" i="30" s="1"/>
  <c r="AW64" i="30" s="1"/>
  <c r="AF192" i="17"/>
  <c r="AF194" i="17" s="1"/>
  <c r="AA194" i="17" s="1"/>
  <c r="W195" i="17"/>
  <c r="AC56" i="17" s="1"/>
  <c r="AW195" i="17"/>
  <c r="AS56" i="17" s="1"/>
  <c r="V67" i="31"/>
  <c r="S108" i="31" s="1"/>
  <c r="N108" i="31" s="1"/>
  <c r="AJ111" i="31"/>
  <c r="AK43" i="31" s="1"/>
  <c r="AK31" i="31" s="1"/>
  <c r="J63" i="4" s="1"/>
  <c r="AW98" i="30"/>
  <c r="AW81" i="30"/>
  <c r="AJ116" i="30"/>
  <c r="AW91" i="17"/>
  <c r="L2" i="17"/>
  <c r="I17" i="4"/>
  <c r="K17" i="4"/>
  <c r="AS19" i="9" s="1"/>
  <c r="AW65" i="30" l="1"/>
  <c r="AQ33" i="20"/>
  <c r="AQ80" i="20" s="1"/>
  <c r="AC19" i="9"/>
  <c r="AW99" i="30"/>
  <c r="AW100" i="30" s="1"/>
  <c r="AW101" i="30" s="1"/>
  <c r="AW82" i="30"/>
  <c r="AW83" i="30" s="1"/>
  <c r="AW84" i="30" s="1"/>
  <c r="AC30" i="30" l="1"/>
  <c r="AW67" i="30"/>
  <c r="AK30" i="30"/>
  <c r="AS30" i="30"/>
  <c r="AQ35" i="20"/>
  <c r="AG31" i="48" l="1"/>
  <c r="AV31" i="48" s="1"/>
  <c r="AG61" i="48"/>
  <c r="AV61" i="48" s="1"/>
  <c r="AV60" i="48" s="1"/>
  <c r="AV59" i="48" s="1"/>
  <c r="AG53" i="48"/>
  <c r="AV53" i="48" s="1"/>
  <c r="AV52" i="48" s="1"/>
  <c r="AV51" i="48" s="1"/>
  <c r="AG44" i="48"/>
  <c r="AV44" i="48" s="1"/>
  <c r="AV43" i="48" s="1"/>
  <c r="AV42" i="48" s="1"/>
  <c r="AS44" i="30"/>
  <c r="AS50" i="30" s="1"/>
  <c r="AB53" i="48"/>
  <c r="AQ53" i="48" s="1"/>
  <c r="AQ52" i="48" s="1"/>
  <c r="AQ51" i="48" s="1"/>
  <c r="AB31" i="48"/>
  <c r="AQ31" i="48" s="1"/>
  <c r="AB61" i="48"/>
  <c r="AQ61" i="48" s="1"/>
  <c r="AQ60" i="48" s="1"/>
  <c r="AQ59" i="48" s="1"/>
  <c r="AB44" i="48"/>
  <c r="AQ44" i="48" s="1"/>
  <c r="AQ43" i="48" s="1"/>
  <c r="AQ42" i="48" s="1"/>
  <c r="AK44" i="30"/>
  <c r="AK50" i="30" s="1"/>
  <c r="W61" i="48"/>
  <c r="AL61" i="48" s="1"/>
  <c r="W31" i="48"/>
  <c r="AL31" i="48" s="1"/>
  <c r="W53" i="48"/>
  <c r="AL53" i="48" s="1"/>
  <c r="W44" i="48"/>
  <c r="AL44" i="48" s="1"/>
  <c r="AC44" i="30"/>
  <c r="AC50" i="30" s="1"/>
  <c r="AQ30" i="20"/>
  <c r="AQ82" i="20"/>
  <c r="J50" i="4"/>
  <c r="AK30" i="17"/>
  <c r="J136" i="4"/>
  <c r="AK61" i="17"/>
  <c r="AK17" i="17" s="1"/>
  <c r="AS61" i="17"/>
  <c r="AS17" i="17" s="1"/>
  <c r="AK48" i="31"/>
  <c r="AK17" i="31" s="1"/>
  <c r="AK20" i="31" s="1"/>
  <c r="AK30" i="31"/>
  <c r="J49" i="4" s="1"/>
  <c r="AS48" i="31"/>
  <c r="AS17" i="31" s="1"/>
  <c r="AS20" i="31" s="1"/>
  <c r="AS30" i="31"/>
  <c r="K49" i="4" s="1"/>
  <c r="K58" i="4"/>
  <c r="J58" i="4"/>
  <c r="I58" i="4"/>
  <c r="AL70" i="48" l="1"/>
  <c r="AV70" i="48"/>
  <c r="AV30" i="48"/>
  <c r="AV29" i="48" s="1"/>
  <c r="AV69" i="48" s="1"/>
  <c r="AS16" i="48" s="1"/>
  <c r="AS19" i="48" s="1"/>
  <c r="AQ70" i="48"/>
  <c r="AQ30" i="48"/>
  <c r="AQ29" i="48" s="1"/>
  <c r="AQ69" i="48" s="1"/>
  <c r="AK16" i="48" s="1"/>
  <c r="AK19" i="48" s="1"/>
  <c r="I141" i="4"/>
  <c r="I140" i="4" s="1"/>
  <c r="AC17" i="30"/>
  <c r="AC20" i="30" s="1"/>
  <c r="AS17" i="30"/>
  <c r="AS20" i="30" s="1"/>
  <c r="AK17" i="30"/>
  <c r="AK20" i="30" s="1"/>
  <c r="J138" i="4"/>
  <c r="AV65" i="20"/>
  <c r="AV44" i="20"/>
  <c r="AV55" i="20"/>
  <c r="AV29" i="20"/>
  <c r="AQ65" i="20"/>
  <c r="AQ44" i="20"/>
  <c r="AQ29" i="20"/>
  <c r="AQ55" i="20"/>
  <c r="AG44" i="33"/>
  <c r="AG30" i="33"/>
  <c r="AV30" i="33" s="1"/>
  <c r="AV29" i="33" s="1"/>
  <c r="AG48" i="33"/>
  <c r="AV48" i="33" s="1"/>
  <c r="AG39" i="33"/>
  <c r="AV39" i="33" s="1"/>
  <c r="AV38" i="33" s="1"/>
  <c r="AB48" i="33"/>
  <c r="AQ48" i="33" s="1"/>
  <c r="AB39" i="33"/>
  <c r="AQ39" i="33" s="1"/>
  <c r="AQ38" i="33" s="1"/>
  <c r="AB44" i="33"/>
  <c r="AB30" i="33"/>
  <c r="AQ30" i="33" s="1"/>
  <c r="AQ29" i="33" s="1"/>
  <c r="V95" i="17"/>
  <c r="V98" i="17" s="1"/>
  <c r="AW93" i="17"/>
  <c r="AW90" i="17"/>
  <c r="K141" i="4" l="1"/>
  <c r="K140" i="4" s="1"/>
  <c r="J141" i="4"/>
  <c r="J140" i="4" s="1"/>
  <c r="AW95" i="17"/>
  <c r="AQ43" i="33"/>
  <c r="AV43" i="33"/>
  <c r="AQ47" i="33"/>
  <c r="AV47" i="33"/>
  <c r="AV77" i="20"/>
  <c r="AS16" i="20" s="1"/>
  <c r="AQ77" i="20"/>
  <c r="AK16" i="20" s="1"/>
  <c r="AW89" i="17"/>
  <c r="AW88" i="17" s="1"/>
  <c r="AW97" i="17" s="1"/>
  <c r="AC34" i="17" l="1"/>
  <c r="I53" i="4" s="1"/>
  <c r="BB95" i="17"/>
  <c r="BB97" i="17"/>
  <c r="AC36" i="17"/>
  <c r="I55" i="4" s="1"/>
  <c r="W48" i="20"/>
  <c r="AL48" i="20" s="1"/>
  <c r="AW98" i="17"/>
  <c r="AW94" i="17"/>
  <c r="AQ53" i="33"/>
  <c r="AV53" i="33"/>
  <c r="AS19" i="20"/>
  <c r="AK20" i="17"/>
  <c r="AS20" i="17"/>
  <c r="W59" i="20" l="1"/>
  <c r="W33" i="20"/>
  <c r="AL33" i="20" s="1"/>
  <c r="W69" i="20"/>
  <c r="AL69" i="20" s="1"/>
  <c r="W50" i="20"/>
  <c r="AL50" i="20" s="1"/>
  <c r="W61" i="20"/>
  <c r="W71" i="20"/>
  <c r="AL71" i="20" s="1"/>
  <c r="W35" i="20"/>
  <c r="AL35" i="20" s="1"/>
  <c r="AK16" i="33"/>
  <c r="AK19" i="33" s="1"/>
  <c r="AS16" i="33"/>
  <c r="AS19" i="33" s="1"/>
  <c r="AK19" i="20"/>
  <c r="T84" i="26"/>
  <c r="W84" i="26"/>
  <c r="T85" i="26"/>
  <c r="W85" i="26"/>
  <c r="Q85" i="26"/>
  <c r="Q84" i="26"/>
  <c r="T86" i="26"/>
  <c r="W86" i="26"/>
  <c r="Q86" i="26"/>
  <c r="T83" i="26"/>
  <c r="W83" i="26"/>
  <c r="Q83" i="26"/>
  <c r="T81" i="26"/>
  <c r="W81" i="26"/>
  <c r="Q81" i="26"/>
  <c r="AL80" i="20" l="1"/>
  <c r="AL82" i="20"/>
  <c r="J132" i="4"/>
  <c r="K132" i="4"/>
  <c r="I136" i="4"/>
  <c r="AO82" i="26"/>
  <c r="K280" i="4" s="1"/>
  <c r="AI82" i="26"/>
  <c r="I280" i="4" s="1"/>
  <c r="AL82" i="26"/>
  <c r="J280" i="4" s="1"/>
  <c r="I138" i="4" l="1"/>
  <c r="AL78" i="26"/>
  <c r="AO78" i="26"/>
  <c r="AI78" i="26"/>
  <c r="AC14" i="26"/>
  <c r="AI14" i="26"/>
  <c r="AO14" i="26"/>
  <c r="AU14" i="26"/>
  <c r="AI18" i="26"/>
  <c r="AO18" i="26"/>
  <c r="AU18" i="26"/>
  <c r="AU22" i="26"/>
  <c r="AC26" i="26"/>
  <c r="AI26" i="26"/>
  <c r="AO26" i="26"/>
  <c r="AU26" i="26"/>
  <c r="AC30" i="26"/>
  <c r="AI30" i="26"/>
  <c r="AO30" i="26"/>
  <c r="AU30" i="26"/>
  <c r="AU35" i="26"/>
  <c r="AU36" i="26"/>
  <c r="AU37" i="26"/>
  <c r="AO64" i="26"/>
  <c r="AI64" i="26"/>
  <c r="AO69" i="26"/>
  <c r="AI69" i="26"/>
  <c r="AI87" i="26"/>
  <c r="AL87" i="26"/>
  <c r="AO87" i="26"/>
  <c r="AO107" i="26"/>
  <c r="AO112" i="26"/>
  <c r="AI112" i="26"/>
  <c r="AI158" i="26"/>
  <c r="AL158" i="26"/>
  <c r="AI233" i="26"/>
  <c r="AL233" i="26"/>
  <c r="AO233" i="26"/>
  <c r="AI238" i="26"/>
  <c r="AL238" i="26"/>
  <c r="AI247" i="26"/>
  <c r="AL247" i="26"/>
  <c r="AO247" i="26"/>
  <c r="AI254" i="26"/>
  <c r="AL254" i="26"/>
  <c r="AO254" i="26"/>
  <c r="AO274" i="26"/>
  <c r="AL274" i="26"/>
  <c r="AI274" i="26"/>
  <c r="AL293" i="26"/>
  <c r="AO293" i="26"/>
  <c r="AI293" i="26"/>
  <c r="AL300" i="26"/>
  <c r="AO300" i="26"/>
  <c r="AI300" i="26"/>
  <c r="AI313" i="26"/>
  <c r="AL313" i="26"/>
  <c r="AO313" i="26"/>
  <c r="AL320" i="26"/>
  <c r="AI320" i="26"/>
  <c r="AO320" i="26"/>
  <c r="I370" i="4"/>
  <c r="J370" i="4"/>
  <c r="AI333" i="26"/>
  <c r="AL333" i="26"/>
  <c r="AO333" i="26"/>
  <c r="AO338" i="26"/>
  <c r="AI338" i="26"/>
  <c r="I380" i="4"/>
  <c r="J380" i="4"/>
  <c r="K380" i="4"/>
  <c r="AO347" i="26"/>
  <c r="AI347" i="26"/>
  <c r="AL347" i="26"/>
  <c r="AL373" i="26"/>
  <c r="AL386" i="26"/>
  <c r="AO386" i="26"/>
  <c r="AL399" i="26"/>
  <c r="AL411" i="26"/>
  <c r="AO411" i="26"/>
  <c r="AI422" i="26"/>
  <c r="AL422" i="26"/>
  <c r="AL428" i="26"/>
  <c r="AI440" i="26"/>
  <c r="AO440" i="26"/>
  <c r="I421" i="4"/>
  <c r="J421" i="4"/>
  <c r="K421" i="4"/>
  <c r="AI453" i="26"/>
  <c r="AO453" i="26"/>
  <c r="AL458" i="26"/>
  <c r="AI458" i="26"/>
  <c r="AO458" i="26"/>
  <c r="AI462" i="26"/>
  <c r="AL462" i="26"/>
  <c r="AO462" i="26"/>
  <c r="AO466" i="26"/>
  <c r="AL466" i="26"/>
  <c r="AI466" i="26"/>
  <c r="AL73" i="26" l="1"/>
  <c r="AO326" i="26"/>
  <c r="K370" i="4"/>
  <c r="AL242" i="26"/>
  <c r="AO59" i="26"/>
  <c r="AI337" i="26"/>
  <c r="AO337" i="26"/>
  <c r="AO319" i="26"/>
  <c r="AI319" i="26"/>
  <c r="AL319" i="26"/>
  <c r="AI299" i="26"/>
  <c r="AO299" i="26"/>
  <c r="AL299" i="26"/>
  <c r="AO253" i="26"/>
  <c r="AL253" i="26"/>
  <c r="AI253" i="26"/>
  <c r="AL237" i="26"/>
  <c r="AI237" i="26"/>
  <c r="AI111" i="26"/>
  <c r="AO111" i="26"/>
  <c r="AI68" i="26"/>
  <c r="AO68" i="26"/>
  <c r="AI360" i="26"/>
  <c r="AI59" i="26"/>
  <c r="AI448" i="26"/>
  <c r="AI444" i="26" s="1"/>
  <c r="AI439" i="26" s="1"/>
  <c r="AI326" i="26"/>
  <c r="AU34" i="26"/>
  <c r="AU38" i="26" s="1"/>
  <c r="AO342" i="26"/>
  <c r="AO73" i="26"/>
  <c r="AI55" i="26"/>
  <c r="AL342" i="26"/>
  <c r="AI342" i="26"/>
  <c r="AO116" i="26"/>
  <c r="AL116" i="26"/>
  <c r="AI73" i="26"/>
  <c r="AL55" i="26"/>
  <c r="AO457" i="26"/>
  <c r="AO470" i="26" s="1"/>
  <c r="AL457" i="26"/>
  <c r="AO448" i="26"/>
  <c r="AO444" i="26" s="1"/>
  <c r="AO439" i="26" s="1"/>
  <c r="AO435" i="26"/>
  <c r="AI428" i="26"/>
  <c r="AO399" i="26"/>
  <c r="AI386" i="26"/>
  <c r="AO242" i="26"/>
  <c r="AO55" i="26"/>
  <c r="AL435" i="26"/>
  <c r="AI435" i="26"/>
  <c r="AI380" i="26"/>
  <c r="AO373" i="26"/>
  <c r="AI242" i="26"/>
  <c r="AI116" i="26"/>
  <c r="AL106" i="26"/>
  <c r="AO106" i="26"/>
  <c r="AL273" i="26"/>
  <c r="AO192" i="26"/>
  <c r="AO232" i="26" s="1"/>
  <c r="AI139" i="26"/>
  <c r="AL139" i="26"/>
  <c r="AO273" i="26"/>
  <c r="AL440" i="26"/>
  <c r="AO422" i="26"/>
  <c r="AL410" i="26"/>
  <c r="AL434" i="26" s="1"/>
  <c r="AL380" i="26"/>
  <c r="AI457" i="26"/>
  <c r="AI470" i="26" s="1"/>
  <c r="AL448" i="26"/>
  <c r="AL444" i="26" s="1"/>
  <c r="AO428" i="26"/>
  <c r="AL453" i="26"/>
  <c r="AI411" i="26"/>
  <c r="AO380" i="26"/>
  <c r="AL338" i="26"/>
  <c r="AL326" i="26"/>
  <c r="AO238" i="26"/>
  <c r="AI212" i="26"/>
  <c r="AI209" i="26"/>
  <c r="AO158" i="26"/>
  <c r="AL112" i="26"/>
  <c r="AL107" i="26"/>
  <c r="AL69" i="26"/>
  <c r="AL64" i="26"/>
  <c r="AL59" i="26"/>
  <c r="AL192" i="26"/>
  <c r="AL232" i="26" s="1"/>
  <c r="AL439" i="26" l="1"/>
  <c r="AL452" i="26" s="1"/>
  <c r="AL246" i="26"/>
  <c r="AI353" i="26"/>
  <c r="AO346" i="26"/>
  <c r="AO332" i="26"/>
  <c r="AL332" i="26"/>
  <c r="AL353" i="26"/>
  <c r="AI246" i="26"/>
  <c r="AO77" i="26"/>
  <c r="AI332" i="26"/>
  <c r="AO120" i="26"/>
  <c r="AI77" i="26"/>
  <c r="AI346" i="26"/>
  <c r="AO353" i="26"/>
  <c r="AO410" i="26"/>
  <c r="AO434" i="26" s="1"/>
  <c r="AI452" i="26"/>
  <c r="AL111" i="26"/>
  <c r="AL120" i="26" s="1"/>
  <c r="AO139" i="26"/>
  <c r="AO175" i="26" s="1"/>
  <c r="AO237" i="26"/>
  <c r="AO246" i="26" s="1"/>
  <c r="AI273" i="26"/>
  <c r="AL337" i="26"/>
  <c r="AL346" i="26" s="1"/>
  <c r="AO379" i="26"/>
  <c r="AI410" i="26"/>
  <c r="AL379" i="26"/>
  <c r="AL68" i="26"/>
  <c r="AL77" i="26" s="1"/>
  <c r="AO452" i="26"/>
  <c r="AL175" i="26"/>
  <c r="AO472" i="26"/>
  <c r="AI379" i="26"/>
  <c r="AL470" i="26"/>
  <c r="AI192" i="26"/>
  <c r="AL472" i="26"/>
  <c r="AI23" i="26" s="1"/>
  <c r="AI35" i="26" l="1"/>
  <c r="AO23" i="26"/>
  <c r="AO35" i="26" l="1"/>
  <c r="J298" i="4"/>
  <c r="K298" i="4"/>
  <c r="L299" i="4"/>
  <c r="L298" i="4" s="1"/>
  <c r="I298" i="4"/>
  <c r="L295" i="4"/>
  <c r="J221" i="4"/>
  <c r="K221" i="4"/>
  <c r="I221" i="4"/>
  <c r="J215" i="4"/>
  <c r="K215" i="4"/>
  <c r="I215" i="4"/>
  <c r="J209" i="4"/>
  <c r="K209" i="4"/>
  <c r="I209" i="4"/>
  <c r="J202" i="4"/>
  <c r="K202" i="4"/>
  <c r="I202" i="4"/>
  <c r="J196" i="4"/>
  <c r="K196" i="4"/>
  <c r="I196" i="4"/>
  <c r="J188" i="4"/>
  <c r="K188" i="4"/>
  <c r="J294" i="4" l="1"/>
  <c r="K294" i="4"/>
  <c r="J274" i="4"/>
  <c r="K274" i="4"/>
  <c r="L274" i="4"/>
  <c r="I274" i="4"/>
  <c r="L268" i="4"/>
  <c r="J290" i="4"/>
  <c r="K290" i="4"/>
  <c r="L290" i="4"/>
  <c r="I290" i="4"/>
  <c r="P120" i="7" l="1"/>
  <c r="P84" i="7"/>
  <c r="P60" i="7"/>
  <c r="P26" i="7"/>
  <c r="L232" i="4"/>
  <c r="L231" i="4" s="1"/>
  <c r="L236" i="4"/>
  <c r="L240" i="4"/>
  <c r="L244" i="4"/>
  <c r="L248" i="4"/>
  <c r="L252" i="4"/>
  <c r="L256" i="4"/>
  <c r="L260" i="4"/>
  <c r="L270" i="4"/>
  <c r="L266" i="4" s="1"/>
  <c r="L276" i="4"/>
  <c r="L272" i="4" s="1"/>
  <c r="L279" i="4"/>
  <c r="L283" i="4"/>
  <c r="L282" i="4" s="1"/>
  <c r="L286" i="4"/>
  <c r="L292" i="4"/>
  <c r="L288" i="4" s="1"/>
  <c r="L317" i="4"/>
  <c r="L335" i="4"/>
  <c r="L337" i="4"/>
  <c r="L341" i="4"/>
  <c r="L343" i="4"/>
  <c r="L347" i="4"/>
  <c r="L358" i="4"/>
  <c r="L368" i="4"/>
  <c r="L378" i="4"/>
  <c r="L386" i="4"/>
  <c r="L397" i="4"/>
  <c r="L400" i="4"/>
  <c r="L408" i="4"/>
  <c r="L419" i="4"/>
  <c r="L427" i="4"/>
  <c r="L444" i="4"/>
  <c r="J451" i="4"/>
  <c r="K451" i="4"/>
  <c r="I451" i="4"/>
  <c r="J447" i="4"/>
  <c r="K447" i="4"/>
  <c r="I447" i="4"/>
  <c r="J444" i="4"/>
  <c r="K444" i="4"/>
  <c r="I444" i="4"/>
  <c r="K427" i="4"/>
  <c r="J427" i="4"/>
  <c r="I427" i="4"/>
  <c r="K419" i="4"/>
  <c r="J419" i="4"/>
  <c r="I419" i="4"/>
  <c r="K408" i="4"/>
  <c r="J408" i="4"/>
  <c r="I408" i="4"/>
  <c r="K397" i="4"/>
  <c r="J397" i="4"/>
  <c r="I397" i="4"/>
  <c r="K386" i="4"/>
  <c r="J386" i="4"/>
  <c r="I386" i="4"/>
  <c r="K378" i="4"/>
  <c r="J378" i="4"/>
  <c r="I378" i="4"/>
  <c r="K368" i="4"/>
  <c r="J368" i="4"/>
  <c r="I368" i="4"/>
  <c r="K358" i="4"/>
  <c r="J358" i="4"/>
  <c r="I358" i="4"/>
  <c r="K347" i="4"/>
  <c r="J347" i="4"/>
  <c r="I347" i="4"/>
  <c r="K341" i="4"/>
  <c r="J341" i="4"/>
  <c r="I341" i="4"/>
  <c r="J337" i="4"/>
  <c r="K337" i="4"/>
  <c r="I337" i="4"/>
  <c r="J335" i="4"/>
  <c r="K335" i="4"/>
  <c r="I335" i="4"/>
  <c r="J317" i="4"/>
  <c r="K317" i="4"/>
  <c r="I317" i="4"/>
  <c r="K292" i="4"/>
  <c r="K288" i="4" s="1"/>
  <c r="J292" i="4"/>
  <c r="J288" i="4" s="1"/>
  <c r="I292" i="4"/>
  <c r="J286" i="4"/>
  <c r="K286" i="4"/>
  <c r="I286" i="4"/>
  <c r="J279" i="4"/>
  <c r="J42" i="4" s="1"/>
  <c r="K279" i="4"/>
  <c r="K42" i="4" s="1"/>
  <c r="I279" i="4"/>
  <c r="K276" i="4"/>
  <c r="K272" i="4" s="1"/>
  <c r="J276" i="4"/>
  <c r="J272" i="4" s="1"/>
  <c r="I276" i="4"/>
  <c r="I272" i="4" s="1"/>
  <c r="J270" i="4"/>
  <c r="K270" i="4"/>
  <c r="I270" i="4"/>
  <c r="I232" i="4"/>
  <c r="J225" i="4"/>
  <c r="K225" i="4"/>
  <c r="I225" i="4"/>
  <c r="K219" i="4"/>
  <c r="J219" i="4"/>
  <c r="I219" i="4"/>
  <c r="I213" i="4"/>
  <c r="K213" i="4"/>
  <c r="J213" i="4"/>
  <c r="K207" i="4"/>
  <c r="J207" i="4"/>
  <c r="I207" i="4"/>
  <c r="K200" i="4"/>
  <c r="J200" i="4"/>
  <c r="I200" i="4"/>
  <c r="K194" i="4"/>
  <c r="J194" i="4"/>
  <c r="I194" i="4"/>
  <c r="K186" i="4"/>
  <c r="J186" i="4"/>
  <c r="J178" i="4" s="1"/>
  <c r="J177" i="4" s="1"/>
  <c r="I260" i="4"/>
  <c r="I256" i="4"/>
  <c r="I252" i="4"/>
  <c r="I248" i="4"/>
  <c r="I244" i="4"/>
  <c r="I240" i="4"/>
  <c r="I236" i="4"/>
  <c r="J171" i="4"/>
  <c r="K171" i="4"/>
  <c r="I171" i="4"/>
  <c r="J166" i="4"/>
  <c r="K166" i="4"/>
  <c r="I166" i="4"/>
  <c r="J162" i="4"/>
  <c r="K162" i="4"/>
  <c r="I162" i="4"/>
  <c r="J157" i="4"/>
  <c r="K157" i="4"/>
  <c r="I157" i="4"/>
  <c r="J148" i="4"/>
  <c r="K148" i="4"/>
  <c r="I148" i="4"/>
  <c r="J133" i="4"/>
  <c r="K133" i="4"/>
  <c r="J122" i="4"/>
  <c r="J120" i="4" s="1"/>
  <c r="J119" i="4" s="1"/>
  <c r="K122" i="4"/>
  <c r="K120" i="4" s="1"/>
  <c r="K119" i="4" s="1"/>
  <c r="I122" i="4"/>
  <c r="I120" i="4" s="1"/>
  <c r="I119" i="4" s="1"/>
  <c r="J112" i="4"/>
  <c r="J110" i="4" s="1"/>
  <c r="K112" i="4"/>
  <c r="K110" i="4" s="1"/>
  <c r="I112" i="4"/>
  <c r="I110" i="4" s="1"/>
  <c r="J104" i="4"/>
  <c r="J102" i="4" s="1"/>
  <c r="K104" i="4"/>
  <c r="K102" i="4" s="1"/>
  <c r="I104" i="4"/>
  <c r="I102" i="4" s="1"/>
  <c r="J95" i="4"/>
  <c r="J93" i="4" s="1"/>
  <c r="K95" i="4"/>
  <c r="K93" i="4" s="1"/>
  <c r="I95" i="4"/>
  <c r="I93" i="4" s="1"/>
  <c r="J91" i="4"/>
  <c r="K91" i="4"/>
  <c r="I91" i="4"/>
  <c r="J86" i="4"/>
  <c r="K86" i="4"/>
  <c r="I86" i="4"/>
  <c r="J77" i="4"/>
  <c r="J75" i="4" s="1"/>
  <c r="K77" i="4"/>
  <c r="K75" i="4" s="1"/>
  <c r="I77" i="4"/>
  <c r="I75" i="4" s="1"/>
  <c r="J64" i="4"/>
  <c r="K64" i="4"/>
  <c r="I64" i="4"/>
  <c r="J57" i="4"/>
  <c r="J48" i="4" s="1"/>
  <c r="K57" i="4"/>
  <c r="K48" i="4" s="1"/>
  <c r="I57" i="4"/>
  <c r="L9" i="4"/>
  <c r="I278" i="4" l="1"/>
  <c r="K131" i="4"/>
  <c r="K129" i="4" s="1"/>
  <c r="J131" i="4"/>
  <c r="J129" i="4" s="1"/>
  <c r="K62" i="4"/>
  <c r="K47" i="4" s="1"/>
  <c r="J62" i="4"/>
  <c r="J47" i="4" s="1"/>
  <c r="P24" i="7"/>
  <c r="P7" i="7" s="1"/>
  <c r="J206" i="4"/>
  <c r="K164" i="4"/>
  <c r="K206" i="4"/>
  <c r="J164" i="4"/>
  <c r="J193" i="4"/>
  <c r="J192" i="4" s="1"/>
  <c r="K193" i="4"/>
  <c r="K192" i="4" s="1"/>
  <c r="I206" i="4"/>
  <c r="I231" i="4"/>
  <c r="I230" i="4" s="1"/>
  <c r="J417" i="4"/>
  <c r="I366" i="4"/>
  <c r="K406" i="4"/>
  <c r="K333" i="4"/>
  <c r="J376" i="4"/>
  <c r="K425" i="4"/>
  <c r="K84" i="4"/>
  <c r="K74" i="4" s="1"/>
  <c r="I193" i="4"/>
  <c r="I192" i="4" s="1"/>
  <c r="K366" i="4"/>
  <c r="J425" i="4"/>
  <c r="I425" i="4"/>
  <c r="L425" i="4"/>
  <c r="L406" i="4"/>
  <c r="L384" i="4"/>
  <c r="L366" i="4"/>
  <c r="L345" i="4"/>
  <c r="L333" i="4"/>
  <c r="L278" i="4"/>
  <c r="I155" i="4"/>
  <c r="K155" i="4"/>
  <c r="J366" i="4"/>
  <c r="I376" i="4"/>
  <c r="K376" i="4"/>
  <c r="J406" i="4"/>
  <c r="I417" i="4"/>
  <c r="K417" i="4"/>
  <c r="L417" i="4"/>
  <c r="L395" i="4"/>
  <c r="L376" i="4"/>
  <c r="L356" i="4"/>
  <c r="L339" i="4"/>
  <c r="L315" i="4"/>
  <c r="K278" i="4"/>
  <c r="L230" i="4"/>
  <c r="J333" i="4"/>
  <c r="I333" i="4"/>
  <c r="J278" i="4"/>
  <c r="I164" i="4"/>
  <c r="J155" i="4"/>
  <c r="J84" i="4"/>
  <c r="J74" i="4" s="1"/>
  <c r="I84" i="4"/>
  <c r="I74" i="4" s="1"/>
  <c r="I62" i="4"/>
  <c r="K154" i="4" l="1"/>
  <c r="K153" i="4" s="1"/>
  <c r="K152" i="4" s="1"/>
  <c r="J154" i="4"/>
  <c r="J153" i="4" s="1"/>
  <c r="J152" i="4" s="1"/>
  <c r="J176" i="4"/>
  <c r="I154" i="4"/>
  <c r="I153" i="4" s="1"/>
  <c r="I152" i="4" s="1"/>
  <c r="K46" i="4"/>
  <c r="L264" i="4"/>
  <c r="L227" i="4" s="1"/>
  <c r="J46" i="4"/>
  <c r="L41" i="4" l="1"/>
  <c r="AI106" i="26" l="1"/>
  <c r="AT103" i="17" l="1"/>
  <c r="AC37" i="17" l="1"/>
  <c r="I56" i="4" s="1"/>
  <c r="I50" i="4" s="1"/>
  <c r="AC55" i="17"/>
  <c r="AL43" i="48" l="1"/>
  <c r="AL42" i="48" s="1"/>
  <c r="AL60" i="48"/>
  <c r="AL59" i="48" s="1"/>
  <c r="AL52" i="48"/>
  <c r="AL51" i="48" s="1"/>
  <c r="W36" i="20"/>
  <c r="AL36" i="20" s="1"/>
  <c r="W62" i="20"/>
  <c r="AL62" i="20" s="1"/>
  <c r="W51" i="20"/>
  <c r="AL51" i="20" s="1"/>
  <c r="AL45" i="20" s="1"/>
  <c r="AL44" i="20" s="1"/>
  <c r="W72" i="20"/>
  <c r="AL72" i="20" s="1"/>
  <c r="AL66" i="20" s="1"/>
  <c r="AL65" i="20" s="1"/>
  <c r="AC30" i="17"/>
  <c r="AC61" i="17"/>
  <c r="AC17" i="17" s="1"/>
  <c r="AL56" i="20" l="1"/>
  <c r="AL55" i="20" s="1"/>
  <c r="AL30" i="48"/>
  <c r="AL29" i="48" s="1"/>
  <c r="AL69" i="48" s="1"/>
  <c r="AC16" i="48" s="1"/>
  <c r="AC19" i="48" s="1"/>
  <c r="AL30" i="20"/>
  <c r="AL29" i="20" s="1"/>
  <c r="AC20" i="17"/>
  <c r="AL83" i="20" l="1"/>
  <c r="AL77" i="20"/>
  <c r="I139" i="4" l="1"/>
  <c r="I133" i="4" s="1"/>
  <c r="AC16" i="20"/>
  <c r="AC19" i="20" s="1"/>
  <c r="J31" i="4" l="1"/>
  <c r="K31" i="4"/>
  <c r="AL51" i="26" l="1"/>
  <c r="J268" i="4" s="1"/>
  <c r="J43" i="4" s="1"/>
  <c r="AO51" i="26"/>
  <c r="AO50" i="26" s="1"/>
  <c r="AI51" i="26"/>
  <c r="I268" i="4" s="1"/>
  <c r="I43" i="4" s="1"/>
  <c r="K268" i="4" l="1"/>
  <c r="AO63" i="26"/>
  <c r="AO473" i="26"/>
  <c r="AO24" i="26" s="1"/>
  <c r="J266" i="4"/>
  <c r="I266" i="4"/>
  <c r="AI50" i="26"/>
  <c r="AL50" i="26"/>
  <c r="K266" i="4" l="1"/>
  <c r="K43" i="4"/>
  <c r="AI63" i="26"/>
  <c r="AI473" i="26"/>
  <c r="AC24" i="26" s="1"/>
  <c r="AL63" i="26"/>
  <c r="AL473" i="26"/>
  <c r="AI24" i="26" s="1"/>
  <c r="AO36" i="26"/>
  <c r="AI36" i="26" l="1"/>
  <c r="AC36" i="26"/>
  <c r="I31" i="4" l="1"/>
  <c r="J350" i="4" l="1"/>
  <c r="AO292" i="26" l="1"/>
  <c r="J345" i="4"/>
  <c r="K350" i="4"/>
  <c r="K345" i="4" l="1"/>
  <c r="AL292" i="26"/>
  <c r="I360" i="4" l="1"/>
  <c r="AI312" i="26"/>
  <c r="J315" i="4" l="1"/>
  <c r="K315" i="4"/>
  <c r="I356" i="4"/>
  <c r="J360" i="4"/>
  <c r="AL306" i="26"/>
  <c r="AL312" i="26" s="1"/>
  <c r="J356" i="4" l="1"/>
  <c r="AO306" i="26" l="1"/>
  <c r="AO312" i="26" s="1"/>
  <c r="K360" i="4"/>
  <c r="K356" i="4" l="1"/>
  <c r="AI366" i="26"/>
  <c r="I384" i="4" l="1"/>
  <c r="AI372" i="26"/>
  <c r="AL366" i="26"/>
  <c r="AL372" i="26" s="1"/>
  <c r="J384" i="4" l="1"/>
  <c r="AO366" i="26"/>
  <c r="AO372" i="26" s="1"/>
  <c r="K384" i="4" l="1"/>
  <c r="I400" i="4"/>
  <c r="AI392" i="26"/>
  <c r="AL392" i="26" l="1"/>
  <c r="AL398" i="26" s="1"/>
  <c r="J400" i="4"/>
  <c r="J395" i="4" l="1"/>
  <c r="AO392" i="26"/>
  <c r="AO398" i="26" s="1"/>
  <c r="K400" i="4"/>
  <c r="K395" i="4" l="1"/>
  <c r="I343" i="4" l="1"/>
  <c r="I339" i="4" s="1"/>
  <c r="Z261" i="26"/>
  <c r="AI260" i="26"/>
  <c r="AI266" i="26" s="1"/>
  <c r="AI474" i="26" l="1"/>
  <c r="AC25" i="26" s="1"/>
  <c r="I44" i="4"/>
  <c r="AL260" i="26"/>
  <c r="AL266" i="26" s="1"/>
  <c r="AL471" i="26" s="1"/>
  <c r="K343" i="4"/>
  <c r="AF261" i="26"/>
  <c r="AO260" i="26"/>
  <c r="AO474" i="26" s="1"/>
  <c r="AO25" i="26" s="1"/>
  <c r="AC261" i="26"/>
  <c r="J343" i="4"/>
  <c r="J339" i="4" s="1"/>
  <c r="J264" i="4" s="1"/>
  <c r="J227" i="4" l="1"/>
  <c r="J41" i="4" s="1"/>
  <c r="AO266" i="26"/>
  <c r="AO471" i="26" s="1"/>
  <c r="AO37" i="26"/>
  <c r="AO22" i="26"/>
  <c r="AO34" i="26" s="1"/>
  <c r="AO38" i="26" s="1"/>
  <c r="AL474" i="26"/>
  <c r="AI25" i="26" s="1"/>
  <c r="K44" i="4"/>
  <c r="K339" i="4"/>
  <c r="K264" i="4" s="1"/>
  <c r="K227" i="4" s="1"/>
  <c r="J44" i="4"/>
  <c r="AI37" i="26" l="1"/>
  <c r="AI22" i="26"/>
  <c r="AI34" i="26" s="1"/>
  <c r="AI38" i="26" s="1"/>
  <c r="K179" i="4" l="1"/>
  <c r="K178" i="4" s="1"/>
  <c r="K177" i="4" s="1"/>
  <c r="K176" i="4" s="1"/>
  <c r="K41" i="4" s="1"/>
  <c r="AC37" i="26" l="1"/>
  <c r="M11" i="7" l="1"/>
  <c r="Z183" i="26"/>
  <c r="Z182" i="26"/>
  <c r="AC18" i="26"/>
  <c r="AI267" i="26" l="1"/>
  <c r="I288" i="4"/>
  <c r="AI120" i="26"/>
  <c r="Y66" i="13"/>
  <c r="Y76" i="13" s="1"/>
  <c r="AC31" i="13" s="1"/>
  <c r="U67" i="13"/>
  <c r="AI373" i="26"/>
  <c r="I437" i="4"/>
  <c r="I436" i="4" s="1"/>
  <c r="I434" i="4" s="1"/>
  <c r="Z181" i="26"/>
  <c r="Z125" i="26"/>
  <c r="AI175" i="26"/>
  <c r="Z133" i="26"/>
  <c r="AI399" i="26"/>
  <c r="AC32" i="13" l="1"/>
  <c r="AC16" i="13" s="1"/>
  <c r="AC19" i="13" s="1"/>
  <c r="AC20" i="13" s="1"/>
  <c r="I37" i="4"/>
  <c r="I315" i="4"/>
  <c r="AI232" i="26"/>
  <c r="AI472" i="26"/>
  <c r="AC23" i="26" s="1"/>
  <c r="I395" i="4"/>
  <c r="AI398" i="26"/>
  <c r="I186" i="4"/>
  <c r="I178" i="4" s="1"/>
  <c r="I177" i="4" s="1"/>
  <c r="I176" i="4" s="1"/>
  <c r="I406" i="4"/>
  <c r="AI434" i="26"/>
  <c r="I345" i="4"/>
  <c r="AI292" i="26"/>
  <c r="I294" i="4"/>
  <c r="I264" i="4" l="1"/>
  <c r="I227" i="4" s="1"/>
  <c r="AI471" i="26"/>
  <c r="I35" i="4"/>
  <c r="I10" i="4"/>
  <c r="AC35" i="26"/>
  <c r="AC22" i="26"/>
  <c r="AC34" i="26" s="1"/>
  <c r="AC38" i="26" s="1"/>
  <c r="AS41" i="22" l="1"/>
  <c r="AS43" i="22" s="1"/>
  <c r="AS30" i="22" s="1"/>
  <c r="AS33" i="22" s="1"/>
  <c r="AS18" i="22" s="1"/>
  <c r="AS21" i="22" s="1"/>
  <c r="AS22" i="22" s="1"/>
  <c r="F69" i="22"/>
  <c r="J69" i="22" s="1"/>
  <c r="U69" i="22" l="1"/>
  <c r="AE69" i="22" s="1"/>
  <c r="N120" i="7" l="1"/>
  <c r="O120" i="7"/>
  <c r="M120" i="7"/>
  <c r="AL62" i="31" l="1"/>
  <c r="AC21" i="21" l="1"/>
  <c r="AC22" i="21" s="1"/>
  <c r="O62" i="7" l="1"/>
  <c r="O60" i="7" s="1"/>
  <c r="N62" i="7"/>
  <c r="N60" i="7" s="1"/>
  <c r="N86" i="7"/>
  <c r="N84" i="7" s="1"/>
  <c r="O86" i="7"/>
  <c r="O84" i="7" s="1"/>
  <c r="M62" i="7" l="1"/>
  <c r="M60" i="7" s="1"/>
  <c r="M86" i="7" l="1"/>
  <c r="M84" i="7" s="1"/>
  <c r="AS40" i="12" l="1"/>
  <c r="AS58" i="12" s="1"/>
  <c r="AS29" i="12" s="1"/>
  <c r="AC40" i="12"/>
  <c r="AC58" i="12" s="1"/>
  <c r="AC29" i="12" s="1"/>
  <c r="AC33" i="12" s="1"/>
  <c r="AC16" i="12" s="1"/>
  <c r="AC19" i="12" s="1"/>
  <c r="AC20" i="12" s="1"/>
  <c r="AK40" i="12"/>
  <c r="AK58" i="12" s="1"/>
  <c r="AK29" i="12" s="1"/>
  <c r="I27" i="4" l="1"/>
  <c r="I25" i="4" s="1"/>
  <c r="I9" i="4" s="1"/>
  <c r="AS33" i="12"/>
  <c r="AS16" i="12" s="1"/>
  <c r="AS19" i="12" s="1"/>
  <c r="AS20" i="12" s="1"/>
  <c r="K27" i="4"/>
  <c r="K25" i="4" s="1"/>
  <c r="AK33" i="12"/>
  <c r="AK16" i="12" s="1"/>
  <c r="AK19" i="12" s="1"/>
  <c r="AK20" i="12" s="1"/>
  <c r="J27" i="4"/>
  <c r="J25" i="4" s="1"/>
  <c r="I12" i="4"/>
  <c r="AL61" i="31"/>
  <c r="K9" i="4" l="1"/>
  <c r="K12" i="4"/>
  <c r="J12" i="4"/>
  <c r="J9" i="4"/>
  <c r="AF61" i="31"/>
  <c r="AL60" i="31"/>
  <c r="AL64" i="31" l="1"/>
  <c r="AL65" i="31"/>
  <c r="AL67" i="31" s="1"/>
  <c r="BB67" i="31" l="1"/>
  <c r="AC42" i="31"/>
  <c r="AC30" i="31" l="1"/>
  <c r="AC48" i="31"/>
  <c r="AC17" i="31" s="1"/>
  <c r="AC20" i="31" s="1"/>
  <c r="W48" i="33" l="1"/>
  <c r="AL48" i="33" s="1"/>
  <c r="AL47" i="33" s="1"/>
  <c r="W39" i="33"/>
  <c r="AL39" i="33" s="1"/>
  <c r="AL38" i="33" s="1"/>
  <c r="I49" i="4"/>
  <c r="W30" i="33"/>
  <c r="AL30" i="33" s="1"/>
  <c r="AL29" i="33" s="1"/>
  <c r="W44" i="33"/>
  <c r="AL44" i="33" l="1"/>
  <c r="AL43" i="33" s="1"/>
  <c r="AL53" i="33" s="1"/>
  <c r="AC16" i="33" s="1"/>
  <c r="I48" i="4"/>
  <c r="I47" i="4" s="1"/>
  <c r="I132" i="4" l="1"/>
  <c r="AC19" i="33"/>
  <c r="I131" i="4" l="1"/>
  <c r="I129" i="4" s="1"/>
  <c r="I46" i="4" s="1"/>
  <c r="I41" i="4" s="1"/>
  <c r="I8" i="4" s="1"/>
  <c r="I42" i="4"/>
  <c r="M28" i="7" l="1"/>
  <c r="M26" i="7" s="1"/>
  <c r="M24" i="7" s="1"/>
  <c r="M7" i="7" s="1"/>
  <c r="M114" i="7"/>
  <c r="N114" i="7" l="1"/>
  <c r="N28" i="7"/>
  <c r="N26" i="7" s="1"/>
  <c r="N24" i="7" s="1"/>
  <c r="N7" i="7" s="1"/>
  <c r="O114" i="7"/>
  <c r="O28" i="7"/>
  <c r="O26" i="7" s="1"/>
  <c r="O24" i="7" s="1"/>
  <c r="O7" i="7" s="1"/>
</calcChain>
</file>

<file path=xl/comments1.xml><?xml version="1.0" encoding="utf-8"?>
<comments xmlns="http://schemas.openxmlformats.org/spreadsheetml/2006/main">
  <authors>
    <author>Автор</author>
  </authors>
  <commentList>
    <comment ref="Y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X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зачем повтор? Есть сумма в гр.23? Почему код строки в конце?</t>
        </r>
      </text>
    </comment>
    <comment ref="P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W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кода строки в разделе таблице, перенос таблицы оформлен неверно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Y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X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зачем повтор? Есть сумма в гр.23? Почему код строки в конце?</t>
        </r>
      </text>
    </comment>
    <comment ref="P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AW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кода строки в разделе таблице, перенос таблицы оформлен неверно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O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  <comment ref="O1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</t>
        </r>
      </text>
    </comment>
  </commentList>
</comments>
</file>

<file path=xl/sharedStrings.xml><?xml version="1.0" encoding="utf-8"?>
<sst xmlns="http://schemas.openxmlformats.org/spreadsheetml/2006/main" count="8689" uniqueCount="1583">
  <si>
    <t>Наименование показателя</t>
  </si>
  <si>
    <t>Код строки</t>
  </si>
  <si>
    <t>Код по бюджетной классификации Российской Федерации</t>
  </si>
  <si>
    <t>социальное обеспечение детей-сирот и детей, оставшихся без попечения родителей</t>
  </si>
  <si>
    <t>выплата стипендий, осуществление  иных расходов на социальную поддержку обучающихся за счет средств стипендиального фонда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</si>
  <si>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</si>
  <si>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х</t>
  </si>
  <si>
    <t>0001</t>
  </si>
  <si>
    <t>Прочие выплаты, всего</t>
  </si>
  <si>
    <t>0002</t>
  </si>
  <si>
    <t>____________________________________________________</t>
  </si>
  <si>
    <t xml:space="preserve">в том числе:
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</si>
  <si>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</si>
  <si>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из них:
налог на имущество организаций и земельный налог</t>
  </si>
  <si>
    <t>за пределами 
 планового периода</t>
  </si>
  <si>
    <t>Коды</t>
  </si>
  <si>
    <t>Дата</t>
  </si>
  <si>
    <t>по Сводному реестру</t>
  </si>
  <si>
    <t>ИНН</t>
  </si>
  <si>
    <t>КПП</t>
  </si>
  <si>
    <t>по ОКЕИ</t>
  </si>
  <si>
    <t>глава по БК</t>
  </si>
  <si>
    <t xml:space="preserve">Сумма </t>
  </si>
  <si>
    <t>Аналитический код</t>
  </si>
  <si>
    <t>из них:
увеличение остатков денежных средств за счет возврата дебиторской задолженности прошлых лет</t>
  </si>
  <si>
    <t>социальные и иные выплаты населению, всего</t>
  </si>
  <si>
    <t>уплата налогов, сборов и иных платежей, всего</t>
  </si>
  <si>
    <t>субсидии на осуществление капитальных вложений</t>
  </si>
  <si>
    <t>доходы от операций с активами, всего</t>
  </si>
  <si>
    <t xml:space="preserve">Раздел 1.  Показатели по поступлениям  и выплатам 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</si>
  <si>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</si>
  <si>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прочие выплаты (кроме выплат на закупку товаров, работ, услуг)</t>
  </si>
  <si>
    <t>Остаток средств на конец текущего финансового года, всего</t>
  </si>
  <si>
    <t>в том числе:
социальные выплаты гражданам, кроме публичных нормативных социальных выплат</t>
  </si>
  <si>
    <t>(наименование учреждения)</t>
  </si>
  <si>
    <t>ПЛАН</t>
  </si>
  <si>
    <t>финансово-хозяйственной деятельности</t>
  </si>
  <si>
    <t>УТВЕРЖДАЮ</t>
  </si>
  <si>
    <t xml:space="preserve">                                  </t>
  </si>
  <si>
    <t>Ед. измерения руб</t>
  </si>
  <si>
    <t>(наименование должностного лица, утверждающего план)</t>
  </si>
  <si>
    <t>(расшифровка подписи)</t>
  </si>
  <si>
    <t>(подпись)</t>
  </si>
  <si>
    <t>* Указывается дата подписания Плана, в случае утверждения Плана руководителем учредения - дата утверждения Плана</t>
  </si>
  <si>
    <t xml:space="preserve">Остаток средств на начало текущего финансового года, всего </t>
  </si>
  <si>
    <t>доходы от оказания услуг, работ, компенсации затрат учреждений, всего</t>
  </si>
  <si>
    <t>Доходы, всего:</t>
  </si>
  <si>
    <t>доходы от штрафов, пеней, иных сумм принудительного изъятия, всего</t>
  </si>
  <si>
    <t>публичные обязательства перед физическими лицами в денежной форме</t>
  </si>
  <si>
    <t>прочие поступления, всего</t>
  </si>
  <si>
    <t>в том числе:</t>
  </si>
  <si>
    <t>безвозмездные денежные поступления, всего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</si>
  <si>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</si>
  <si>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</si>
  <si>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</si>
  <si>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</si>
  <si>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выплаты персоналу всего:</t>
  </si>
  <si>
    <t>в том числе:
оплата труда, всего</t>
  </si>
  <si>
    <t>на оплату стажеров</t>
  </si>
  <si>
    <t>на иные выплаты гражданским лицам (денежное содержание)</t>
  </si>
  <si>
    <t>из них:
пособия, компенсации и иные социальные выплаты гражданам, кроме публичных нормативных обязательств</t>
  </si>
  <si>
    <t>уплата штрафов (в том числе административных), пеней, иных платежей</t>
  </si>
  <si>
    <t>расходы на закупку товаров, работ, услуг, всего</t>
  </si>
  <si>
    <t>в том числе:
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</si>
  <si>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</si>
  <si>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</si>
  <si>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</si>
  <si>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из них: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</si>
  <si>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</si>
  <si>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</si>
  <si>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</si>
  <si>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из них:
возврат в бюджет средств субсидии</t>
  </si>
  <si>
    <t>№ 
п/п</t>
  </si>
  <si>
    <t>Коды 
строк</t>
  </si>
  <si>
    <t>Год начала закупки</t>
  </si>
  <si>
    <t>за пределами  планового периода</t>
  </si>
  <si>
    <t>Выплаты на закупку товаров, работ, услуг, всего</t>
  </si>
  <si>
    <t>1.1</t>
  </si>
  <si>
    <t>26100</t>
  </si>
  <si>
    <t>1.2.</t>
  </si>
  <si>
    <t>26200</t>
  </si>
  <si>
    <t>1.3.</t>
  </si>
  <si>
    <t>26300</t>
  </si>
  <si>
    <t>в соответствии с Федеральным законом  № 223-ФЗ</t>
  </si>
  <si>
    <t>2.</t>
  </si>
  <si>
    <t>26400</t>
  </si>
  <si>
    <t>3.</t>
  </si>
  <si>
    <t>26500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</si>
  <si>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</si>
  <si>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</si>
  <si>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</si>
  <si>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</si>
  <si>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</si>
  <si>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"___" ___________ 20___ г.</t>
  </si>
  <si>
    <t>* Указывается сумма закупок товаров, работ, услуг, осуществляемых без учета требований  Федерального закона  № 44-ФЗ  и Федерального закона № 223-ФЗ, в случаях, предусмотренных указанными федеральными законами.</t>
  </si>
  <si>
    <t>** Государственным (муниципальным) бюжетным учреждением не заполняется.</t>
  </si>
  <si>
    <t>211.132</t>
  </si>
  <si>
    <t>211.131</t>
  </si>
  <si>
    <t>211.82</t>
  </si>
  <si>
    <t>211.83</t>
  </si>
  <si>
    <t>211.85</t>
  </si>
  <si>
    <t>266.131</t>
  </si>
  <si>
    <t>266.132</t>
  </si>
  <si>
    <t>266.82</t>
  </si>
  <si>
    <t>266.83</t>
  </si>
  <si>
    <t>266.85</t>
  </si>
  <si>
    <t>Раздел 2. Сведения по выплатам  на закупки товаров, работ, услуг</t>
  </si>
  <si>
    <t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и Федерального закона от 18 июля 2011 года № 223-ФЗ "О закупках товаров, работ, услуг отдельными видами юридических лиц"</t>
  </si>
  <si>
    <t>1000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</si>
  <si>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</si>
  <si>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</si>
  <si>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</si>
  <si>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</si>
  <si>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1.4.1.</t>
  </si>
  <si>
    <t>26410</t>
  </si>
  <si>
    <t>в соответствии с Федеральным законом  № 44-ФЗ</t>
  </si>
  <si>
    <t>26411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</si>
  <si>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</si>
  <si>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</si>
  <si>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</si>
  <si>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</si>
  <si>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</si>
  <si>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</si>
  <si>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</si>
  <si>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</si>
  <si>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За счет прочих источников финансового обеспечения</t>
  </si>
  <si>
    <t>26450</t>
  </si>
  <si>
    <t>26451</t>
  </si>
  <si>
    <t>26452</t>
  </si>
  <si>
    <t>Итого по контрактам, планируемым к заключению в соответствующем финансовом году в соответствии с Федеральным законом  № 44-ФЗ,  по соответствующему году закупки</t>
  </si>
  <si>
    <t>Итого по договорам, планируемым к заключению в соответствующем финансовом году в соответствии с Федеральным законом № 223-ФЗ,  по соответствующему году закупки</t>
  </si>
  <si>
    <t>26600</t>
  </si>
  <si>
    <t>в том числе по году начала закупки:</t>
  </si>
  <si>
    <t>26510</t>
  </si>
  <si>
    <t>26610</t>
  </si>
  <si>
    <t>М.П.</t>
  </si>
  <si>
    <t>СОГЛАСОВАНО</t>
  </si>
  <si>
    <t>(наименование должности уполномоченного лица-учредителя)</t>
  </si>
  <si>
    <t>212.82</t>
  </si>
  <si>
    <t>212.83</t>
  </si>
  <si>
    <t>213.131</t>
  </si>
  <si>
    <t>213.132</t>
  </si>
  <si>
    <t>213.82</t>
  </si>
  <si>
    <t>213.83</t>
  </si>
  <si>
    <t>213.85</t>
  </si>
  <si>
    <t>262.132</t>
  </si>
  <si>
    <t>Налоги, пошлины и сборы, всего из них</t>
  </si>
  <si>
    <t>291.131</t>
  </si>
  <si>
    <t>291.132</t>
  </si>
  <si>
    <t>292.131</t>
  </si>
  <si>
    <t>293.131</t>
  </si>
  <si>
    <t>295.131</t>
  </si>
  <si>
    <t>226.131</t>
  </si>
  <si>
    <t>221.132</t>
  </si>
  <si>
    <t>221.131</t>
  </si>
  <si>
    <t>225.131</t>
  </si>
  <si>
    <t>225.132</t>
  </si>
  <si>
    <t>225.84</t>
  </si>
  <si>
    <t>226.132</t>
  </si>
  <si>
    <t>228.131</t>
  </si>
  <si>
    <t>310.131</t>
  </si>
  <si>
    <t>310.84</t>
  </si>
  <si>
    <t>344.131</t>
  </si>
  <si>
    <t>344.132</t>
  </si>
  <si>
    <t>345.131</t>
  </si>
  <si>
    <t>346.131</t>
  </si>
  <si>
    <t>346.132</t>
  </si>
  <si>
    <t>346.84</t>
  </si>
  <si>
    <t>349.131</t>
  </si>
  <si>
    <t>349.132</t>
  </si>
  <si>
    <t>349.84</t>
  </si>
  <si>
    <t>доходы от собственности,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</si>
  <si>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</si>
  <si>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</si>
  <si>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</si>
  <si>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заработная плата, всего                                                                                                       из них:</t>
  </si>
  <si>
    <t>социальные пособия и компенсации персоналу в денежной форме, всего из них:</t>
  </si>
  <si>
    <t>за счет средств субвенции в части расходов на оплату труда педагогических работников в рамках обеспечения урочной деятельности, из них</t>
  </si>
  <si>
    <t>за счет средств субвенции в части расходов на оплату труда работников, за исключением педагогических работников в рамках обеспечения урочной деятельности</t>
  </si>
  <si>
    <t>за счет средств субвенции в части расходов на оплату труда в рамках обеспечения внеурочной деятельности</t>
  </si>
  <si>
    <t>212.131</t>
  </si>
  <si>
    <t>212.132</t>
  </si>
  <si>
    <t>212.85</t>
  </si>
  <si>
    <t>прочие несоциальные выплаты персоналу в денежной форме, всего                                                                                                       из них:</t>
  </si>
  <si>
    <t>транспортные услуги, всего                                                                                                       из них:</t>
  </si>
  <si>
    <t>прочие работы, услуги, всего                                                                                                       из них:</t>
  </si>
  <si>
    <t>222.131</t>
  </si>
  <si>
    <t>222.132</t>
  </si>
  <si>
    <t>222.82</t>
  </si>
  <si>
    <t>222.83</t>
  </si>
  <si>
    <t>222.85</t>
  </si>
  <si>
    <t>226.82</t>
  </si>
  <si>
    <t>226.83</t>
  </si>
  <si>
    <t>226.85</t>
  </si>
  <si>
    <t>226.180</t>
  </si>
  <si>
    <t>прочие несоциальные выплаты персоналу в натуральной форме, всего                                                                                                       из них:</t>
  </si>
  <si>
    <t>214.131</t>
  </si>
  <si>
    <t>214.132</t>
  </si>
  <si>
    <t>214.82</t>
  </si>
  <si>
    <t>214.83</t>
  </si>
  <si>
    <t>214.85</t>
  </si>
  <si>
    <t>пособия по социальной помощи населению в денежной форме, всего из них</t>
  </si>
  <si>
    <t>пенсии, пособия, выплачиваемые работодателями, нанимателями бывшим работникам в денежной форме, всего из них</t>
  </si>
  <si>
    <t>262.131</t>
  </si>
  <si>
    <t>262.82</t>
  </si>
  <si>
    <t>262.83</t>
  </si>
  <si>
    <t>262.85</t>
  </si>
  <si>
    <t>264.131</t>
  </si>
  <si>
    <t>264.132</t>
  </si>
  <si>
    <t>264.82</t>
  </si>
  <si>
    <t>264.83</t>
  </si>
  <si>
    <t>264.85</t>
  </si>
  <si>
    <t>налог на имущество, всего из них</t>
  </si>
  <si>
    <t>земельный налог, всего из них</t>
  </si>
  <si>
    <t>291.180</t>
  </si>
  <si>
    <t>за счет собственных средств бюджета МО «Город Киров»</t>
  </si>
  <si>
    <t xml:space="preserve">за счет средств субсидий на выполнение муниципального задания всего, в том числе </t>
  </si>
  <si>
    <t xml:space="preserve">за счет средств субсидий на иные цели и субсидий на осуществление капитальных вложений в объекты муниципальной собственности всего, в том числе </t>
  </si>
  <si>
    <t>госпошлины и сборы, всего из них</t>
  </si>
  <si>
    <t>транспортный налог, всего из них</t>
  </si>
  <si>
    <t>штрафы за нарушение законодательства о налогах и сборах, законодательства о страховых взносах, всего из них</t>
  </si>
  <si>
    <t>другие экономические санкции, всего из них:</t>
  </si>
  <si>
    <t>штрафы за нарушение законодательства о закупках и нарушение условий контрактов(договоров), всего из них:</t>
  </si>
  <si>
    <t>292.132</t>
  </si>
  <si>
    <t>293.132</t>
  </si>
  <si>
    <t>295.132</t>
  </si>
  <si>
    <t>ремонт (текущий и капитальный) зданий, сооружений, помещений муниципальных учреждений</t>
  </si>
  <si>
    <t>работы, услуги по содержанию имущества, всего из них:</t>
  </si>
  <si>
    <t>прочие работы, услуги, всего из них:</t>
  </si>
  <si>
    <t>услуги, работы для целей капитальных вложений всего из них:</t>
  </si>
  <si>
    <t>увеличение стоимости основных средств всего из них:</t>
  </si>
  <si>
    <t>увеличение стоимости строительных материалов всего из них:</t>
  </si>
  <si>
    <t>увеличение стоимости мягкого инвентаря всего из них:</t>
  </si>
  <si>
    <t>увеличение стоимости прочих оборотных запасов (материалов) всего из них:</t>
  </si>
  <si>
    <t>увеличение стоимости прочих материальных запасов однократного  всего из них:применения</t>
  </si>
  <si>
    <t>услуги связи, всего из них:</t>
  </si>
  <si>
    <t xml:space="preserve">транспортные услуги </t>
  </si>
  <si>
    <t>коммунальные услуги, всего из них:</t>
  </si>
  <si>
    <t>услуги, работы для целей капитальных вложений</t>
  </si>
  <si>
    <t>увеличение стоимости основных средств, всего из них:</t>
  </si>
  <si>
    <t>223.131</t>
  </si>
  <si>
    <t>223.132</t>
  </si>
  <si>
    <t>223.131.01</t>
  </si>
  <si>
    <t>223.131.02</t>
  </si>
  <si>
    <t>223.131.03</t>
  </si>
  <si>
    <t>223.132.01</t>
  </si>
  <si>
    <t>223.132.02</t>
  </si>
  <si>
    <t>223.132.03</t>
  </si>
  <si>
    <t>оплата отопления и технологических нужд</t>
  </si>
  <si>
    <t>оплата потребления электроэнергии</t>
  </si>
  <si>
    <t>оплата водоснабжения</t>
  </si>
  <si>
    <t>оплата за вывоз твердых коммунальных отходов</t>
  </si>
  <si>
    <t>арендная плата за пользование имуществом (за исключением земельных участков и других обособленных природных объектов), всего из них:</t>
  </si>
  <si>
    <t>224.131</t>
  </si>
  <si>
    <t>224.132</t>
  </si>
  <si>
    <t>за счет средств субвенции в части учебных расходов в рамках обеспечения урочной деятельности</t>
  </si>
  <si>
    <t>226.84</t>
  </si>
  <si>
    <t>228.132</t>
  </si>
  <si>
    <t>310.132</t>
  </si>
  <si>
    <t>344.84</t>
  </si>
  <si>
    <t>345.132</t>
  </si>
  <si>
    <t>345.84</t>
  </si>
  <si>
    <t>страхование, всего из них:</t>
  </si>
  <si>
    <t>227.131</t>
  </si>
  <si>
    <t>227.132</t>
  </si>
  <si>
    <t>увеличение стоимости лекарственных препаратов и материалов, применяемых в медицинских целях, всего из них:</t>
  </si>
  <si>
    <t>341.131</t>
  </si>
  <si>
    <t>341.132</t>
  </si>
  <si>
    <t>342.131</t>
  </si>
  <si>
    <t>342.132</t>
  </si>
  <si>
    <t>увеличение стоимости горюче-смазочных материалов, всего из них:</t>
  </si>
  <si>
    <t>343.131</t>
  </si>
  <si>
    <t>343.132</t>
  </si>
  <si>
    <t>347.131</t>
  </si>
  <si>
    <t>347.132</t>
  </si>
  <si>
    <t>увеличение стоимости материальных запасов для целей капитальных вложений, всего из них:</t>
  </si>
  <si>
    <t>за счет собственных средств бюджета МО «Город Киров», в том числе</t>
  </si>
  <si>
    <t>225.132.04</t>
  </si>
  <si>
    <t>в том числе:
налог на прибыль</t>
  </si>
  <si>
    <t>налог на добавленную стоимость</t>
  </si>
  <si>
    <t>прочие налоги, уменьшающие доход</t>
  </si>
  <si>
    <t>Выплаты, уменьшающие доход, всего</t>
  </si>
  <si>
    <t>работы, услуги по содержанию имущества</t>
  </si>
  <si>
    <t>за счет средств субвенции в части расходов на оплату труда педагогических работников в рамках обеспечения урочной деятельности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</si>
  <si>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</si>
  <si>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на выплаты по оплате труда, всего   из них:</t>
  </si>
  <si>
    <t>26520</t>
  </si>
  <si>
    <t>26530</t>
  </si>
  <si>
    <t>26620</t>
  </si>
  <si>
    <t>26630</t>
  </si>
  <si>
    <t>26640</t>
  </si>
  <si>
    <t>Выплаты, уменьшающие доход  отражаются со знаком "минус"</t>
  </si>
  <si>
    <t>увеличение стоимости продуктов питания, всего из них:</t>
  </si>
  <si>
    <t xml:space="preserve"> за счет средств, полученных учреждениями от приносящей доход деятельность (собственные доходы учреждения)</t>
  </si>
  <si>
    <t>Расходы, всего, из них:</t>
  </si>
  <si>
    <t>cодействие трудовой занятости молодежи</t>
  </si>
  <si>
    <t>Учреждение</t>
  </si>
  <si>
    <t>Вид документа</t>
  </si>
  <si>
    <t>(основной документ - код 01; изменения к документу - код 02)</t>
  </si>
  <si>
    <t>Единица измерения:</t>
  </si>
  <si>
    <t>руб</t>
  </si>
  <si>
    <t xml:space="preserve">1. Расчет плановых показателей поступлений доходов от собственности </t>
  </si>
  <si>
    <t>Код 
строки</t>
  </si>
  <si>
    <t>Сумма, руб</t>
  </si>
  <si>
    <t>на  20__ год
(на текущий 
финансовый год)</t>
  </si>
  <si>
    <t>на  20__ год 
(на первый год 
планового периода)</t>
  </si>
  <si>
    <t>на  20__ год 
(на второй год 
планового периода)</t>
  </si>
  <si>
    <t>2</t>
  </si>
  <si>
    <t>3</t>
  </si>
  <si>
    <t>4</t>
  </si>
  <si>
    <t>5</t>
  </si>
  <si>
    <t>Задолженность по доходам (дебиторская задолженность по доходам) на начало года</t>
  </si>
  <si>
    <t>0100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</si>
  <si>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</si>
  <si>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0200</t>
  </si>
  <si>
    <t>Доходы от собственности</t>
  </si>
  <si>
    <t>0300</t>
  </si>
  <si>
    <t>Задолженность по доходам (дебиторская задолженность по доходам) на конец года</t>
  </si>
  <si>
    <t>0400</t>
  </si>
  <si>
    <t>Полученные предварительные платежи (авансы) по контрактам (договорам)  (кредиторская задолженность по доходам) на конец  года</t>
  </si>
  <si>
    <t>0500</t>
  </si>
  <si>
    <t>Планируемые поступления доходов от собственности 
(с. 0300 + с.0100 - с.0200 - с. 0400 + с. 0500)</t>
  </si>
  <si>
    <t>0600</t>
  </si>
  <si>
    <r>
      <rPr>
        <vertAlign val="superscript"/>
        <sz val="9"/>
        <rFont val="Times New Roman"/>
        <family val="1"/>
        <charset val="204"/>
      </rPr>
      <t>1</t>
    </r>
    <r>
      <rPr>
        <vertAlign val="superscript"/>
        <sz val="11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Формируется по статье 120 "Доходы от собственности" аналитической группы подвида доходов бюджетов.</t>
    </r>
  </si>
  <si>
    <t>1.1. Расчет доходов от собственности</t>
  </si>
  <si>
    <t>Объем доходов</t>
  </si>
  <si>
    <t>Доходы в виде арендной либо иной платы за передачу в возмездное пользование государственного имущества</t>
  </si>
  <si>
    <t>Плата по соглашениям об установлении сервитута</t>
  </si>
  <si>
    <t>Проценты по депозитам автономных учреждений в кредитных организациях</t>
  </si>
  <si>
    <t>Проценты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</si>
  <si>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</si>
  <si>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</si>
  <si>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</si>
  <si>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0700</t>
  </si>
  <si>
    <t>Доходы от распоряжения правами на результаты интеллектуальной деятельности и средствами индивидуализации</t>
  </si>
  <si>
    <t>0800</t>
  </si>
  <si>
    <t>Прочие доходы от использования имущества, находящегося в оперативном управлении бюджетных и автономных учреждений</t>
  </si>
  <si>
    <t>0900</t>
  </si>
  <si>
    <t>Всего</t>
  </si>
  <si>
    <t>9000</t>
  </si>
  <si>
    <t>1.1.1.  Расчет доходов в виде арендной либо иной платы за передачу в возмездное пользование государственного имущества</t>
  </si>
  <si>
    <t>Наименование объекта</t>
  </si>
  <si>
    <t>Плата (тариф) арендной платы 
за единицу площади (объект), руб</t>
  </si>
  <si>
    <t>Планируемый объем предоставления имущества 
в аренду (в натуральных показателях)</t>
  </si>
  <si>
    <t>Объем планируемых поступлений, руб</t>
  </si>
  <si>
    <t>на  20__ год
(на текущий финансовый год)</t>
  </si>
  <si>
    <t>на  20__ год
(на первый год планового периода)</t>
  </si>
  <si>
    <t>на  20__ год
(на второй год планового периода)</t>
  </si>
  <si>
    <t>Недвижимое имущество, всего</t>
  </si>
  <si>
    <t>0101</t>
  </si>
  <si>
    <t>Движимое имущество, всего</t>
  </si>
  <si>
    <t>0201</t>
  </si>
  <si>
    <t>Итого</t>
  </si>
  <si>
    <t>1.1.9. Расчет  прочих доходов от использования имущества, находящегося в оперативном управлении бюджетных и автономных учреждений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</si>
  <si>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</si>
  <si>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</si>
  <si>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Объем планируемых поступлений</t>
  </si>
  <si>
    <t>Доходы от собственности, всего</t>
  </si>
  <si>
    <t>1. Расчет плановых показателей поступлений доходов от оказания платных услуг (работ), компенсаций затрат учреждений</t>
  </si>
  <si>
    <t>Задолженность  по доходам (дебиторская задолженность по доходам) на начало года</t>
  </si>
  <si>
    <t>Доходы от оказания услуг, выполнения работ, компенсация затрат учреждения</t>
  </si>
  <si>
    <t>Планируемые поступления доходов от оказания услуг,компенсации затрат учреждения
(с. 0300 + с.0100 - с.0200 - с. 0400 + с. 0500)</t>
  </si>
  <si>
    <t>___________________________________________________________________________</t>
  </si>
  <si>
    <r>
      <t xml:space="preserve">2 </t>
    </r>
    <r>
      <rPr>
        <sz val="9"/>
        <rFont val="Times New Roman"/>
        <family val="1"/>
        <charset val="204"/>
      </rPr>
      <t xml:space="preserve">Формируется по статье 130 "Доходы от оказания платных услуг, компенсаций затрат" аналитической группы подвида доходов бюджетов </t>
    </r>
  </si>
  <si>
    <t>1.1. Расчет доходов от оказания услуг, выполнения работ, компенсация затрат учреждения</t>
  </si>
  <si>
    <t>Плановые поступления от возмещения расходов по решению судов (возмещения судебных издержек)</t>
  </si>
  <si>
    <t>Плановые поступления в виде прочих поступлений от компенсации затрат бюджетных и автономных учреждений</t>
  </si>
  <si>
    <t>Плановые поступления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</si>
  <si>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Плановые поступления от платы за предоставление информации из государственных источников (реестров)</t>
  </si>
  <si>
    <t>Наименование услуги (работы)</t>
  </si>
  <si>
    <t>Плата (тариф) за единицу услуги (работы), руб</t>
  </si>
  <si>
    <t>Планируемый объем оказания услуг 
(выполнения работ)</t>
  </si>
  <si>
    <t>Общий объем планируемых поступлений, руб</t>
  </si>
  <si>
    <t>1.1.5. Расчет плановых поступлений от возмещения расходов по решению судов (возмещения судебных издержек)</t>
  </si>
  <si>
    <t>Сумма</t>
  </si>
  <si>
    <t>1.1.6. Расчет плановых поступлений в виде прочих поступлений от компенсации затрат бюджетных и автономных учреждений</t>
  </si>
  <si>
    <t>1.1.7. Расчет плановых поступлений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</si>
  <si>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</si>
  <si>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</si>
  <si>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1. Расчет объема поступлений  доходов от штрафов, пеней, иных сумм принудительного изъятия</t>
  </si>
  <si>
    <t>Задолженность  контрагентов по доходам (дебиторская задолженность по доходам) на начало года</t>
  </si>
  <si>
    <t xml:space="preserve"> Излишне  полученные (взысканные)  пени, штрафы, суммы возмещения ущерба
(кредиторская задолженность по доходам) на начало года</t>
  </si>
  <si>
    <t>Доходы от штрафов, пеней, иных сумм принудительного изъятия</t>
  </si>
  <si>
    <t>Задолженность контрагентов по доходам (дебиторская задолженность по доходам) на конец года</t>
  </si>
  <si>
    <t>Излишне  полученные (взысканные)  пени, штрафы, суммы возмещения ущерба
(кредиторская задолженность по доходам) на конец  года</t>
  </si>
  <si>
    <t>_______________________________________________</t>
  </si>
  <si>
    <r>
      <t>3</t>
    </r>
    <r>
      <rPr>
        <sz val="9"/>
        <rFont val="Times New Roman"/>
        <family val="1"/>
        <charset val="204"/>
      </rPr>
      <t xml:space="preserve"> Формируется по статье 140 "Штрафы, пени, неустойки, возмещения ущерба" аналитической группы подвида доходов бюджетов </t>
    </r>
  </si>
  <si>
    <t>1.1. Расчет  доходов от приносящей доход деятельности в части доходов от штрафов, пеней, неустойки, возменения ущерба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</si>
  <si>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</si>
  <si>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</t>
  </si>
  <si>
    <t>Пени, штрафы, за нарушение долговых обязательств</t>
  </si>
  <si>
    <t>Возмещение ущерба при возникновении  страховых случаев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</si>
  <si>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</si>
  <si>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</si>
  <si>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1.1.2.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</si>
  <si>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средняя сумма 
одного возмещения</t>
  </si>
  <si>
    <t>прогнозируемое  
количество случаев поступления возмещения ущерба, ед</t>
  </si>
  <si>
    <t>сумма</t>
  </si>
  <si>
    <t>Неустойка (пени)  в случаях ненадлежащего исполнения поставщиком (подрядчиком, исполнителем) обязательств, предусмотренных договором (контрактом), в том числе в случае просрочки исполнения обязательств, предусмотренных договором, всего</t>
  </si>
  <si>
    <t xml:space="preserve">1.1.3. Расчет удержанния задатков и залогов поступивших в обеспечение заявок на участие в конкурсе (аукционе), а также в обеспечение исполнения контрактов (договоров) </t>
  </si>
  <si>
    <t>Удержанние задатков и залогов поступивших в обеспечение заявок на участие в конкурсе (аукционе), а также в обеспечение исполнения контрактов (договоров) в соответствии с законодательством Российской Федерации, всего</t>
  </si>
  <si>
    <t>1.1.4. Расчет пени, штрафов, за нарушение долговых обязательств</t>
  </si>
  <si>
    <t>Пени, штрафы, за нарушение долговых обязательств, всего</t>
  </si>
  <si>
    <t>1.1.5. Расчет возмещения ущерба при возникновении страховых случаев</t>
  </si>
  <si>
    <t>Возмещение ущерба при возникновении  страховых случаев, всего</t>
  </si>
  <si>
    <t>1.1.6. Расчет возмещения ущерба имуществу (за исключением страховых возмещений)</t>
  </si>
  <si>
    <t>1.1.7. Расчет прочих поступлений в виде принудительного изъятия</t>
  </si>
  <si>
    <t>1. Расчет объема безвозмездных денежных поступлений</t>
  </si>
  <si>
    <t>Кредиторская задолженность по доходам от безвозмездных денежных поступлений на начало года</t>
  </si>
  <si>
    <t>Доходы от безвозмездных денежных поступлений</t>
  </si>
  <si>
    <t>Кредиторская задолженность по доходам от безвозмездных денежных поступлений на конец  года</t>
  </si>
  <si>
    <r>
      <t>4</t>
    </r>
    <r>
      <rPr>
        <sz val="9"/>
        <rFont val="Times New Roman"/>
        <family val="1"/>
        <charset val="204"/>
      </rPr>
      <t xml:space="preserve"> Формируется по статье 150 "Безвозмездные денежные поступления" аналитической группы подвида доходов бюджетов </t>
    </r>
  </si>
  <si>
    <t>1.1. Расчет доходов от безвозмездных денежных поступлений</t>
  </si>
  <si>
    <t>Трансферты, предоставленные наднациональными организациями и правительствами иностранных государств, международными финансовыми организациями</t>
  </si>
  <si>
    <t>Гранты в форме субсидий из федерального бюджета</t>
  </si>
  <si>
    <t>Гранты в форме субсидий из бюджетов субъектов Российской Федерации и местных бюджетов</t>
  </si>
  <si>
    <t>Гранты, за исключением грантов в виде субсидий</t>
  </si>
  <si>
    <t>Пожертвования</t>
  </si>
  <si>
    <t>Прочие безвозмездные поступления</t>
  </si>
  <si>
    <t>1.1.1. Расчет поступлений в виде трансфертов от международных организаций</t>
  </si>
  <si>
    <t>1.1.2. Расчет поступлений грантов в форме субсидий из федерального бюджета</t>
  </si>
  <si>
    <t>Поступления грантов в форме субсидий из бюджетов  субъектов Российской Федерации, всего</t>
  </si>
  <si>
    <t>0110</t>
  </si>
  <si>
    <t>Поступления грантов в форме субсидий из местных бюджетов, всего</t>
  </si>
  <si>
    <t>0210</t>
  </si>
  <si>
    <t>1.1.4. Расчет поступлений в виде грантов, за исключением грантов в форме субсидий</t>
  </si>
  <si>
    <t>Поступления в виде грантов, за исключением грантов в форме субсидий, всего</t>
  </si>
  <si>
    <t>в том числе:
гранты российских организаций</t>
  </si>
  <si>
    <t>гранты международных организаций</t>
  </si>
  <si>
    <t>0102</t>
  </si>
  <si>
    <t>1.1.5. Расчет пожертвований</t>
  </si>
  <si>
    <t>Пожертвования, всего</t>
  </si>
  <si>
    <t>в том числе:
пожертвования юридических лиц</t>
  </si>
  <si>
    <t>пожертвования физических лиц</t>
  </si>
  <si>
    <t>1.1.6. Расчет прочих безвозмездных поступлений</t>
  </si>
  <si>
    <t>Прочие безвозмездные поступления, всего</t>
  </si>
  <si>
    <t>Руководитель</t>
  </si>
  <si>
    <t>(уполномоченное лицо)</t>
  </si>
  <si>
    <t>(фамилия, инициалы)</t>
  </si>
  <si>
    <t>"</t>
  </si>
  <si>
    <t xml:space="preserve"> г.</t>
  </si>
  <si>
    <t>1. Расчет объема поступлений от прочих доходов</t>
  </si>
  <si>
    <t>Прочие доходы</t>
  </si>
  <si>
    <r>
      <t>5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</si>
  <si>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t>1.1 Расчет прочих доходов</t>
  </si>
  <si>
    <t>Субсидии на иные цели</t>
  </si>
  <si>
    <t>Доход от непериодических выплат компенсаций в счет возмещения вреда или убытков, кроме страхового возмещения, выплачиваемого страховыми организациями в соответствии с договорами страхования</t>
  </si>
  <si>
    <t>1. Расчет объема поступлений от операций с активами</t>
  </si>
  <si>
    <t>Кредиторская задолженность по доходам от операций с активами на начало года</t>
  </si>
  <si>
    <t>Доходы от реализации нефинансовых активов</t>
  </si>
  <si>
    <t>Кредиторская задолженность по доходам от операций с активами на конец года</t>
  </si>
  <si>
    <t>Планируемые поступления  от реализации нефинансовых активов
(с. 0300 + с.0100 - с.0200 - с. 0400 + с. 0500)</t>
  </si>
  <si>
    <r>
      <t>6</t>
    </r>
    <r>
      <rPr>
        <sz val="9"/>
        <rFont val="Times New Roman"/>
        <family val="1"/>
        <charset val="204"/>
      </rPr>
      <t xml:space="preserve"> Формируется по статье 400 "Выбытие нефинансовых активов" аналитической группы подвида доходов бюджетов </t>
    </r>
  </si>
  <si>
    <t>1.2. Расчет доходов от реализации нефинансовых активов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</si>
  <si>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</si>
  <si>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</si>
  <si>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</si>
  <si>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1.2.1. Расчет  доходов от реализации основных средств</t>
  </si>
  <si>
    <t>Единица измерения</t>
  </si>
  <si>
    <t>цена, 
руб/ед</t>
  </si>
  <si>
    <t>кол-во</t>
  </si>
  <si>
    <t>1.2.2. Расчет  доходов от реализации нематериальных активов</t>
  </si>
  <si>
    <t>1.2.3. Расчет  доходов от реализации материальных запасов</t>
  </si>
  <si>
    <t>Поступления от реализации отходов драгоценных металлов, всего</t>
  </si>
  <si>
    <t>Поступления от реализации лома черных металлов, всего</t>
  </si>
  <si>
    <t>Поступления от реализации лома цветных металлов, всего</t>
  </si>
  <si>
    <t>0301</t>
  </si>
  <si>
    <t xml:space="preserve">Поступления от реализаци макулатуры, всего </t>
  </si>
  <si>
    <t>0401</t>
  </si>
  <si>
    <t>Поступления от реализации баллонов бывших в употреблении, всего</t>
  </si>
  <si>
    <t>0501</t>
  </si>
  <si>
    <t>Поступления от реализации  невозвратной тары, всего</t>
  </si>
  <si>
    <t>0601</t>
  </si>
  <si>
    <t>Поступления от реализации прочего утиля, ветоши, всего</t>
  </si>
  <si>
    <t>0701</t>
  </si>
  <si>
    <t>Поступления от реализации прочего неиспользуемое имущество, всего</t>
  </si>
  <si>
    <t>0801</t>
  </si>
  <si>
    <t>1. Расчет объема прочих поступлений</t>
  </si>
  <si>
    <t>Прочие поступления</t>
  </si>
  <si>
    <r>
      <rPr>
        <vertAlign val="superscript"/>
        <sz val="9"/>
        <rFont val="Times New Roman"/>
        <family val="1"/>
        <charset val="204"/>
      </rPr>
      <t>10</t>
    </r>
    <r>
      <rPr>
        <sz val="9"/>
        <rFont val="Times New Roman"/>
        <family val="1"/>
        <charset val="204"/>
      </rPr>
      <t xml:space="preserve"> Формируется по статье  510 "Увеличение внутренних долговых обязательств"  аналитической группы вида источников финансирования дефицитов бюджетов </t>
    </r>
  </si>
  <si>
    <t>2. Расчет объема прочих поступлений</t>
  </si>
  <si>
    <t>Увеличение остатков денежных средств за счет возврата залоговых платежей, задатков, всего</t>
  </si>
  <si>
    <t xml:space="preserve">Увеличение остатков денежных средств за счет возврата сумм, ранее  размещенных на депозитных счетах, всего </t>
  </si>
  <si>
    <t>Прочие поступления денежных средств, всего</t>
  </si>
  <si>
    <r>
      <t>Обоснования (расчеты) плановых показателей по уплате налогов, объектом налогообложения для которых являются доходы (прибыль) учреждения</t>
    </r>
    <r>
      <rPr>
        <b/>
        <vertAlign val="superscript"/>
        <sz val="11"/>
        <rFont val="Times New Roman"/>
        <family val="1"/>
        <charset val="204"/>
      </rPr>
      <t>12</t>
    </r>
    <r>
      <rPr>
        <b/>
        <sz val="11"/>
        <rFont val="Times New Roman"/>
        <family val="1"/>
        <charset val="204"/>
      </rPr>
      <t xml:space="preserve">
на  20__ год и на плановый период 20__ и 20__ годов </t>
    </r>
  </si>
  <si>
    <t>1. Объем прочих выплат</t>
  </si>
  <si>
    <t>1. Расчет выплат на уплату налогов,  объектом налогообложения для которых являются доходы (прибыль) учреждения</t>
  </si>
  <si>
    <t>Излишне уплаченные (излишне взысканные) суммы налогов (дебиторская задолженность по налогам) на начало года</t>
  </si>
  <si>
    <t>Кредиторская задолженность по  уплате налогов на начало года</t>
  </si>
  <si>
    <t>Налоги, объектом налогообложения для которых являются доходы (прибыль) учреждения</t>
  </si>
  <si>
    <t>Излишне уплаченные (излишне взысканные) суммы налогов (дебиторская задолженность по налогам) на конец года</t>
  </si>
  <si>
    <t>Кредиторская задолженность по  уплате налогов на конец  года</t>
  </si>
  <si>
    <t>Планируемые выплаты по налогам (с. 0300 + с.0100 - с.0200 - с. 0400 + с. 0500)</t>
  </si>
  <si>
    <r>
      <t>12</t>
    </r>
    <r>
      <rPr>
        <sz val="9"/>
        <rFont val="Times New Roman"/>
        <family val="1"/>
        <charset val="204"/>
      </rPr>
      <t xml:space="preserve"> Формируется по статье 180 "Прочие доходы" аналитической группы подвида доходов бюджетов </t>
    </r>
  </si>
  <si>
    <t>1. Расчет налогов, объектом налогообложения для которых являются доходы (прибыль) учреждения</t>
  </si>
  <si>
    <t>Объем расходов</t>
  </si>
  <si>
    <t>Налог на прибыль</t>
  </si>
  <si>
    <t>Налог на добавленную стоимость</t>
  </si>
  <si>
    <t>Прочие налоги, уменьшающие доход</t>
  </si>
  <si>
    <t>Субвенция на реализацию прав на получение общедоступного и бесплатного дошкольного, начального общего, основного общего,среднего общего и дополнительного образования детей в муниципальных общеобразовательных организациях в части расходов на оплату труда в рамках обеспечения внеурочной деятельности</t>
  </si>
  <si>
    <t>85</t>
  </si>
  <si>
    <t>Субвенция на реализацию прав на получение общедоступного и бесплатного дошкольного, начального общего, основного общего,среднего общего и дополнительного образования детей в муниципальных общеобразовательных организациях в части учебных расходов в рамках обеспечения урочной деятельности</t>
  </si>
  <si>
    <t>84</t>
  </si>
  <si>
    <t>Субвенция на реализацию прав на получение общедоступного и бесплатного дошкольного, начального общего, основного общего,среднего общего и дополнительного образования детей в муниципальных общеобразовательных организациях в части расходов на оплату труда работников, за исключением педагогических работников в рамках обеспечения урочной деятельности</t>
  </si>
  <si>
    <t>83</t>
  </si>
  <si>
    <t>Субвенция на реализацию прав на получение общедоступного и бесплатного дошкольного, начального общего, основного общего,среднего общего и дополнительного образования детей в муниципальных общеобразовательных организациях в части расходов на оплату труда педагогических работников в рамках обеспечения урочной деятельности</t>
  </si>
  <si>
    <t>82</t>
  </si>
  <si>
    <t>Оплата труда работников муниципальных общеобразовательных организаций,обеспечивающих высокое качество образования</t>
  </si>
  <si>
    <t>18011</t>
  </si>
  <si>
    <t>Осуществление капитальных вложений в объекты муниципальной собственности,находящихся в оперативном управлении учреждений</t>
  </si>
  <si>
    <t>18010</t>
  </si>
  <si>
    <t>Выполнение других, не включенных в вышеуказанный перечень работ (приобретение товаров, работ и услуг) в соответствии с мероприятиями муниципальных программ, в том числе для исполнения предписаний органов надзора</t>
  </si>
  <si>
    <t>18009</t>
  </si>
  <si>
    <t>Расходы на модернизацию региональных систем общего образования</t>
  </si>
  <si>
    <t>18008</t>
  </si>
  <si>
    <t>Выполнение наказов избирателей</t>
  </si>
  <si>
    <t>38</t>
  </si>
  <si>
    <t>Оплата стоимости питания детей в оздоровительных учреждениях с дневным пребыванием детей</t>
  </si>
  <si>
    <t>18007</t>
  </si>
  <si>
    <t>Ремонт (текущий и капитальный) зданий, сооружений, помещений муниципальных учреждений по предложениям депутатов</t>
  </si>
  <si>
    <t>19</t>
  </si>
  <si>
    <t>Увеличение материальных запасов, приобретение программных продуктов</t>
  </si>
  <si>
    <t>18006</t>
  </si>
  <si>
    <t>Ремонт (текущий и капитальный) зданий, сооружений, помещений муниципальных учреждений по мероприятиям по выполнению наказов избирателей</t>
  </si>
  <si>
    <t>18</t>
  </si>
  <si>
    <t>Организация и проведение мероприятий (конкурсов, соревнований, фестивалей, олимпиад, конференций, профильных лагерей, учебных сборов и т.п.), а также участие в подобных мероприятиях</t>
  </si>
  <si>
    <t>18005</t>
  </si>
  <si>
    <t>Расходы по предложениям депутатов</t>
  </si>
  <si>
    <t>17</t>
  </si>
  <si>
    <t>Предоставление мер социальной поддержки различным категориям граждан</t>
  </si>
  <si>
    <t>18004</t>
  </si>
  <si>
    <t>Оплата за вывоз твердых коммунальных отходов</t>
  </si>
  <si>
    <t>07</t>
  </si>
  <si>
    <t>Благоустройство территорий муниципальных учреждений</t>
  </si>
  <si>
    <t>18003</t>
  </si>
  <si>
    <t>Ремонт(текущий и капитальный) зданий,сооружений. помещений муниципальных учреждений</t>
  </si>
  <si>
    <t>04</t>
  </si>
  <si>
    <t>Приобретение основных средств, в том числе оборудования (включая монтажные и пусконаладочные работы), музыкальных инструментов, оргтехники, автотранспорта</t>
  </si>
  <si>
    <t>18002</t>
  </si>
  <si>
    <t>Оплата водоснабжения</t>
  </si>
  <si>
    <t>03</t>
  </si>
  <si>
    <t>Проведение ремонта зданий, помещений, сооружений, включая приобретение стройматериалов, изготовление проектно-сметной документации и осуществление технадзора</t>
  </si>
  <si>
    <t>18001</t>
  </si>
  <si>
    <t>Оплата потребления электроэнергии</t>
  </si>
  <si>
    <t>02</t>
  </si>
  <si>
    <t>кассовых операций за счет средств субсидий на выполнение муниципального задания за счет собственных средств бюджета муниципального образования «Город Киров»</t>
  </si>
  <si>
    <t>132</t>
  </si>
  <si>
    <t>Оплата отопления и технологических нужд</t>
  </si>
  <si>
    <t>01</t>
  </si>
  <si>
    <t>кассовые операции за счет средств, полученных учреждениями от оказания платных услуг (работ); компенсации затрат муниципальных учреждений; возмещения расходов, понесенных в связи с эксплуатацией муниципального имущества, закрепленного на праве оперативного управления</t>
  </si>
  <si>
    <t>131</t>
  </si>
  <si>
    <t>Наименование</t>
  </si>
  <si>
    <t>Код</t>
  </si>
  <si>
    <t>Региональная классификация к КОСГУ</t>
  </si>
  <si>
    <t>Дополнительная классификация к КОСГУ</t>
  </si>
  <si>
    <t>0003</t>
  </si>
  <si>
    <t xml:space="preserve">сумма </t>
  </si>
  <si>
    <t>численность получателей выплаты, чел</t>
  </si>
  <si>
    <t xml:space="preserve">  размер 
выплаты
на 1 человека
в год</t>
  </si>
  <si>
    <t>Наименование 
выплаты</t>
  </si>
  <si>
    <t>2.5. Расчет иных расходов, включаемых в фонд оплаты труда</t>
  </si>
  <si>
    <t>2.4. Расчет расходов на выплату материальной помощи</t>
  </si>
  <si>
    <t>2. 3. Расчет расходов на выплаты поощрительного, стимулирующего характера, в том числе вознаграждения по итогам работы за год, премии</t>
  </si>
  <si>
    <t>2.2. Расчет расходов на выплаты пособий за первые три дня временной нетрудоспособности за счет средств работодателя, в случае заболевания работника или полученной им травмы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</si>
  <si>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Указывается в случаях, предусмотренных Порядком органа-учредителя</t>
    </r>
  </si>
  <si>
    <t>по выплатам стимулирующего характера</t>
  </si>
  <si>
    <t>по выплатам компенсационного характера</t>
  </si>
  <si>
    <t>по должностному окладу</t>
  </si>
  <si>
    <t>всего 
(гр.5 + гр.6 
+ гр.7 )</t>
  </si>
  <si>
    <t>Фонд оплаты труда в год
(гр.3 x гр.4)</t>
  </si>
  <si>
    <t>Среднемесячный размер оплаты труда на одного работника</t>
  </si>
  <si>
    <t>Установленная численность, ед</t>
  </si>
  <si>
    <t>Категория 
должностей</t>
  </si>
  <si>
    <t>2.1. Расчет расходов на выплату заработной платы, осуществляемые на основе договоров (контрактов) в соответствии с трудовым законодательством</t>
  </si>
  <si>
    <t xml:space="preserve">2. Детализированный расчет фонда оплаты труда </t>
  </si>
  <si>
    <t>Иные расходы, включаемые в фонд оплаты труда</t>
  </si>
  <si>
    <t>Единовременное денежное поощрение, в том числе в связи с выходом на пенсию за выслугу лет</t>
  </si>
  <si>
    <t>Материальная помощь</t>
  </si>
  <si>
    <t>Выплаты поощрительного, стимулирующего характера, в том числе вознаграждения по итогам работы за год, премии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</si>
  <si>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</si>
  <si>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Расходы на выплату заработной платы, осуществляемые на основе договоров (контрактов) в соответствии с трудовым законодательством</t>
  </si>
  <si>
    <t>1.2. Расчет расходов на оплату труда</t>
  </si>
  <si>
    <t>* Раздел заполняется в соответствии с Порядком применения классификации операций сектора государственного управления, утвержденным приказом Министерства финансов Российской Федерации от 29 ноября 2017 г. № 209н (зарегистрирован в Министерстве юстиции Российской Федерации 12 февраля 2018 г., регистрационный № 50003) в случае, если Порядком органа - учредителя предусмотрена указанная детализация.</t>
  </si>
  <si>
    <t>6</t>
  </si>
  <si>
    <t>КОСГУ*</t>
  </si>
  <si>
    <t>1.1. Аналитическое распределение по КОСГУ*</t>
  </si>
  <si>
    <t>__________________________________________________________________________________</t>
  </si>
  <si>
    <t>Планируемые выплаты на оплату труда
( с.0100 - с.0200 + с.0300  - с.0400 + с.0500)</t>
  </si>
  <si>
    <t>Задолженность персонала по полученным авансам  (дебиторская  задолженность) на конец года</t>
  </si>
  <si>
    <t>Задолженность  перед персоналом по оплате труда (кредиторская задолженность) на конец года</t>
  </si>
  <si>
    <t>Фонд оплаты труда</t>
  </si>
  <si>
    <t>Задолженность персонала по полученным авансам  (дебиторская  задолженность) на начало года</t>
  </si>
  <si>
    <t>Задолженность перед персоналом по оплате труда  (кредиторская задолженность) на начало года</t>
  </si>
  <si>
    <t>1.Расчет плановых выплат на заработную плату</t>
  </si>
  <si>
    <t>(субсидии на выполнение государственного (муниципального) задания; субсидии на иные цели; субсидии на цели осуществления капитальных вложений; приносящая доход деятельность (собственные доходы учреждения)</t>
  </si>
  <si>
    <t>Источник финансового обеспечения</t>
  </si>
  <si>
    <r>
      <t xml:space="preserve"> Обоснования (расчеты) расходов на оплату труда 
по элементу вида расходов классификации расходов бюджетов 111 "Фонд оплаты труда учреждений" </t>
    </r>
    <r>
      <rPr>
        <b/>
        <vertAlign val="superscript"/>
        <sz val="11"/>
        <rFont val="Times New Roman"/>
        <family val="1"/>
        <charset val="204"/>
      </rPr>
      <t>1</t>
    </r>
  </si>
  <si>
    <t xml:space="preserve">сумма
</t>
  </si>
  <si>
    <t>среднее количество выплат в год, ед</t>
  </si>
  <si>
    <t xml:space="preserve"> средний размер выплаты на 1 человека</t>
  </si>
  <si>
    <t>из них: руководители</t>
  </si>
  <si>
    <t>из них: административно-управленческий персонал</t>
  </si>
  <si>
    <t>Выплата суточных при служебных командировках работникам учрежедний, всего</t>
  </si>
  <si>
    <t>Сумма
(гр.3 х гр.4 х гр.5)</t>
  </si>
  <si>
    <t>Среднее количество выплат 
в год, ед</t>
  </si>
  <si>
    <t>Численность получателей 
выплаты, чел</t>
  </si>
  <si>
    <t>Средний размер выплаты 
на 1 сотрудника</t>
  </si>
  <si>
    <t>2.3. Расчет суточных при служебных командировках работников  бюджетных и автономных учреждений</t>
  </si>
  <si>
    <t>Компенсации работникам расходов по найму жилого помещения в период командирования, всего</t>
  </si>
  <si>
    <t xml:space="preserve">Сумма
(гр.3 х гр.4 х гр.5 х гр.6) </t>
  </si>
  <si>
    <t>Среднее количество
выплат в год, ед</t>
  </si>
  <si>
    <t>Количество
дней</t>
  </si>
  <si>
    <t xml:space="preserve">Сумма 
(гр.3 х гр.4 х гр.5 х гр.6) </t>
  </si>
  <si>
    <t>2.2. Расчет компенсации работникам расходов по найму жилого помещения в период командирования</t>
  </si>
  <si>
    <t xml:space="preserve"> </t>
  </si>
  <si>
    <t>Компенсации работникам расходов по проезду к месту командировки и обратно, всего</t>
  </si>
  <si>
    <t>Среднее количество 
выплат в год, ед</t>
  </si>
  <si>
    <t>Численность получателей выплаты, чел</t>
  </si>
  <si>
    <t>2.1.1. Расчет компенсации работникам расходов по проезду к месту командировки и обратно</t>
  </si>
  <si>
    <t>Иные выплаты</t>
  </si>
  <si>
    <t>Компенсация работникам расходов по найму жилого помещения в период командирования</t>
  </si>
  <si>
    <t>Компенсация работникам расходов по проезду к месту командировки и обратно</t>
  </si>
  <si>
    <t>2.1. Расчет объема расходов на осуществление иных выплат персоналу, за исключением фонда оплаты труда</t>
  </si>
  <si>
    <r>
      <t xml:space="preserve">3 </t>
    </r>
    <r>
      <rPr>
        <sz val="11"/>
        <rFont val="Times New Roman"/>
        <family val="1"/>
        <charset val="204"/>
      </rPr>
      <t>Формируется по элементу вида расходов "112 Иные выплаты персоналу учреждений, за исключением фонда оплаты труда" классификации расходов бюджетов</t>
    </r>
  </si>
  <si>
    <t>Планируемые выплаты на страховые взносы на обязательное социальное страхование
(с.0100 - с.0200с.+ 0300  - с. 0400 + с. 0500)</t>
  </si>
  <si>
    <t>Сумма излишне уплаченных либо излишне взысканных страховых взносов (дебиторская  задолженность) на конец года</t>
  </si>
  <si>
    <t>Задолженность по уплате страховых взносов (кредиторская задолженность) на конец года</t>
  </si>
  <si>
    <t>Иные выплаты персоналу, за исключением фонда оплаты труда</t>
  </si>
  <si>
    <t>Задолженностьпо полученным предварительным платежам (авансам) (дебиторская  задолженность) на начало года</t>
  </si>
  <si>
    <t>Задолженность по обязательствам (кредиторская задолженность) на начало года</t>
  </si>
  <si>
    <t>1.</t>
  </si>
  <si>
    <r>
      <t xml:space="preserve">Обоснование (расчет) расходов  на осуществление иных выплат персоналу, за исключением фонда оплаты труда
по элементу вида расходов классификации расходов бюджетов "112 Иные выплаты персоналу учреждений, за исключением фонда оплаты труда" </t>
    </r>
    <r>
      <rPr>
        <b/>
        <vertAlign val="superscript"/>
        <sz val="11"/>
        <rFont val="Times New Roman Cyr"/>
        <family val="1"/>
        <charset val="204"/>
      </rPr>
      <t>3</t>
    </r>
  </si>
  <si>
    <t>Задолженность по обязательствам (кредиторская задолженность) на конец года</t>
  </si>
  <si>
    <t>Корректировка в связи с округлением</t>
  </si>
  <si>
    <r>
      <rPr>
        <vertAlign val="superscript"/>
        <sz val="10"/>
        <rFont val="Times New Roman"/>
        <family val="1"/>
        <charset val="204"/>
      </rPr>
      <t xml:space="preserve">7  </t>
    </r>
    <r>
      <rPr>
        <sz val="10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Российская Федерация, 2005, № 52, ст.5592; 2015, № 51, ст.7233).</t>
    </r>
  </si>
  <si>
    <r>
      <rPr>
        <vertAlign val="superscript"/>
        <sz val="10"/>
        <rFont val="Times New Roman"/>
        <family val="1"/>
        <charset val="204"/>
      </rPr>
      <t xml:space="preserve"> 6</t>
    </r>
    <r>
      <rPr>
        <sz val="10"/>
        <rFont val="Times New Roman"/>
        <family val="1"/>
        <charset val="204"/>
      </rPr>
      <t xml:space="preserve"> Указываются страховые тарифы, установленные главой 34 Налогового кодекса Российской Федерации (часть вторая)  от 5 августа 2000 г.№  117-ФЗ (Собрание законодательства Российская Федерация, 2005, № 52, ст.5592; 2015, № 51, ст.7233).</t>
    </r>
  </si>
  <si>
    <t>0520</t>
  </si>
  <si>
    <t>корректировка в связи с регрессом по страховым взносам</t>
  </si>
  <si>
    <t>5.2.</t>
  </si>
  <si>
    <t>0510</t>
  </si>
  <si>
    <t>в том числе:
корректировка округления</t>
  </si>
  <si>
    <t>5.1.</t>
  </si>
  <si>
    <t>Уточнение расчета по страховым взносам на обязательное социальное страхование, всего</t>
  </si>
  <si>
    <t>0420</t>
  </si>
  <si>
    <r>
      <t>обязательное социальное страхование от несчастных случаев на производстве и профессиональных заболеваний по ставке</t>
    </r>
    <r>
      <rPr>
        <vertAlign val="superscript"/>
        <sz val="11"/>
        <rFont val="Times New Roman"/>
        <family val="1"/>
        <charset val="204"/>
      </rPr>
      <t xml:space="preserve"> 5</t>
    </r>
  </si>
  <si>
    <t>4.2.</t>
  </si>
  <si>
    <t>0410</t>
  </si>
  <si>
    <t>в том числе: 
обязательное социальное страхование от несчастных случаев на производстве и профессиональных заболеваний по ставке 0,2 %</t>
  </si>
  <si>
    <t>4.1.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</si>
  <si>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</t>
  </si>
  <si>
    <t>0321</t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</si>
  <si>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4</t>
    </r>
  </si>
  <si>
    <t>3.2.1.</t>
  </si>
  <si>
    <t>0320</t>
  </si>
  <si>
    <t xml:space="preserve">с применением пониженного тарифа страховых взносов на обязательное медицинское страхование </t>
  </si>
  <si>
    <t>3.2.</t>
  </si>
  <si>
    <t>0310</t>
  </si>
  <si>
    <t>в том числе: 
страховые взносы на обязательное медицинское страхование  по тарифу  5,1 %</t>
  </si>
  <si>
    <t>3.1.</t>
  </si>
  <si>
    <t>Страховые взносы на обязательное медицинское страхование, всего</t>
  </si>
  <si>
    <t>0231</t>
  </si>
  <si>
    <r>
      <t>в том числе: 
по тарифу</t>
    </r>
    <r>
      <rPr>
        <vertAlign val="superscript"/>
        <sz val="11"/>
        <rFont val="Times New Roman"/>
        <family val="1"/>
        <charset val="204"/>
      </rPr>
      <t xml:space="preserve"> 6</t>
    </r>
  </si>
  <si>
    <t>2.3.1.</t>
  </si>
  <si>
    <t>0230</t>
  </si>
  <si>
    <t xml:space="preserve">с применением пониженных тарифов на обязательное социальное страхование на случай временной нетрудоспособности и в связи с материнством </t>
  </si>
  <si>
    <t>2.3.</t>
  </si>
  <si>
    <t>0220</t>
  </si>
  <si>
    <t>в отношении выплат и иных вознаграждений в пользу иностранных граждан и лиц без гражданства, временно пребывающих в Российской Федерации, в пределах установленной предельной величины базы для исчисления страховых взносов по данному виду страхования по тарифу  1,8 %</t>
  </si>
  <si>
    <t>2.2.</t>
  </si>
  <si>
    <t>в том числе: 
страховые взносы обязательное социальное страхование на случай временной нетрудоспособности и в связи с материнством по тарифу 2,9 %</t>
  </si>
  <si>
    <t>2.1.</t>
  </si>
  <si>
    <t>Страховые взносы  на обязательное социальное страхование на случай временной нетрудоспособности и в связи с материнством, всего</t>
  </si>
  <si>
    <t>Сумма взноса</t>
  </si>
  <si>
    <t>0142</t>
  </si>
  <si>
    <r>
      <t xml:space="preserve">по тарифу </t>
    </r>
    <r>
      <rPr>
        <vertAlign val="superscript"/>
        <sz val="11"/>
        <rFont val="Times New Roman"/>
        <family val="1"/>
        <charset val="204"/>
      </rPr>
      <t>6</t>
    </r>
  </si>
  <si>
    <t>0141</t>
  </si>
  <si>
    <t>в том числе:  
по тарифу 2 %</t>
  </si>
  <si>
    <t>0140</t>
  </si>
  <si>
    <t xml:space="preserve">с применением дополнительных тарифов страховых взносов на обязательное пенсионное страхование для отдельных категорий плательщиков </t>
  </si>
  <si>
    <t>0132</t>
  </si>
  <si>
    <t>1.3.2.</t>
  </si>
  <si>
    <t>0131</t>
  </si>
  <si>
    <t>в том числе:  
по тарифу 20,0 %</t>
  </si>
  <si>
    <t>1.3.1.</t>
  </si>
  <si>
    <t>0130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</si>
  <si>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</si>
  <si>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0120</t>
  </si>
  <si>
    <t>свыше установленной предельной величины базы для исчисления страховых взносов на обязательное пенсионное страхование по тарифу 10,0 %</t>
  </si>
  <si>
    <t>в том числе: 
в пределах установленной предельной величины базы для исчисления страховых взносов на обязательное пенсионное страхование по тарифу 22,0 %</t>
  </si>
  <si>
    <t>1.1.</t>
  </si>
  <si>
    <t>Страховые взносы на обязательное пенсионное страхование, всего</t>
  </si>
  <si>
    <t>Размер базы для начисления 
страховых взносов</t>
  </si>
  <si>
    <t>2.1. Расчет страховых взносов на обязательное социальное страхование</t>
  </si>
  <si>
    <r>
      <t xml:space="preserve">5 </t>
    </r>
    <r>
      <rPr>
        <sz val="11"/>
        <rFont val="Times New Roman"/>
        <family val="1"/>
        <charset val="204"/>
      </rPr>
      <t>Формируется по элементам  вида расходов  119 "Взносы по обязательному социальному страхованию на выплаты по оплате труда работников и иные выплаты работникам учреждений",  "139 Взносы по обязательному социальному страхованию на выплаты по оплате труда (денежное содержание) гражданских лиц"   классификации расходов бюджетов</t>
    </r>
  </si>
  <si>
    <t>______________________________________________________________________________________________________</t>
  </si>
  <si>
    <t>Планируемые выплаты  страховых взносов на обязательное социальное страхование
(с.0100 - с.0200 + с. 0300  - с. 0400 + с. 0500)</t>
  </si>
  <si>
    <t>Сумма излишне уплаченных либо излишне взысканных страховых взносов (дебиторская задолженность) на конец года</t>
  </si>
  <si>
    <t>Страховые взносы на обязательное социальное страхование</t>
  </si>
  <si>
    <t>Сумма излишне уплаченных либо излишне взысканных страховых взносов (дебиторская задолженность) на начало года</t>
  </si>
  <si>
    <r>
      <t xml:space="preserve">Обоснования (расчеты) расходов на страховые взносы на обязательное социальное страхование
 по элементу вида расходов классификации расходов бюджетов 119 "Взносы по обязательному социальному страхованию на выплаты по оплате труда работников и иные выплаты работникам учреждений" </t>
    </r>
    <r>
      <rPr>
        <b/>
        <vertAlign val="superscript"/>
        <sz val="11"/>
        <rFont val="Times New Roman"/>
        <family val="1"/>
        <charset val="204"/>
      </rPr>
      <t>5</t>
    </r>
  </si>
  <si>
    <t>Итого по коду КОСГУ</t>
  </si>
  <si>
    <t>0202</t>
  </si>
  <si>
    <t>Стоимость работ (услуг)</t>
  </si>
  <si>
    <t>Уровень индексации, %</t>
  </si>
  <si>
    <t>Цена за единицу</t>
  </si>
  <si>
    <t>Количество</t>
  </si>
  <si>
    <t>КОСГУ</t>
  </si>
  <si>
    <t>ОКПД</t>
  </si>
  <si>
    <t>Наименование товара, работы, услуги</t>
  </si>
  <si>
    <t>2.1. Объем затрат на закупку товаров, работ и услуг для обеспечения федеральных нужд по закупкам федеральных органов исполнительной власти и иных государственных органов, а также подведомственных казенных учреждений</t>
  </si>
  <si>
    <t>2. Расчет расходов на приобретение товаров, работ, услуг в пользу граждан в целях их социального обеспечения (в натуральной форме)</t>
  </si>
  <si>
    <t>Пособия, компенсации 
и иные социальные выплаты гражданам, кроме публичных нормативных обязательств, всего</t>
  </si>
  <si>
    <t>Категория получателей публичного обязательства Российской Федерации</t>
  </si>
  <si>
    <t>2.1. Расчет расходов на социальные выплаты гражданам  (в денежной форме)</t>
  </si>
  <si>
    <t>Расходы на риобретение товаров, работ, услуг в пользу граждан в целях их социального обеспечения (в натуральной форме)</t>
  </si>
  <si>
    <t>Расходы на социальные выплаты гражданам (в денежной форме)</t>
  </si>
  <si>
    <t>2. Расчет объема расходов на социальные выплаты гражданам, кроме публичных нормативных социальных выплат</t>
  </si>
  <si>
    <r>
      <rPr>
        <vertAlign val="superscript"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 xml:space="preserve"> Формируется по элементу вида расходов "320 Социальные выплаты гражданам, кроме публичных нормативных социальных выплат"</t>
    </r>
  </si>
  <si>
    <t>___________________________________________________________</t>
  </si>
  <si>
    <t>Планируемые социальные выплаты гражданам (с. 0300 + с.0100 - с.0200 - с. 0400 + с. 0500)</t>
  </si>
  <si>
    <t>Дебиторская задолженность на конец года</t>
  </si>
  <si>
    <t>Расходы на социальные выплаты гражданам</t>
  </si>
  <si>
    <t>Дебиторская задолженность на начало года</t>
  </si>
  <si>
    <t>1. Расчет расходов на социальные  выплаты гражданам</t>
  </si>
  <si>
    <t>сумма, руб</t>
  </si>
  <si>
    <t>код  
налоговой льготы</t>
  </si>
  <si>
    <t>сумма, руб
(гр.12 х 
(1 - гр.14)</t>
  </si>
  <si>
    <t>сумма, руб 
(гр.12 х 
(1 - гр.14)</t>
  </si>
  <si>
    <t xml:space="preserve"> в виде снижения налоговой ставки
(п. 2 ст. 387 Кодекса)</t>
  </si>
  <si>
    <t xml:space="preserve"> в виде уменьшения суммы налога 
(п. 2 ст. 387 Кодекса)</t>
  </si>
  <si>
    <t xml:space="preserve"> в виде освобождения от налогообложения
 (ст. 395, ст. 7 Кодекса)</t>
  </si>
  <si>
    <t xml:space="preserve"> в виде освобождения от налогообложения 
(п. 2 ст. 387 Кодекса)</t>
  </si>
  <si>
    <t>Объем расходов
 (гр.23)</t>
  </si>
  <si>
    <t>Исчисленная сумма налога 
за налоговый период с учетом льготы</t>
  </si>
  <si>
    <t xml:space="preserve">Налоговая льгота в виде </t>
  </si>
  <si>
    <t>Коэффициент Кл</t>
  </si>
  <si>
    <t>Количество полных месяцев использования льготы</t>
  </si>
  <si>
    <t>Код ОКТМО муниципального образования, на территории которого расположен земельный участок (доля земельного участка)</t>
  </si>
  <si>
    <t>Сумма исчисленного налога</t>
  </si>
  <si>
    <t>Коэффициент Кв.</t>
  </si>
  <si>
    <t>Количество полных месяцев владения земельным участком в течение налогового периода</t>
  </si>
  <si>
    <t>Налоговая ставка, %</t>
  </si>
  <si>
    <t>Налоговая 
база</t>
  </si>
  <si>
    <t>Налоговая льгота в виде доли необлагаемой площади земельного участка 
(п. 2 ст. 387 Налогового кодекса Российской Федерации 
(далее - Кодекс)</t>
  </si>
  <si>
    <t>Доля 
налогопла-тельщика в праве на земельный участок</t>
  </si>
  <si>
    <t>Кадастровая стоимость
(доля кадастровой стоимости) 
земельного 
участка, руб</t>
  </si>
  <si>
    <t>Категория земель (код)</t>
  </si>
  <si>
    <t>Кадастровый номер земельного участка</t>
  </si>
  <si>
    <t>сумма
(гр.12 х 
(1 - гр.14)</t>
  </si>
  <si>
    <t>Объем расходов, руб 
 (гр.23)</t>
  </si>
  <si>
    <t>Коэффициент Кв</t>
  </si>
  <si>
    <t>Кадастровая стоимость
(доля кадастровой стоимости) 
земельного 
участка</t>
  </si>
  <si>
    <t>Кадастровый номер 
земельного участка</t>
  </si>
  <si>
    <t>Код ОКТМО муниципального образования, на территории 
которого расположен земельный участок 
(доля земельного участка)</t>
  </si>
  <si>
    <t>среднегодовая стоимость необлагаемого налогом имущества за налоговый период</t>
  </si>
  <si>
    <t>код налоговой льготы</t>
  </si>
  <si>
    <t>в т.ч. недвижимое имущество</t>
  </si>
  <si>
    <t>всего</t>
  </si>
  <si>
    <t>Сумма
 (гр.9 - гр.11 + гр.12)</t>
  </si>
  <si>
    <t>Сумма налога, 
уплачиваемая за пределами 
Российской Федерации</t>
  </si>
  <si>
    <t>Налоговая льгота  в виде уменьшения суммы налога, подлежащей уплате в бюджет</t>
  </si>
  <si>
    <t>Сумма налога
 за налоговый период
(гр.6 х гр.8/100)</t>
  </si>
  <si>
    <t>Код 
налоговой льготы 
(установленной 
в виде понижения налоговой ставки)</t>
  </si>
  <si>
    <t>Налоговая база
 (гр.2 - гр.5)</t>
  </si>
  <si>
    <t>Стоимость льготируемого имущества</t>
  </si>
  <si>
    <t>Среднегодовая 
стоимость имущества 
за налоговый период</t>
  </si>
  <si>
    <t>Код ОКТМО, по которому подлежит уплате сумма налога</t>
  </si>
  <si>
    <t>2.1. Расчет расходов на уплату налога на имущество организаций</t>
  </si>
  <si>
    <t>2. Расчет объема расходов на уплату налога на имущество организаций по ОКТМО</t>
  </si>
  <si>
    <t>Земельный налог</t>
  </si>
  <si>
    <t>Налог на имущество организаций</t>
  </si>
  <si>
    <t xml:space="preserve">1.2. Расчет расходов в части уплаты налога на имущество организаций и земельного налога </t>
  </si>
  <si>
    <r>
      <rPr>
        <vertAlign val="superscript"/>
        <sz val="11"/>
        <rFont val="Times New Roman Cyr"/>
        <family val="1"/>
        <charset val="204"/>
      </rPr>
      <t>16</t>
    </r>
    <r>
      <rPr>
        <sz val="11"/>
        <rFont val="Times New Roman Cyr"/>
        <family val="1"/>
        <charset val="204"/>
      </rPr>
      <t xml:space="preserve"> Формируется по элементу вида расходов "851 Уплата налога на имущество организаций и земельного налога" классификации расходов бюджетов</t>
    </r>
  </si>
  <si>
    <t>Планируемые выплаты по уплате налога на имущество организаций и земельного налога  (с. 0300 + с.0100 - с.0200 - с. 0400 + с. 0500)</t>
  </si>
  <si>
    <t>Сумма излишне уплаченных налога на имущество и земельного налога (дебиторская задолженность) на конец года</t>
  </si>
  <si>
    <t>Задолженность по уплате налога на имущество и земельного налога (кредиторская задолженность) на конец года</t>
  </si>
  <si>
    <t xml:space="preserve">Расходы на уплату налога на имущество организаций и земельного налога </t>
  </si>
  <si>
    <t>Сумма излишне уплаченных налога на имущество и земельного налога (дебиторская задолженность) на начало года</t>
  </si>
  <si>
    <t>Задолженность по уплате налога на имущество и земельного налога (кредиторская задолженность) на начало года</t>
  </si>
  <si>
    <t>1. Объем расходов в части уплаты налога на имущество организаций и земельного налога</t>
  </si>
  <si>
    <t>Иные платежи</t>
  </si>
  <si>
    <t>количество выплат в год, ед</t>
  </si>
  <si>
    <t>размер одной выплаты</t>
  </si>
  <si>
    <t>3.1. Расчет расходов на иные платежи</t>
  </si>
  <si>
    <t>3. Расчет объема расходов на уплату иных  налогов и сборов</t>
  </si>
  <si>
    <t>размер уменьшения суммы налога, %</t>
  </si>
  <si>
    <t xml:space="preserve"> в виде снижения 
налоговой ставки</t>
  </si>
  <si>
    <t>в виде уменьшения суммы налога, 
подлежащей уплате в бюджет</t>
  </si>
  <si>
    <t xml:space="preserve"> в виде освобождения от налогообложения </t>
  </si>
  <si>
    <t>Исчисленная сумма налога, подлежащая уплате в бюджет</t>
  </si>
  <si>
    <t>Налоговый вычет</t>
  </si>
  <si>
    <t>Коэффициент использования налоговой льготы (Кл)</t>
  </si>
  <si>
    <t>Количество полных месяцев использования налоговой льготы</t>
  </si>
  <si>
    <t>Код ОКТМО субъекта Российской Федерации</t>
  </si>
  <si>
    <t>Сумма 
налога</t>
  </si>
  <si>
    <t>Повышающий коэффициент (Кп), 
статья 362 п .2</t>
  </si>
  <si>
    <t>Налоговая ставка</t>
  </si>
  <si>
    <t>Доля во владении</t>
  </si>
  <si>
    <t>Коэффициент владения (Кв)</t>
  </si>
  <si>
    <t>Количество полных 
месяцев владения</t>
  </si>
  <si>
    <t>Дата 
снятия 
с учета</t>
  </si>
  <si>
    <t>Дата регистрации</t>
  </si>
  <si>
    <t>Регистрационный знак (номер) транспортного средства</t>
  </si>
  <si>
    <t xml:space="preserve">Код вида транспортного средства </t>
  </si>
  <si>
    <t>Наименование (марка) транспортного средства</t>
  </si>
  <si>
    <t>2.1. Расчет расходов на уплату транспортного налога</t>
  </si>
  <si>
    <t>2. Расчет объема расходов на уплату прочих налогов и сборов</t>
  </si>
  <si>
    <t>0005</t>
  </si>
  <si>
    <t>Уплата иных налогов и сборов</t>
  </si>
  <si>
    <t>Уплата транспортного налога</t>
  </si>
  <si>
    <t>1.2. Расчет объема расходов на уплату прочих налогов и сборов</t>
  </si>
  <si>
    <r>
      <rPr>
        <vertAlign val="superscript"/>
        <sz val="11"/>
        <rFont val="Times New Roman"/>
        <family val="1"/>
        <charset val="204"/>
      </rPr>
      <t>17</t>
    </r>
    <r>
      <rPr>
        <sz val="11"/>
        <rFont val="Times New Roman"/>
        <family val="1"/>
        <charset val="204"/>
      </rPr>
      <t xml:space="preserve"> Формируется по элементу вида расходов "852 Уплата прочих налогов, сборов" классификации расходов бюджетов</t>
    </r>
  </si>
  <si>
    <t>Планируемые выплаты по уплате  прочих налогов и сборов  (с. 0300 + с.0100 - с.0200 - с. 0400 + с. 0500)</t>
  </si>
  <si>
    <t>Задолженность по уплате прочих налогов (кредиторская задолженность) на конец года</t>
  </si>
  <si>
    <t>Сумма излишне уплаченных прочих налогов и сборов (дебиторская задолженность) на конец года</t>
  </si>
  <si>
    <t>Уплата прочих налогов, сборов</t>
  </si>
  <si>
    <t>Сумма излишне уплаченных прочи налогов и сборов (дебиторская задолженность) на начало года</t>
  </si>
  <si>
    <t>Задолженность по уплате прочих налогов и сборов (кредиторская задолженность) на начало года</t>
  </si>
  <si>
    <t>1. Объем расходов в части уплаты прочих налогов и сборов</t>
  </si>
  <si>
    <t>2.5. Расчет расходов на иные платежи</t>
  </si>
  <si>
    <t>Платежи, связанные с обслуживанием  долговых обязательств, всего</t>
  </si>
  <si>
    <t>2.4. Расчет расходов на обслуживание долговых обязательств</t>
  </si>
  <si>
    <t>Плата в счет возмещения вреда, причиняемого автомобильным дорогам общего пользования, всего</t>
  </si>
  <si>
    <t xml:space="preserve">2.3. Расчет расходов на платежи в счет возмещения вреда, причиняемого автомобильным дорогам общего пользования </t>
  </si>
  <si>
    <t>Плата за загрязнение окружающей среды,всего</t>
  </si>
  <si>
    <t>2.2. Расчет расходов на плату за загрязнение окружающей среды</t>
  </si>
  <si>
    <t>Уплата штрафов (в том числе административных), пени, всего</t>
  </si>
  <si>
    <t>2.1. Расчет расходов на уплату штрафов (в том числе административных), пеней</t>
  </si>
  <si>
    <t>2. Расчет объема расходов на уплату иных платежей</t>
  </si>
  <si>
    <t>Расходы на обслуживание долговых обязательств</t>
  </si>
  <si>
    <t>0004</t>
  </si>
  <si>
    <t xml:space="preserve">Платежи в счет возмещения вреда, причиняемого автомобильным дорогам общего пользования </t>
  </si>
  <si>
    <t>Плата за загрязнение окружающей среды</t>
  </si>
  <si>
    <t>Уплата штрафов (в том числе административных), пеней</t>
  </si>
  <si>
    <t>1.2. Расчет объема расходов на выплаты по исполнению судебных актов</t>
  </si>
  <si>
    <r>
      <rPr>
        <vertAlign val="superscript"/>
        <sz val="11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Формируется по элементу вида расходов "853 Уплата иных платежей" классификации расходов бюджетов</t>
    </r>
  </si>
  <si>
    <t>Планируемые выплаты по уплате иных платежей (с. 0300 + с.0100 - с.0200 - с. 0400 + с. 0500)</t>
  </si>
  <si>
    <t>Задолженность по уплате иных платежей (кредиторская задолженность) на конец года</t>
  </si>
  <si>
    <t>Сумма излишне уплаченных иных платежей (дебиторская задолженность) на конец года</t>
  </si>
  <si>
    <t>Уплата иных платежей</t>
  </si>
  <si>
    <t>Сумма излишне уплаченных иных платежей (дебиторская задолженность) на начало года</t>
  </si>
  <si>
    <t>Задолженность по уплате иных платежей (кредиторская задолженность) на начало года</t>
  </si>
  <si>
    <t>1. Объем прочих расходов (кроме расходов на закупку товаров, работ, услуг)</t>
  </si>
  <si>
    <t xml:space="preserve"> При обосновании (расчетах) плановых показателей на приобретение материальных запасов в графе А указываются потребности в продуктах питания, лекарственных средствах, горюче-смазочных и строительных материалах, мягком инвентаре и специальной одежде, и обуви, запасных частях к оборудованию и транспортным средствам, хозяйственных товарах и канцелярских принадлежностя; в графе В - средняя стоимость продуктов питания, лекарственных средств, горюче-смазочных и строительных материалов, мягкого инвентаря и специальной одежды, и обуви, запасных частей к оборудованию и транспортным средствам, хозяйственных товаров и канцелярских принадлежностей, руб.; в графе С - сумма (гр. А х гр. В), руб.; графа D - не заполняется.</t>
  </si>
  <si>
    <t xml:space="preserve"> При обосновании (расчетах) плановых показателей на приобретение основных средств (в том числе, оборудования, транспортных средств, мебели, инвентаря, бытовых приборов) в графе А указывается количество основных средств, в графе В - средняя стоимость основного средства, руб.; в графе С - стоимость основных средств (гр. А х гр. С), руб; графа D - не заполняется.</t>
  </si>
  <si>
    <t xml:space="preserve"> При обосновании (расчетах) плановых показателей на оплату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работ; в графе В - стоимость  медицинских осмотров, информационных услуг, консультационных услуг, экспертных услуг, типографских работ, научно-исследовательских работ в графе А указывается количество медицинских осмотров, информационных услуг, консультационных услуг, экспертных услуг, типографских работ, научно-исследовательских работ, руб.; графы С и D - не заполняются.</t>
  </si>
  <si>
    <t>При обосновании (расчетах) плановых показателей выплат, направленных на повышение квалификации (профессиональную переподготовку) в графе А указывается количество работников, направляемых на повышение квалификации, чел.; в графе В - цена обучения одного работника по каждому виду дополнительного профессионального образования, руб.; графы С и D - не заполняются.</t>
  </si>
  <si>
    <t xml:space="preserve"> При обосновании (расчетах) плановых показателей на обязательное страхование, в том числе на обязательное страхование гражданской ответственности владельцев транспортных средств, страховой премии (страховых взносов) в графе А уеазывается количество застрахованных работников, застрахованного имущества; в графе В - базовая ставка страховых тарифов; в графе С - поправочный коэффициент к базовой ставке страхового тарифа, определяемый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страхования; в графе D - стоимость услуг обязательного страхования, в том числе обязательного страхования гражданской ответственности владельцев транспортных средств, размер страховой премии (страховых взносов), руб.</t>
  </si>
  <si>
    <t xml:space="preserve"> При обосновании (расчетах) плановых показателей на содержание имущества в графе А указывается объема ремонтных работ (услуг); в графе В - сметная стоимость ремонтных работ (услуг), руб.; С - стоимость работ (услуг), руб; графа D - не заполняется</t>
  </si>
  <si>
    <t xml:space="preserve"> При обосновании (расчетах) плановых показателей на оплату аренды имущества, в том числе объектов недвижимого имущества, в графе А указывается размер арендуемой площади (количества арендуемого оборудования, иного имущества), кв. м (шт.); в графе В - ставка арендной платы, руб.; С - стоимость аренды с учетом НДС, руб.; графа D - не заполняется</t>
  </si>
  <si>
    <t xml:space="preserve"> При обосновании (расчетах) плановых показателей по оплате коммунальных услуг в графе А указывается объем потребления ресурсов, в графе В - тариф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руб., С - уровень индексации, %,  в графе D - стоимость коммунальных услуг (гр. А х гр. В х гр. С), руб.</t>
  </si>
  <si>
    <t xml:space="preserve"> При обосновании (расчетах) плановых показателей по оплате транспортных услуг в графе А указывается количество услуг перевозки, в графе В - цена услуги перевозки, руб.; С - стоимость услуг перевозки (гр. А х гр. В), руб., графа D - не заполняется</t>
  </si>
  <si>
    <t>* При обосновании (расчетах) плановых показателей на выплаты на оказание услуг связи в графе А указывается количество абонентских номеров, подключенных к сети связи, в графе В - количество платежей в год; в графе С - стоимость за единицу услуги, руб.; в графе D - сумма (гр. А х гр. В х гр. С);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</si>
  <si>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</si>
  <si>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2.2. Расчет расходов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</si>
  <si>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2. Расчет объема расходов на прочие расходы (кроме расходов на закупку товаров, работ, услуг)</t>
  </si>
  <si>
    <t>Затраты на закупку товаров, работ, услуг, в целях исполнения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</si>
  <si>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</si>
  <si>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r>
      <rPr>
        <vertAlign val="superscript"/>
        <sz val="11"/>
        <rFont val="Times New Roman"/>
        <family val="1"/>
        <charset val="204"/>
      </rPr>
      <t>21</t>
    </r>
    <r>
      <rPr>
        <sz val="11"/>
        <rFont val="Times New Roman"/>
        <family val="1"/>
        <charset val="204"/>
      </rPr>
      <t xml:space="preserve"> Формируется по элементу вида расходов "831 Исполнение судебных актов Российской Федерации и мировых соглашений по возмещению причиненного вреда" классификации расходов бюджетов.</t>
    </r>
  </si>
  <si>
    <t>Выплаты по исполнению судебных актов (с. 0300 + с.0100 - с.0200 - с. 0400 + с. 0500)</t>
  </si>
  <si>
    <t>Дебиторская задолженность по выплатам по исполнению судебных актов на конец года</t>
  </si>
  <si>
    <t>Расходы по исполнению судебных актов</t>
  </si>
  <si>
    <t>Дебиторская задолженность по выплатам по исполнению судебных актов на начало года</t>
  </si>
  <si>
    <t>1. Объем  расходов  по исполнению судебных актов</t>
  </si>
  <si>
    <t>за счет средств субсидий на иные цели и субсидий на осуществление капитальных вложений в объекты муниципальной собственности</t>
  </si>
  <si>
    <t>за счет средств субсидий на выполнение муниципального задания</t>
  </si>
  <si>
    <t>Всего, в т.ч</t>
  </si>
  <si>
    <t>349 "Увеличение стоимости прочих материальных запасов однократного примениения"</t>
  </si>
  <si>
    <t>1703</t>
  </si>
  <si>
    <t>1702</t>
  </si>
  <si>
    <t>1701</t>
  </si>
  <si>
    <t>347 "Увеличение стоимости материальных запасов для целей капитальных вложений"</t>
  </si>
  <si>
    <t>1603</t>
  </si>
  <si>
    <t>1602</t>
  </si>
  <si>
    <t>1601</t>
  </si>
  <si>
    <t>346 "Увеличение стоимости прочих оборотных запасов (материалов)"</t>
  </si>
  <si>
    <t>1503</t>
  </si>
  <si>
    <t>1502</t>
  </si>
  <si>
    <t>1501</t>
  </si>
  <si>
    <t>345 "Увеличение стоимости мягкого инвентаря"</t>
  </si>
  <si>
    <t>1403</t>
  </si>
  <si>
    <t>1402</t>
  </si>
  <si>
    <t>1401</t>
  </si>
  <si>
    <t>344 "Увеличение стоимости строительных материалов"</t>
  </si>
  <si>
    <t>1303</t>
  </si>
  <si>
    <t>1302</t>
  </si>
  <si>
    <t>1301</t>
  </si>
  <si>
    <t>343 "Увеличение стоимости горюче-смазочных материалов"</t>
  </si>
  <si>
    <t>1203</t>
  </si>
  <si>
    <t>1202</t>
  </si>
  <si>
    <t>1201</t>
  </si>
  <si>
    <t>342 "Увеличение стоимости продуктов питания"</t>
  </si>
  <si>
    <t>1103</t>
  </si>
  <si>
    <t>1102</t>
  </si>
  <si>
    <t>1101</t>
  </si>
  <si>
    <t>341 "Увеличение стоимости лекарственных препаратов и материалов, применяемых в медицинских целях"</t>
  </si>
  <si>
    <t>1003</t>
  </si>
  <si>
    <t>1002</t>
  </si>
  <si>
    <t>1001</t>
  </si>
  <si>
    <t>310 "Увеличение стоимости основных средств"</t>
  </si>
  <si>
    <t>0903</t>
  </si>
  <si>
    <t>0902</t>
  </si>
  <si>
    <t>0901</t>
  </si>
  <si>
    <t>228 "Услуги, работы для целей капитальных вложений"</t>
  </si>
  <si>
    <t>0803</t>
  </si>
  <si>
    <t>0802</t>
  </si>
  <si>
    <t>227 "Страхование"</t>
  </si>
  <si>
    <t>0703</t>
  </si>
  <si>
    <t>0702</t>
  </si>
  <si>
    <t>226 "Прочие работы, услуги"</t>
  </si>
  <si>
    <t>0603</t>
  </si>
  <si>
    <t>0602</t>
  </si>
  <si>
    <t>225 "Работы, услуги по содержанию имущества"</t>
  </si>
  <si>
    <t>0503</t>
  </si>
  <si>
    <t>0502</t>
  </si>
  <si>
    <t>224 "Арендная плата за пользование имуществом (за исключением земельных участков и других обособленных природных объектов)"</t>
  </si>
  <si>
    <t>0403</t>
  </si>
  <si>
    <t>0402</t>
  </si>
  <si>
    <t>223 "Коммунальные услуги"</t>
  </si>
  <si>
    <t>0303</t>
  </si>
  <si>
    <t>0302</t>
  </si>
  <si>
    <t>222 "Транспортные услуги"</t>
  </si>
  <si>
    <t>0203</t>
  </si>
  <si>
    <t>221 "Услуги связи"</t>
  </si>
  <si>
    <t>0103</t>
  </si>
  <si>
    <t>Наименование расходов                (товара, работы, услуги)</t>
  </si>
  <si>
    <t>2. Расчет расходов на закупку товаров, работ, услуг  по кодам классификации операций сектора государственного управления</t>
  </si>
  <si>
    <r>
      <rPr>
        <vertAlign val="superscript"/>
        <sz val="11"/>
        <rFont val="Times New Roman"/>
        <family val="1"/>
        <charset val="204"/>
      </rPr>
      <t xml:space="preserve">22 </t>
    </r>
    <r>
      <rPr>
        <sz val="11"/>
        <rFont val="Times New Roman"/>
        <family val="1"/>
        <charset val="204"/>
      </rPr>
      <t xml:space="preserve">Формируется по элементам вида расходов  "241 Научно-исследовательские и опытно-конструкторские работы",  "242 Закупка товаров, работ, услуг в сфере информационно-коммуникационных технологий","243 Закупка товаров, работ, услуг в целях капитального ремонта государственного (муниципального) имущества" и 244 Прочая закупка товаров, работ и услуг"
</t>
    </r>
  </si>
  <si>
    <t xml:space="preserve">за счет средств субсидий на выполнение муниципального задания </t>
  </si>
  <si>
    <t>Выплаты в связи с закупками товаров, работ,услуг (с. 0300 + с.0100 - с.0200 - с. 0400 + с. 0500)</t>
  </si>
  <si>
    <t>Полученные предварительные платежи (авансы) по контрактам (договорам) (кредиторская задолженность) на конец года</t>
  </si>
  <si>
    <t>Задолженность перед контрагентами (дебиторская задолженность) на конец года</t>
  </si>
  <si>
    <t>Полученные предварительные платежи (авансы) по контрактам (договорам) (кредиторская задолженность) на начало года</t>
  </si>
  <si>
    <t>Задолженность перед контрагентами (дебиторская задолженность) на начало года</t>
  </si>
  <si>
    <t>объем обязательств, подлежащих 
исполнению за пределами 
планового периода</t>
  </si>
  <si>
    <t>1. Объем расходов на закупку товаров, работ, услуг</t>
  </si>
  <si>
    <t>9001</t>
  </si>
  <si>
    <t>Итого по направлению инвестирования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</si>
  <si>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</si>
  <si>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</si>
  <si>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</si>
  <si>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</si>
  <si>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</si>
  <si>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</si>
  <si>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</si>
  <si>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</si>
  <si>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</si>
  <si>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</si>
  <si>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1</t>
  </si>
  <si>
    <t>за счет иных средств</t>
  </si>
  <si>
    <t>за счет субсидий</t>
  </si>
  <si>
    <t xml:space="preserve">в том числе </t>
  </si>
  <si>
    <t>на  20__ год
(на второй год 
планового периода)</t>
  </si>
  <si>
    <t xml:space="preserve">Объем обязательств, подлежащих исполнению за пределами планового периода </t>
  </si>
  <si>
    <r>
      <t xml:space="preserve">Год 
(планируемый год) </t>
    </r>
    <r>
      <rPr>
        <b/>
        <sz val="11"/>
        <color theme="1"/>
        <rFont val="Times New Roman"/>
        <family val="1"/>
        <charset val="204"/>
      </rPr>
      <t xml:space="preserve">начала </t>
    </r>
    <r>
      <rPr>
        <sz val="11"/>
        <color theme="1"/>
        <rFont val="Times New Roman"/>
        <family val="1"/>
        <charset val="204"/>
      </rPr>
      <t>закупки</t>
    </r>
  </si>
  <si>
    <t>Мощность</t>
  </si>
  <si>
    <t>Наименование единицы измерения</t>
  </si>
  <si>
    <t>Код вида экономической деятельности по ОКВЭД</t>
  </si>
  <si>
    <t>Код учетной единицы</t>
  </si>
  <si>
    <t>Наименование направления инвестирования</t>
  </si>
  <si>
    <t>(наименование объекта капитального строительства)</t>
  </si>
  <si>
    <r>
      <rPr>
        <b/>
        <sz val="11"/>
        <color theme="1"/>
        <rFont val="Times New Roman"/>
        <family val="1"/>
        <charset val="204"/>
      </rPr>
      <t>Итого по объектам</t>
    </r>
    <r>
      <rPr>
        <b/>
        <strike/>
        <sz val="11"/>
        <color theme="1"/>
        <rFont val="Times New Roman"/>
        <family val="1"/>
        <charset val="204"/>
      </rPr>
      <t xml:space="preserve"> </t>
    </r>
  </si>
  <si>
    <t>в том числе</t>
  </si>
  <si>
    <t>уникальный код</t>
  </si>
  <si>
    <t>наименование</t>
  </si>
  <si>
    <t>Объект недвижимого имущества</t>
  </si>
  <si>
    <t>2.1. Расчет объема затрат в части  приобретения объектов недвижимого имущества</t>
  </si>
  <si>
    <t>2. Расчет расходов в части объектов капитального строительства (реконструкции)  объектов недвижимого имущества</t>
  </si>
  <si>
    <r>
      <rPr>
        <vertAlign val="superscript"/>
        <sz val="11"/>
        <rFont val="Times New Roman"/>
        <family val="1"/>
        <charset val="204"/>
      </rPr>
      <t>23</t>
    </r>
    <r>
      <rPr>
        <sz val="11"/>
        <rFont val="Times New Roman"/>
        <family val="1"/>
        <charset val="204"/>
      </rPr>
      <t xml:space="preserve"> Формируется по элементу вида расходов "406 Приобретение объектов недвижимого имущества государственными (муниципальными) бюджетными и автономными учреждениями"</t>
    </r>
  </si>
  <si>
    <t>Выплаты в связи с приобретением объектов недвижимого имущества (с. 0300 + с.0100 - с.0200 - с. 0400 + с. 0500)</t>
  </si>
  <si>
    <t>Кредиторская задолженность на конец года</t>
  </si>
  <si>
    <r>
      <t xml:space="preserve">Приобретение объектов </t>
    </r>
    <r>
      <rPr>
        <sz val="11"/>
        <color theme="1"/>
        <rFont val="Times New Roman"/>
        <family val="1"/>
        <charset val="204"/>
      </rPr>
      <t>недвижимого имущества</t>
    </r>
  </si>
  <si>
    <t>Кредиторская задолженность на начало года</t>
  </si>
  <si>
    <t xml:space="preserve">1. Объем расходов на осуществление капитальных вложений </t>
  </si>
  <si>
    <t>2.2.2. Сведения об объеме затрат по направлениям инвестирования объекта недвижимого имущества</t>
  </si>
  <si>
    <t>2.2.1.Сведения об объеме затрат по направлениям инвестирования объекта капитального строительства</t>
  </si>
  <si>
    <t>2.2. Справочно: сведения об объектах капитального строительства</t>
  </si>
  <si>
    <r>
      <t>наименование</t>
    </r>
    <r>
      <rPr>
        <strike/>
        <sz val="11"/>
        <color theme="1"/>
        <rFont val="Times New Roman"/>
        <family val="1"/>
        <charset val="204"/>
      </rPr>
      <t xml:space="preserve"> </t>
    </r>
  </si>
  <si>
    <t>Объект капитального строительства</t>
  </si>
  <si>
    <t>2.1 Расчет объема затрат в части объектов капитального строительства</t>
  </si>
  <si>
    <r>
      <rPr>
        <vertAlign val="superscript"/>
        <sz val="11"/>
        <rFont val="Times New Roman"/>
        <family val="1"/>
        <charset val="204"/>
      </rPr>
      <t>23</t>
    </r>
    <r>
      <rPr>
        <sz val="11"/>
        <rFont val="Times New Roman"/>
        <family val="1"/>
        <charset val="204"/>
      </rPr>
      <t xml:space="preserve"> Формируется по элементу вида расходов  "407 Строительство (реконструкция) объектов недвижимого имущества государственными (муниципальными) бюджетными и автономными учреждениями" классификации расходов бюджетов</t>
    </r>
  </si>
  <si>
    <t>Капитальное строительство (реконструкция) объектов недвижимости</t>
  </si>
  <si>
    <t>* Показатель формируется в случае распределения показателей Плана между головным учреждением и его обосбленными подразделениями</t>
  </si>
  <si>
    <t>Прочие выбытия денежных средств, всего</t>
  </si>
  <si>
    <t>Уменьшение остатков денежных средств за счет возврата в  бюджет средств субсидии, предоставленной учреждению на осуществление капитальных вложений, всего</t>
  </si>
  <si>
    <t>Уменьшение остатков денежных средств за счет возврата в  бюджет  предоставленных учреждению целевых субсидий, всего</t>
  </si>
  <si>
    <t>Уменьшение остатков денежных средств за счет возврата в  бюджет средств субсидии, предоставленной учреждению на финансовое обеспечение выполнения государственного (муниципального) задания, всего</t>
  </si>
  <si>
    <t>Уменьшение остатков денежных средств за счет перечисления средств в целях предоставления займов (микрозаймов), всего</t>
  </si>
  <si>
    <t>Уменьшение остатков средств при перечислении на депозиты, всего</t>
  </si>
  <si>
    <t>Уменьшение остатков денежных средств за счет перечисления залоговых платежей, задатков, всего</t>
  </si>
  <si>
    <t>2. Расчет объема прочих выплат</t>
  </si>
  <si>
    <r>
      <rPr>
        <vertAlign val="superscript"/>
        <sz val="9"/>
        <rFont val="Times New Roman"/>
        <family val="1"/>
        <charset val="204"/>
      </rPr>
      <t>23</t>
    </r>
    <r>
      <rPr>
        <sz val="9"/>
        <rFont val="Times New Roman"/>
        <family val="1"/>
        <charset val="204"/>
      </rPr>
      <t xml:space="preserve"> Формируется по статье  640 "Уменьшение задолженности по ссудам и бюджетным кредитам" аналитической группы вида источников финансирования дефицитов бюджетов </t>
    </r>
  </si>
  <si>
    <t>Прочие выплаты</t>
  </si>
  <si>
    <t xml:space="preserve">Обоснования (расчеты) плановых показателей по прочим выплатам 
на  20__ год и на плановый период 20__ и 20__ годов </t>
  </si>
  <si>
    <t>директор</t>
  </si>
  <si>
    <t>Расходы на закупку товаров, работ, услуг для обеспечения нужд учреждения</t>
  </si>
  <si>
    <t>за счет средств, полученных учреждениями от приносящей доход деятельность (собственные доходы учреждения)</t>
  </si>
  <si>
    <t>0330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</si>
  <si>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</si>
  <si>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</si>
  <si>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</si>
  <si>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абонентская плата</t>
  </si>
  <si>
    <t>повременная оплата междугородных, международных и местных телефонных соединений</t>
  </si>
  <si>
    <t>услуги интернет-провайдеров</t>
  </si>
  <si>
    <t>оплата холодного водоснабжения</t>
  </si>
  <si>
    <t>оплата водоотведения</t>
  </si>
  <si>
    <t>оплата горячего водоснабжения, в том числе</t>
  </si>
  <si>
    <t>холодное водоснабжение в горячей воде</t>
  </si>
  <si>
    <t>куб.м</t>
  </si>
  <si>
    <t>подогрев воды</t>
  </si>
  <si>
    <t>Гкал</t>
  </si>
  <si>
    <t>КВт</t>
  </si>
  <si>
    <t>ГКал</t>
  </si>
  <si>
    <t>Субсидия на выполнение государственного (муниципального) задания</t>
  </si>
  <si>
    <t>Заместитель руководителя</t>
  </si>
  <si>
    <t>Обслуживающий персонал</t>
  </si>
  <si>
    <t>Районный коэффициент</t>
  </si>
  <si>
    <t>Итого прочий персонал</t>
  </si>
  <si>
    <t>Основной персонал</t>
  </si>
  <si>
    <t>Итого основной персонал</t>
  </si>
  <si>
    <t>Департамент образования администрации города Кирова</t>
  </si>
  <si>
    <t>(наименование органа, осуществляющего функции и полномочия учредителя)</t>
  </si>
  <si>
    <t>от</t>
  </si>
  <si>
    <t>"______"</t>
  </si>
  <si>
    <t>___________________</t>
  </si>
  <si>
    <t>20_____ г.</t>
  </si>
  <si>
    <t>субсидии на финансовое обеспечение выполнения муниципального  задания за счет средств бюджета муниципального образования, создавшего учреждение</t>
  </si>
  <si>
    <t>платные образовательные услуги</t>
  </si>
  <si>
    <t>Заработная плата</t>
  </si>
  <si>
    <t>Социальное пособие и компенсации персоналу в денежной форме</t>
  </si>
  <si>
    <t>211</t>
  </si>
  <si>
    <t>АУП, в том числе:</t>
  </si>
  <si>
    <t>Прочий административно-управленческий персонал</t>
  </si>
  <si>
    <r>
      <t xml:space="preserve">1 </t>
    </r>
    <r>
      <rPr>
        <sz val="9"/>
        <rFont val="Times New Roman"/>
        <family val="1"/>
        <charset val="204"/>
      </rPr>
      <t>Формируется по элементу вида расходов 111 "Фонд оплаты труда учреждений" классификации расходов бюджетов.</t>
    </r>
  </si>
  <si>
    <t>Пособие за первые три дня временной нетрудоспособности</t>
  </si>
  <si>
    <t>на  2020 год
(на текущий финансовый год)</t>
  </si>
  <si>
    <t>на  2021 год
(на первый год планового периода)</t>
  </si>
  <si>
    <t>на  2022 год
(на второй год планового периода)</t>
  </si>
  <si>
    <t>Приносящая доход деятельность (собственные доходы учреждения)</t>
  </si>
  <si>
    <t>Организатор</t>
  </si>
  <si>
    <t>Количество месяцев</t>
  </si>
  <si>
    <t>Среднемесячная выплата</t>
  </si>
  <si>
    <t>Фонд оплаты труда в год
(гр.3 x гр.4 х гр.5)</t>
  </si>
  <si>
    <t>усл</t>
  </si>
  <si>
    <t>номер</t>
  </si>
  <si>
    <t>Субсидия на выполнение госудаственного (муниципального) задания</t>
  </si>
  <si>
    <r>
      <t xml:space="preserve">Обоснования (расчеты) плановых показателей на уплату иных платежей 
на  2020 год и на плановый период 2021 и 2022 годов </t>
    </r>
    <r>
      <rPr>
        <b/>
        <vertAlign val="superscript"/>
        <sz val="11"/>
        <rFont val="Times New Roman"/>
        <family val="1"/>
        <charset val="204"/>
      </rPr>
      <t>18</t>
    </r>
  </si>
  <si>
    <t>Основной персонал (внеурочная деятельность)</t>
  </si>
  <si>
    <t>мз</t>
  </si>
  <si>
    <t>иная</t>
  </si>
  <si>
    <t>внеб</t>
  </si>
  <si>
    <t>1.2.1.</t>
  </si>
  <si>
    <t>1.2.1.1.</t>
  </si>
  <si>
    <t>1.3.3.</t>
  </si>
  <si>
    <t>1.3.3.1.</t>
  </si>
  <si>
    <t>за счет средств, полученных учреждениями от приносящей доход деятельность (собственные доходы учреждения), в том числе</t>
  </si>
  <si>
    <t>увеличение стоимости прочих оборотных запасов (материалов), всего из них:</t>
  </si>
  <si>
    <t>увеличение стоимости мягкого инвентаря, всего из них:</t>
  </si>
  <si>
    <t>увеличение стоимости строительных материалов, всего из них:</t>
  </si>
  <si>
    <t>увеличение стоимости прочих материальных запасов однократного примениения, всего из них:</t>
  </si>
  <si>
    <t>доходы от реализации материальных запасов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</si>
  <si>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</si>
  <si>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</si>
  <si>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</si>
  <si>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основной персонал</t>
  </si>
  <si>
    <t>прочий персонал</t>
  </si>
  <si>
    <t>внеурочная деятельность</t>
  </si>
  <si>
    <t>9002</t>
  </si>
  <si>
    <t>9003</t>
  </si>
  <si>
    <t>шт</t>
  </si>
  <si>
    <t>л</t>
  </si>
  <si>
    <t>Возмещение работникам (сотрудникам) расходов, связанных со служебными поездками</t>
  </si>
  <si>
    <t>222</t>
  </si>
  <si>
    <t>возмещение коммунальных платежей</t>
  </si>
  <si>
    <t>в том числе:                                              книги, журналы, брошюры и другая полиграфическая продукция</t>
  </si>
  <si>
    <t>кг</t>
  </si>
  <si>
    <t>003002000100</t>
  </si>
  <si>
    <t>Категория должностей</t>
  </si>
  <si>
    <t>Ср.годовое количество классов</t>
  </si>
  <si>
    <t>Сумма в год</t>
  </si>
  <si>
    <t>Стоимость 1 часа с учетом районного коэффициента</t>
  </si>
  <si>
    <t>Количество часов в год        (на 1 класс)</t>
  </si>
  <si>
    <t>Заработная плата, всего</t>
  </si>
  <si>
    <t>Социальное пособие и компенсации персоналу в денежной форме, всего</t>
  </si>
  <si>
    <t>33701000</t>
  </si>
  <si>
    <t>Доход от оказания услуг, выполнения работ, реализации готовой продукции сверх установленного муниципального задания</t>
  </si>
  <si>
    <t>1.1.2. Расчет доходов от оказания услуг, выполнения работ, реализации готовой продукции сверх установленного муниципального задания</t>
  </si>
  <si>
    <t>1.1.1. Расчет плановых поступлений в виде субсидии на иные цели</t>
  </si>
  <si>
    <t>Поступления в виде субсидии на иные цели, всего</t>
  </si>
  <si>
    <t>ведущий экономист</t>
  </si>
  <si>
    <t>/Е.С. Орлова/</t>
  </si>
  <si>
    <t>8 (8332) 70-80-93</t>
  </si>
  <si>
    <t>0705</t>
  </si>
  <si>
    <t>262.15004</t>
  </si>
  <si>
    <t xml:space="preserve">АДМИНИСТРАЦИЯ </t>
  </si>
  <si>
    <t>Директору МКУ ЦРО</t>
  </si>
  <si>
    <t>ГОРОДА КИРОВА</t>
  </si>
  <si>
    <t>И.А. Кузнецовой</t>
  </si>
  <si>
    <t>МУНИЦИПАЛЬНОЕ</t>
  </si>
  <si>
    <t xml:space="preserve">БЮДЖЕТНОЕ </t>
  </si>
  <si>
    <t>ОБЩЕОБРАЗОВАТЕЛЬНОЕ</t>
  </si>
  <si>
    <t>УЧРЕЖДЕНИЕ</t>
  </si>
  <si>
    <t>СОПРОВОДИТЕЛЬНОЕ ПИСЬМО.</t>
  </si>
  <si>
    <t>Поступления:</t>
  </si>
  <si>
    <t>- "Субсидия на выполнение государственного (муниципального) задания"</t>
  </si>
  <si>
    <t>руб.</t>
  </si>
  <si>
    <t>- "Иные субсидии, предоставленные из бюджета"</t>
  </si>
  <si>
    <t>- "Приносящая доход деятельность"</t>
  </si>
  <si>
    <t>Выплаты:</t>
  </si>
  <si>
    <t>0702 0000000000 111 211.82</t>
  </si>
  <si>
    <t>0702 0000000000 111 266.82</t>
  </si>
  <si>
    <t>0702 0000000000 119 213.82</t>
  </si>
  <si>
    <t>0702 0000000000 111 211.83</t>
  </si>
  <si>
    <t>0702 0000000000 111 266.83</t>
  </si>
  <si>
    <t>0702 0000000000 119 213.83</t>
  </si>
  <si>
    <t>0702 0000000000 111 211.85</t>
  </si>
  <si>
    <t>0702 0000000000 111 266.85</t>
  </si>
  <si>
    <t>0702 0000000000 119 213.85</t>
  </si>
  <si>
    <t>0702 0000000000 244 221.132</t>
  </si>
  <si>
    <t>0702 0000000000 244 223.132 (03)</t>
  </si>
  <si>
    <t>0702 0000000000 244 223.132 (07)</t>
  </si>
  <si>
    <t>вывоз ТКО</t>
  </si>
  <si>
    <t>0702 0000000000 244 224.132</t>
  </si>
  <si>
    <t>аренда контейнеров</t>
  </si>
  <si>
    <t>0702 0000000000 244 225.132</t>
  </si>
  <si>
    <t>0702 0000000000 244 226.132</t>
  </si>
  <si>
    <t>0702 0000000000 244 310.132</t>
  </si>
  <si>
    <t>0702 0000000000 244 344.132</t>
  </si>
  <si>
    <t>0702 0000000000 244 345.132</t>
  </si>
  <si>
    <t>0702 0000000000 244 346.132</t>
  </si>
  <si>
    <t>0702 0000000000 851 291.132</t>
  </si>
  <si>
    <t>0702 0000000000 111 211.131</t>
  </si>
  <si>
    <t>0702 0000000000 111 266.131</t>
  </si>
  <si>
    <t>0702 0000000000 119 213.131</t>
  </si>
  <si>
    <t>0702 0000000000 244 226.131</t>
  </si>
  <si>
    <t>0702 0000000000 244 310.131</t>
  </si>
  <si>
    <t>учебники</t>
  </si>
  <si>
    <t>0702 0000000000 244 344.131</t>
  </si>
  <si>
    <t>0702 0000000000 244 346.131</t>
  </si>
  <si>
    <t>занятость молодежи</t>
  </si>
  <si>
    <t>Директор учреждения</t>
  </si>
  <si>
    <t>м.п.</t>
  </si>
  <si>
    <t>0702 0000000000 111 211.15009 (17)</t>
  </si>
  <si>
    <t>0702 0000000000 119 213.15009 (17)</t>
  </si>
  <si>
    <t xml:space="preserve">(должность) </t>
  </si>
  <si>
    <t>Увеличение остатков денежных средств за счет возврата дебиторской задолженности прошлых лет, всего</t>
  </si>
  <si>
    <t>Период</t>
  </si>
  <si>
    <t>Ежемесячное денежное вознаграждение с учетом районного коэффициента</t>
  </si>
  <si>
    <t>ежемесячное денежное вознаграждение за классное руководство педагогическим работникам</t>
  </si>
  <si>
    <t>Ежемесячное денежное вознаграждение за классное руководство педагогическим работникам</t>
  </si>
  <si>
    <t>Доход в виде платы за оказание услуг (выполнение работ) в рамках установленного муниципального задания</t>
  </si>
  <si>
    <t>1.1.1. Расчет доходов в виде платы за оказание услуг (выполнение работ) в рамках установленного муниципального задания</t>
  </si>
  <si>
    <t>Выплата суточных при служебных командировках работникам учреждений</t>
  </si>
  <si>
    <t>за счет средств субсидий на выполнение муниципального задания всего</t>
  </si>
  <si>
    <t>за счет средств субсидий на иные цели и субсидий на осуществление капитальных вложений в объекты муниципальной собственности всего</t>
  </si>
  <si>
    <t>целевые субсидии (текущего характера)</t>
  </si>
  <si>
    <t>Код бюджетной классификации Российской Федерации</t>
  </si>
  <si>
    <t>1.1.1</t>
  </si>
  <si>
    <t>1.1.2</t>
  </si>
  <si>
    <t>26310</t>
  </si>
  <si>
    <t>26320</t>
  </si>
  <si>
    <t>1.2.  Расчет объема расходов науплату иных платежей</t>
  </si>
  <si>
    <t>3. Расчет расходов на закупку товаров, работ, услуг в разрезе по классификации операций сектора государственного управления в целях исполнения судебных актов Российской Федерации и мировых соглашений по возмещению вреда, причиненного в результате деятельности учреждения</t>
  </si>
  <si>
    <r>
      <t xml:space="preserve">14. Обоснования (расчеты) плановых показателей наприобретение объектов недвижимого имущества в государственную (муниципальную) собственность 
на 20__ год и на плановый период 20__ и 20__ годов </t>
    </r>
    <r>
      <rPr>
        <b/>
        <vertAlign val="superscript"/>
        <sz val="11"/>
        <color theme="1"/>
        <rFont val="Times New Roman"/>
        <family val="1"/>
        <charset val="204"/>
      </rPr>
      <t>23</t>
    </r>
  </si>
  <si>
    <t>2.2. Справочно: сведения об объектах недвижимого имущества</t>
  </si>
  <si>
    <r>
      <t xml:space="preserve">15. Обоснования (расчеты) плановых показателей на осуществление капитальных вложений в объекты капитального строительства государственной (муниципальной) собственности 
на 20__ год и на плановый период 20__ и 20__ годов </t>
    </r>
    <r>
      <rPr>
        <b/>
        <vertAlign val="superscript"/>
        <sz val="11"/>
        <color theme="1"/>
        <rFont val="Times New Roman"/>
        <family val="1"/>
        <charset val="204"/>
      </rPr>
      <t>23</t>
    </r>
  </si>
  <si>
    <t>прочие доходы, всего</t>
  </si>
  <si>
    <t>целевые субсидии (капитального характера)</t>
  </si>
  <si>
    <t>226</t>
  </si>
  <si>
    <t>в том числе:                                                       металлолом</t>
  </si>
  <si>
    <t>0702 0000000000 244 310.84</t>
  </si>
  <si>
    <t>программное обеспечение</t>
  </si>
  <si>
    <t>0702 0000000000 244 225.131</t>
  </si>
  <si>
    <t>мес</t>
  </si>
  <si>
    <t>на  2023 год
(на второй год планового периода)</t>
  </si>
  <si>
    <t>2023</t>
  </si>
  <si>
    <t>Субсидии 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муниципальную собственность собственность</t>
  </si>
  <si>
    <t>ремонтные работы</t>
  </si>
  <si>
    <t>классное руководство</t>
  </si>
  <si>
    <t>закупку энергетических ресурсов, всего</t>
  </si>
  <si>
    <t>за счет субсидии местным бюджетам на выполнение расходных обязательств муниципальных образований области в части уплаты органами местного самоуправления и муниципальными учреждениями налога на имущество организаций</t>
  </si>
  <si>
    <t>291.89</t>
  </si>
  <si>
    <t>0702 0000000000 111 211.2008</t>
  </si>
  <si>
    <t>0702 0000000000 244 225.131 (04)</t>
  </si>
  <si>
    <t>пед.персонал</t>
  </si>
  <si>
    <t>212</t>
  </si>
  <si>
    <t>0702 0000000000 244 223.131 (01)</t>
  </si>
  <si>
    <t>отопление</t>
  </si>
  <si>
    <t>212.15004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</si>
  <si>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</si>
  <si>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1) реализация государственного стандарта</t>
  </si>
  <si>
    <t>0702 0000000000 244 349.84</t>
  </si>
  <si>
    <t>аттестаты</t>
  </si>
  <si>
    <t>0702 0000000000 111 211.132</t>
  </si>
  <si>
    <t>0702 0000000000 119 213.132</t>
  </si>
  <si>
    <t>0702 0000000000 112 212.132</t>
  </si>
  <si>
    <t>перчатки</t>
  </si>
  <si>
    <t>зарплата</t>
  </si>
  <si>
    <t>б/лист</t>
  </si>
  <si>
    <t>налоги</t>
  </si>
  <si>
    <t>211.15009.25</t>
  </si>
  <si>
    <t>213.15009.25</t>
  </si>
  <si>
    <t xml:space="preserve">          (подпись)</t>
  </si>
  <si>
    <t>начальник департамента образования администрации города Кирова</t>
  </si>
  <si>
    <t>/А.Л. Петрицкий/</t>
  </si>
  <si>
    <t>1) содержание имущества</t>
  </si>
  <si>
    <t>земельный налог</t>
  </si>
  <si>
    <t>0702 0000000000 851 291.131</t>
  </si>
  <si>
    <t>213.15004</t>
  </si>
  <si>
    <t>0702 0000000000 244 226.132.34</t>
  </si>
  <si>
    <t>медосмотры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</si>
  <si>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</si>
  <si>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t>на  2022 год
(на текущий 
финансовый год)</t>
  </si>
  <si>
    <t>на  2023 год 
(на первый год 
планового периода)</t>
  </si>
  <si>
    <t>на  2024 год 
(на второй год 
планового периода)</t>
  </si>
  <si>
    <t>на  2022 год
(на текущий финансовый год)</t>
  </si>
  <si>
    <t>на  2023 год
(на первый год планового периода)</t>
  </si>
  <si>
    <t>на  2024 год
(на второй год планового периода)</t>
  </si>
  <si>
    <t>на  2022 год
(на текщий 
финансовый год)</t>
  </si>
  <si>
    <t>2024</t>
  </si>
  <si>
    <r>
      <t>Обоснования (расчеты) плановых показателей по поступлениям от приносящей доход деятельности в части доходов от штрафов, пеней, неустойки, возменения ущерба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</si>
  <si>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t>на  2022 год
(на текущий
финансовый год)</t>
  </si>
  <si>
    <r>
      <t xml:space="preserve">Обоснования (расчеты) плановых показателей безвозмездных денежных поступлений </t>
    </r>
    <r>
      <rPr>
        <b/>
        <vertAlign val="superscript"/>
        <sz val="11"/>
        <rFont val="Times New Roman"/>
        <family val="1"/>
        <charset val="204"/>
      </rPr>
      <t>4</t>
    </r>
    <r>
      <rPr>
        <b/>
        <sz val="11"/>
        <rFont val="Times New Roman"/>
        <family val="1"/>
        <charset val="204"/>
      </rPr>
      <t xml:space="preserve">
на  2022 год и на плановый период 2023 и 2024 годов </t>
    </r>
  </si>
  <si>
    <r>
      <t>Обоснования (расчеты) плановых показателей по поступлениям от операций с активами</t>
    </r>
    <r>
      <rPr>
        <b/>
        <vertAlign val="superscript"/>
        <sz val="11"/>
        <rFont val="Times New Roman Cyr"/>
        <family val="1"/>
        <charset val="204"/>
      </rPr>
      <t>6</t>
    </r>
    <r>
      <rPr>
        <b/>
        <sz val="11"/>
        <rFont val="Times New Roman Cyr"/>
        <family val="1"/>
        <charset val="204"/>
      </rPr>
      <t xml:space="preserve">
на  2022 год и на плановый период 2023 и 2024 годов </t>
    </r>
  </si>
  <si>
    <r>
      <t>Обоснования (расчеты) плановых показателей по прочим поступлениям</t>
    </r>
    <r>
      <rPr>
        <b/>
        <vertAlign val="superscript"/>
        <sz val="11"/>
        <rFont val="Times New Roman Cyr"/>
        <family val="1"/>
        <charset val="204"/>
      </rPr>
      <t>10</t>
    </r>
    <r>
      <rPr>
        <b/>
        <sz val="11"/>
        <rFont val="Times New Roman Cyr"/>
        <family val="1"/>
        <charset val="204"/>
      </rPr>
      <t xml:space="preserve">
на  2022 год и на плановый период 2023 и 2024 годов </t>
    </r>
  </si>
  <si>
    <r>
      <t xml:space="preserve">Пособие за первые три дня временной нетрудоспособности (основной персонал) </t>
    </r>
    <r>
      <rPr>
        <b/>
        <sz val="11"/>
        <rFont val="Times New Roman Cyr"/>
        <charset val="204"/>
      </rPr>
      <t>132</t>
    </r>
  </si>
  <si>
    <r>
      <t xml:space="preserve">Пособие за первые три дня временной нетрудоспособности (прочий персонал) </t>
    </r>
    <r>
      <rPr>
        <b/>
        <sz val="11"/>
        <rFont val="Times New Roman Cyr"/>
        <charset val="204"/>
      </rPr>
      <t>132</t>
    </r>
  </si>
  <si>
    <r>
      <t xml:space="preserve">Пособие за первые три дня временной нетрудоспособности (основной персонал) </t>
    </r>
    <r>
      <rPr>
        <b/>
        <sz val="11"/>
        <rFont val="Times New Roman Cyr"/>
        <charset val="204"/>
      </rPr>
      <t>82</t>
    </r>
  </si>
  <si>
    <r>
      <t xml:space="preserve">Пособие за первые три дня временной нетрудоспособности (прочий персонал) </t>
    </r>
    <r>
      <rPr>
        <b/>
        <sz val="11"/>
        <rFont val="Times New Roman Cyr"/>
        <charset val="204"/>
      </rPr>
      <t>83</t>
    </r>
  </si>
  <si>
    <r>
      <t xml:space="preserve">Пособие за первые три дня временной нетрудоспособности (внеурочная деятельность) </t>
    </r>
    <r>
      <rPr>
        <b/>
        <sz val="11"/>
        <rFont val="Times New Roman Cyr"/>
        <charset val="204"/>
      </rPr>
      <t>85</t>
    </r>
  </si>
  <si>
    <t>9004</t>
  </si>
  <si>
    <t>9005</t>
  </si>
  <si>
    <t>2.1.1.1. Расчет компенсации работникам расходов по проезду к месту командировки и обратно на 2022 год (на текущий финансовый год)</t>
  </si>
  <si>
    <t>2.1.1.2. Расчет компенсации работникам расходов по проезду к месту командировки и обратно на 2023 год (на первый год планового периода)</t>
  </si>
  <si>
    <t>2.1.1.3. Расчет компенсации работникам расходов по проезду к месту командировки и обратно на 2024 год (на второй год планового периода)</t>
  </si>
  <si>
    <t>2.2.1. Расчет компенсации работникам расходов по найму жилого помещения в период командирования на 2022 год (на очереной финансовый год)</t>
  </si>
  <si>
    <t>2.2.2. Расчет компенсации работникам расходов по найму жилого помещения в период командирования на 2023 год (на первый год планового периода)</t>
  </si>
  <si>
    <t>2.2.3. Расчет компенсации работникам расходов по найму жилого помещения в период командирования на 2024 год (на второй год планового периода)</t>
  </si>
  <si>
    <t>2.3.1. Расчет суточных при служебных командировках работникам учрежедния на 2022 год (на очереной финансовый год)</t>
  </si>
  <si>
    <t>2.3.2. Расчет суточных при служебных командировках работникам учрежедния  на 2023 год (на первый год планового периода)</t>
  </si>
  <si>
    <t>2.3.3. Расчет суточных при служебных командировках работникам учрежедния на 2024 год (на второй год планового периода)</t>
  </si>
  <si>
    <t>2.4. Расчет иных выплат персоналу, за исключением фонда оплаты труда</t>
  </si>
  <si>
    <t>Возмещение работникам (сотрудникам) расходов, связанных с медицинскими услугами (диспансеризация, медицинский осмотр)</t>
  </si>
  <si>
    <t>Заработная плата (содействие трудовой занятости)</t>
  </si>
  <si>
    <t>Заработная плата (классное руководство)</t>
  </si>
  <si>
    <t>Пособие за первые три дня временной нетрудоспособности (содействие трудовой занятости)</t>
  </si>
  <si>
    <t>Пособие за первые три дня временной нетрудоспособности (классное руководство)</t>
  </si>
  <si>
    <t>266.15009.25</t>
  </si>
  <si>
    <t>Выплата компенсации за работу по подготовке и проведению государственной итоговой аттестации</t>
  </si>
  <si>
    <t>содействие трудовой занятости</t>
  </si>
  <si>
    <t>15009.25</t>
  </si>
  <si>
    <t>начисление компенсации за работу по подготовке и проведению ГИА</t>
  </si>
  <si>
    <r>
      <t>Обоснования (расчеты) плановых показателей по социальным выплатам гражданам</t>
    </r>
    <r>
      <rPr>
        <b/>
        <vertAlign val="superscript"/>
        <sz val="11"/>
        <rFont val="Times New Roman Cyr"/>
        <family val="1"/>
        <charset val="204"/>
      </rPr>
      <t>12</t>
    </r>
    <r>
      <rPr>
        <b/>
        <sz val="11"/>
        <rFont val="Times New Roman Cyr"/>
        <family val="1"/>
        <charset val="204"/>
      </rPr>
      <t xml:space="preserve">
на 2022 год и на плановый период 2023 и 2024 годов</t>
    </r>
  </si>
  <si>
    <r>
      <t xml:space="preserve">Обоснования (расчеты) плановых показателей на выплаты по исполнению судебных актов
на  2022 год и на плановый период 2023 и 2024 годов </t>
    </r>
    <r>
      <rPr>
        <b/>
        <vertAlign val="superscript"/>
        <sz val="11"/>
        <rFont val="Times New Roman Cyr"/>
        <family val="1"/>
        <charset val="204"/>
      </rPr>
      <t>21</t>
    </r>
  </si>
  <si>
    <t>Субсидии на выполнение государственного (муниципального) задания</t>
  </si>
  <si>
    <r>
      <t xml:space="preserve">Обоснования (расчеты) плановых показателей на уплату прочих налогов, сборов 
на  2022 год и на плановый период 2023 и 2024 годов </t>
    </r>
    <r>
      <rPr>
        <b/>
        <vertAlign val="superscript"/>
        <sz val="11"/>
        <rFont val="Times New Roman Cyr"/>
        <family val="1"/>
        <charset val="204"/>
      </rPr>
      <t>17</t>
    </r>
  </si>
  <si>
    <t xml:space="preserve">2.1.1. Расчет расходов на уплату транспортного налога на 2022 год (на текущий финансовый год) </t>
  </si>
  <si>
    <t xml:space="preserve">2.1.2. Расчет расходов на уплату транспортного налога на 2023 год (на первый год планового периода) </t>
  </si>
  <si>
    <t xml:space="preserve">2.1.3. Расчет расходов на уплату транспортного налога на 2024 год (на второй год планового периода) </t>
  </si>
  <si>
    <t>За счет субсидий, предоставляемых на финансовое обеспечение выполнения муниципального задания</t>
  </si>
  <si>
    <t>Автобус КАВЗ 4238-05</t>
  </si>
  <si>
    <t>540 00</t>
  </si>
  <si>
    <t>О222ОЕ</t>
  </si>
  <si>
    <t>221.84</t>
  </si>
  <si>
    <t>347.84</t>
  </si>
  <si>
    <t>1.3.3.2.</t>
  </si>
  <si>
    <t>1.2.1.2.</t>
  </si>
  <si>
    <t>1.2.2.</t>
  </si>
  <si>
    <t>1.2.2.1.</t>
  </si>
  <si>
    <t>1.2.2.2.</t>
  </si>
  <si>
    <t>26540</t>
  </si>
  <si>
    <t>2021</t>
  </si>
  <si>
    <t xml:space="preserve">2.1. Расчет расходов на уплату земельного налога   </t>
  </si>
  <si>
    <t>0702 0000000000 244 226.84</t>
  </si>
  <si>
    <t>услуги связи</t>
  </si>
  <si>
    <t>0702 0000000000 247 223.132 (01)</t>
  </si>
  <si>
    <t>0702 0000000000 247 223.132 (02)</t>
  </si>
  <si>
    <t>электроэнергия</t>
  </si>
  <si>
    <t>заправка картриджей</t>
  </si>
  <si>
    <t>0702 0420053030 111 211.20-53030-00000-00000</t>
  </si>
  <si>
    <t>классное руководство (2022г)</t>
  </si>
  <si>
    <t>МБОУ ООШ № 19</t>
  </si>
  <si>
    <t>/Л.А. Панюшева/</t>
  </si>
  <si>
    <t>Муниципальное бюджетное общеобразовательное учреждение "Основная общеобразовательная школа № 19" города Кирова</t>
  </si>
  <si>
    <t>333Р6290</t>
  </si>
  <si>
    <t>Оказание услуг логопеда (индивидуальное занятие)</t>
  </si>
  <si>
    <t>Обучение на курсах по подготовке к поступлению в образовательные учреждения среднего профессионального образования "Обществовед"</t>
  </si>
  <si>
    <t>Обучение на курсах по подготовке к поступлению в образовательные учреждения среднего профессионального образования "Занимательная история"</t>
  </si>
  <si>
    <t>Занятия на курсах по подготовке к поступлению в образовательные учреждения среднего профессионального образования "Практическая биология"</t>
  </si>
  <si>
    <t>Обучение на курсах по подготовке к поступлению в образовательные учреждения среднего профессионального образования "Географический калейдоскоп"</t>
  </si>
  <si>
    <t>Обучение на курсах по подготовке к поступлению в образовательные учреждения среднего профессионального образования "В мире математики"</t>
  </si>
  <si>
    <t>Обучение на курсах по подготовке к поступлению в образовательные учреждения среднего профессионального образования "Практический курс речеведения"</t>
  </si>
  <si>
    <t>Занятие в спортивной группе "Общефизическая подготовка"</t>
  </si>
  <si>
    <t>Занятие в творческой мастерской "Самоделкин"</t>
  </si>
  <si>
    <t>Занятие на курсах о изучению иностранных языков</t>
  </si>
  <si>
    <t>Занятие в группе по адаптации детей к условия школьной жизни "Школа развития"</t>
  </si>
  <si>
    <t>1100</t>
  </si>
  <si>
    <t>Занятие в кружке по кройке и шитью, вязанию, домоводству "Соцветие рукоделий"</t>
  </si>
  <si>
    <t>1200</t>
  </si>
  <si>
    <t>Оказание услуг психологической службы (индивидуальное занятие)</t>
  </si>
  <si>
    <t>1300</t>
  </si>
  <si>
    <t>1400</t>
  </si>
  <si>
    <t>43:40:003632:576</t>
  </si>
  <si>
    <t>«ОСНОВНАЯ ОБЩЕОБРАЗОВАТЕЛЬНАЯ ШКОЛА № 19»</t>
  </si>
  <si>
    <t>610008, г. Киров, д. Малая Субботиха, 
ул. Центральная, 20</t>
  </si>
  <si>
    <t>Тел. 8(8332) 66-02-11</t>
  </si>
  <si>
    <t>5) оборудование и мебель для пищеблока</t>
  </si>
  <si>
    <t>б/лист пед.персонал</t>
  </si>
  <si>
    <t>б/лист прочий персонал</t>
  </si>
  <si>
    <t>б/лист внеурочная деятельность</t>
  </si>
  <si>
    <t>0702 0000000000 321 264.85</t>
  </si>
  <si>
    <t>0702 0000000000 119 213.2008</t>
  </si>
  <si>
    <t>0702 0000000000 111 211.2012</t>
  </si>
  <si>
    <t>выравнивание</t>
  </si>
  <si>
    <t>0702 0000000000 119 213.2012</t>
  </si>
  <si>
    <t>0702 0000000000 321 264.82</t>
  </si>
  <si>
    <t>пособие уволенному работнику</t>
  </si>
  <si>
    <t>0702 0000000000 244 222.132</t>
  </si>
  <si>
    <t>вывоз ЖБО</t>
  </si>
  <si>
    <t>0702 0000000000 244 225.132 (04)</t>
  </si>
  <si>
    <t>замена проводки</t>
  </si>
  <si>
    <t>измерение микроклимата</t>
  </si>
  <si>
    <t>контейнер</t>
  </si>
  <si>
    <t>линолеум, фанера</t>
  </si>
  <si>
    <t>0702 0000000000 244 349.132</t>
  </si>
  <si>
    <t>дипломы</t>
  </si>
  <si>
    <t>земельный, имущественный налог</t>
  </si>
  <si>
    <t>0702 0000000000 244 222.131</t>
  </si>
  <si>
    <t>услуги спецтехники</t>
  </si>
  <si>
    <t>тепло</t>
  </si>
  <si>
    <t>0702 0000000000 244 223.131 (07)</t>
  </si>
  <si>
    <t>эл/товары</t>
  </si>
  <si>
    <t>0702 0000000000 244 345.131</t>
  </si>
  <si>
    <t>чистящие, моющие</t>
  </si>
  <si>
    <t>0702 0000000000 853 292.131</t>
  </si>
  <si>
    <t>пени</t>
  </si>
  <si>
    <t>классное руководство (2021г)</t>
  </si>
  <si>
    <t>0702 0420053030 119 213.20-53030-00000-00000</t>
  </si>
  <si>
    <t>0702 0000000000 244 310.15002</t>
  </si>
  <si>
    <t>кипятильник</t>
  </si>
  <si>
    <t>0702 0000000000 244 341.15006</t>
  </si>
  <si>
    <t>медикаменты</t>
  </si>
  <si>
    <t>0702 0000000000 244 346.15006</t>
  </si>
  <si>
    <t>материалы для мед.кабинета</t>
  </si>
  <si>
    <t>1003 0000000000 321 262.15004</t>
  </si>
  <si>
    <t>льготы на селе</t>
  </si>
  <si>
    <t>1003 0000000000 244 226.15004</t>
  </si>
  <si>
    <t>1003 0000000000 321 262.18004нш</t>
  </si>
  <si>
    <t>1003 0000000000 112 214.18004нш</t>
  </si>
  <si>
    <t>2021 год</t>
  </si>
  <si>
    <t>226.15004</t>
  </si>
  <si>
    <t>на 2022 год и плановый период 2023 / 2024 годов</t>
  </si>
  <si>
    <t>1) классное руководство</t>
  </si>
  <si>
    <t>1) доходы от платных образовательных услуг  (остаток пр.года)</t>
  </si>
  <si>
    <t>1) доходы от аренды (остаток пр.года)</t>
  </si>
  <si>
    <t>0702 0000000000 244 221.131</t>
  </si>
  <si>
    <t>тех.инвентаризация</t>
  </si>
  <si>
    <t>0702 0420053030 119 213.22-53030-00000-00000</t>
  </si>
  <si>
    <t>Занятие в кружке по танцам</t>
  </si>
  <si>
    <r>
      <t>225.15009.22</t>
    </r>
    <r>
      <rPr>
        <sz val="11"/>
        <color theme="0"/>
        <rFont val="Times New Roman Cyr"/>
        <charset val="204"/>
      </rPr>
      <t>зс</t>
    </r>
  </si>
  <si>
    <r>
      <t>225.15009.22</t>
    </r>
    <r>
      <rPr>
        <sz val="11"/>
        <color theme="0"/>
        <rFont val="Times New Roman Cyr"/>
        <charset val="204"/>
      </rPr>
      <t>пчп</t>
    </r>
  </si>
  <si>
    <t>зс</t>
  </si>
  <si>
    <t>пчп</t>
  </si>
  <si>
    <t>замеры сопротивления изоляции электропроводов и электрооборудования</t>
  </si>
  <si>
    <r>
      <t>225.15009.22</t>
    </r>
    <r>
      <rPr>
        <sz val="12"/>
        <color theme="0"/>
        <rFont val="Times New Roman Cyr"/>
        <charset val="204"/>
      </rPr>
      <t>зс</t>
    </r>
  </si>
  <si>
    <t>огнезащитная обработка деревянных конструкций чердачных помещений и сцен, металлических конструкций, занавесов огнезащитными составами</t>
  </si>
  <si>
    <r>
      <t>225.15009.22</t>
    </r>
    <r>
      <rPr>
        <sz val="12"/>
        <color theme="0"/>
        <rFont val="Times New Roman Cyr"/>
        <charset val="204"/>
      </rPr>
      <t>пчп</t>
    </r>
  </si>
  <si>
    <t>211.90</t>
  </si>
  <si>
    <t>за счет средств межбюджетных транфертов в части повышения оплаты труда отдельным категориям работников, определенных указом Президента РФ и начисления на нее</t>
  </si>
  <si>
    <t>213.90</t>
  </si>
  <si>
    <t>0702 0000000000 111 211.90</t>
  </si>
  <si>
    <t>0702 0000000000 119 213.90</t>
  </si>
  <si>
    <r>
      <t>225.15009</t>
    </r>
    <r>
      <rPr>
        <sz val="11"/>
        <color theme="0"/>
        <rFont val="Times New Roman Cyr"/>
        <charset val="204"/>
      </rPr>
      <t>сд</t>
    </r>
  </si>
  <si>
    <t>санитарная обрезка зеленых насаждений, снос деревьев, обследование и оценка зеленых насаждений</t>
  </si>
  <si>
    <r>
      <t>225.15009</t>
    </r>
    <r>
      <rPr>
        <sz val="12"/>
        <color theme="0"/>
        <rFont val="Times New Roman Cyr"/>
        <charset val="204"/>
      </rPr>
      <t>сд</t>
    </r>
  </si>
  <si>
    <t>0702 0000000000 244 225.15009</t>
  </si>
  <si>
    <t>бумага</t>
  </si>
  <si>
    <r>
      <t>226.15009</t>
    </r>
    <r>
      <rPr>
        <sz val="11"/>
        <color theme="0"/>
        <rFont val="Times New Roman Cyr"/>
        <charset val="204"/>
      </rPr>
      <t>псс</t>
    </r>
  </si>
  <si>
    <r>
      <t>226.15009</t>
    </r>
    <r>
      <rPr>
        <sz val="12"/>
        <color theme="0"/>
        <rFont val="Times New Roman Cyr"/>
        <charset val="204"/>
      </rPr>
      <t>псс</t>
    </r>
  </si>
  <si>
    <t>проведение проверки сметной стоимости объекта "Частичный капитальный ремонт здания"</t>
  </si>
  <si>
    <t>0702 0000000000 244 225.84</t>
  </si>
  <si>
    <t>Заработная плата (советник директора)</t>
  </si>
  <si>
    <t>Основной персонал (советник)</t>
  </si>
  <si>
    <t>советник директора</t>
  </si>
  <si>
    <t>обеспечение деятельности советников директора по воспитанию и взаимодействию с детскими общественными объединениями</t>
  </si>
  <si>
    <t>2) санитарная обрезка зеленых насаждений, снос деревьев</t>
  </si>
  <si>
    <t>0702 0000000000 111 211.15009 (42)</t>
  </si>
  <si>
    <t>0702 0000000000 119 213.15009 (42)</t>
  </si>
  <si>
    <t>советник</t>
  </si>
  <si>
    <t>обрезка насаждений, снос деревьев</t>
  </si>
  <si>
    <t>226.15009</t>
  </si>
  <si>
    <t>обеспечение безопасности учреждения</t>
  </si>
  <si>
    <t>0702 0000000000 244 226.15009</t>
  </si>
  <si>
    <t>охрана (ЧОП)</t>
  </si>
  <si>
    <t>0702 0000000000 244 346.84</t>
  </si>
  <si>
    <t>реестры</t>
  </si>
  <si>
    <t>225.15001.04</t>
  </si>
  <si>
    <t>проведение ремонта имущества, закрепленного за учреждением на праве оперативного управления или правах аренды</t>
  </si>
  <si>
    <t>0702 0000000000 244 225.15001.04</t>
  </si>
  <si>
    <t>замена этажных щитов</t>
  </si>
  <si>
    <t>22-5179F-00000-00000</t>
  </si>
  <si>
    <t>0702 042ЕВ5179F 111 211.22-5179F-00000-00000</t>
  </si>
  <si>
    <t>0702 042ЕВ5179F 119 213.22-5179F-00000-00000</t>
  </si>
  <si>
    <t>1) обеспечение деятельности советника директора</t>
  </si>
  <si>
    <t>снегоуборщик</t>
  </si>
  <si>
    <t>0702 0420053030 111 211.22-53030-00000-00000</t>
  </si>
  <si>
    <t>0702 0420053030 111 266.22-53030-00000-00000</t>
  </si>
  <si>
    <t>349.15009</t>
  </si>
  <si>
    <t>приобретение новогодних подарков обучающимся, получающим начальное общее образование</t>
  </si>
  <si>
    <t>2) приобретение новогодних подарков обучающимся</t>
  </si>
  <si>
    <t>0702 0000000000 244 349.15009</t>
  </si>
  <si>
    <t>новогодние подарки</t>
  </si>
  <si>
    <t>на 2023 г.
текущий  
финансовый год</t>
  </si>
  <si>
    <t>на 2024 г.
первый год планового периода</t>
  </si>
  <si>
    <t>на 2025 г.
второй год планового периода</t>
  </si>
  <si>
    <t>Код целевой статьи классификации расходов бюджетов</t>
  </si>
  <si>
    <t>0000000000</t>
  </si>
  <si>
    <t>0420017010</t>
  </si>
  <si>
    <t>211.23-5179F-00000-00000</t>
  </si>
  <si>
    <t>на  2023 год
(на текущий 
финансовый год)</t>
  </si>
  <si>
    <t>на  2024 год 
(на первый год 
планового периода)</t>
  </si>
  <si>
    <t>на  2025 год 
(на второй год 
планового периода)</t>
  </si>
  <si>
    <t>2.1.1. Расчет фонда оплаты труда на 2023 год (на текущий финансовый год)</t>
  </si>
  <si>
    <t>2.1.2. Расчет фонда оплаты труда на  2024 год (на первый год планового периода)</t>
  </si>
  <si>
    <t>2.1.3. Расчет фонда оплаты труда на  2025 год (на второй год планового периода)</t>
  </si>
  <si>
    <t>на  2023 год
(на текущий финансовый год)</t>
  </si>
  <si>
    <t>на  2024 год
(на первый год планового периода)</t>
  </si>
  <si>
    <t>на  2025 год
(на второй год планового периода)</t>
  </si>
  <si>
    <t>на 2023 год                          
(на текущий финансовый год)</t>
  </si>
  <si>
    <t>на 2024 год                          
(на первый год
 планового периода)</t>
  </si>
  <si>
    <t>на 2025 год                          
(на второй год планового периода)</t>
  </si>
  <si>
    <t>на  2023 год
(на текщий 
финансовый год)</t>
  </si>
  <si>
    <t>211.23-53030-00000-00000</t>
  </si>
  <si>
    <t>266.23-53030-00000-00000</t>
  </si>
  <si>
    <t>2.1.2. Расчет фонда оплаты труда на 2024 год (на первый год планового периода)</t>
  </si>
  <si>
    <t>2.1.3. Расчет фонда оплаты труда на 2025 год (на второй год планового периода)</t>
  </si>
  <si>
    <t>223.132.04</t>
  </si>
  <si>
    <t>223.131.04</t>
  </si>
  <si>
    <t>225.131.11</t>
  </si>
  <si>
    <t>225.132.11</t>
  </si>
  <si>
    <t>225.132.29</t>
  </si>
  <si>
    <t xml:space="preserve">2.1.1. Расчет расходов на уплату земельного налога на  2023 год (на текущий финансовый год) </t>
  </si>
  <si>
    <t xml:space="preserve">2.1.2. Расчет расходов на уплату земельного налога на  2024 год (на первый год планового периода) </t>
  </si>
  <si>
    <t xml:space="preserve">2.1.3. Расчет расходов на уплату земельного налога на  2025 год (на второй год планового периода) </t>
  </si>
  <si>
    <t>0420053030</t>
  </si>
  <si>
    <t>042EB5179F</t>
  </si>
  <si>
    <t>213.23-5179F-00000-00000</t>
  </si>
  <si>
    <t>213.23-53030-00000-00000</t>
  </si>
  <si>
    <t>042000311Б</t>
  </si>
  <si>
    <t>042000311А</t>
  </si>
  <si>
    <t>на 2023 г.
(текущий  финансовый год)</t>
  </si>
  <si>
    <t>на 2024 г.
(первый год планового периода)</t>
  </si>
  <si>
    <t>на 2025 г.
(второй год планового периода)</t>
  </si>
  <si>
    <r>
      <t>Обоснования (расчеты) плановых показателей по поступлениям доходов от оказания платных услуг, компенсаций затрат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 xml:space="preserve">
на  2023 год и на плановый период 2024 и 2025 годов </t>
    </r>
  </si>
  <si>
    <r>
      <t>Обоснования (расчеты) плановых показателей по поступлениям от прочих доходов</t>
    </r>
    <r>
      <rPr>
        <b/>
        <vertAlign val="superscript"/>
        <sz val="11"/>
        <rFont val="Times New Roman"/>
        <family val="1"/>
        <charset val="204"/>
      </rPr>
      <t>5</t>
    </r>
    <r>
      <rPr>
        <b/>
        <sz val="11"/>
        <rFont val="Times New Roman"/>
        <family val="1"/>
        <charset val="204"/>
      </rPr>
      <t xml:space="preserve">
на  2023 год и на плановый период 2024 и 2025 годов </t>
    </r>
  </si>
  <si>
    <r>
      <t xml:space="preserve">Обоснования (расчеты) плановых показателей на закупку товаров, работ, услуг 
на 2023 год и на плановый период 2024 и 2025 годов </t>
    </r>
    <r>
      <rPr>
        <b/>
        <vertAlign val="superscript"/>
        <sz val="11"/>
        <rFont val="Times New Roman Cyr"/>
        <family val="1"/>
        <charset val="204"/>
      </rPr>
      <t>22</t>
    </r>
  </si>
  <si>
    <r>
      <t xml:space="preserve">Обоснования (расчеты) плановых показателей в части уплаты налога на имущество организаций и земельного налога 
на  2023 год и на плановый период 2024 и 2025 годов </t>
    </r>
    <r>
      <rPr>
        <b/>
        <vertAlign val="superscript"/>
        <sz val="11"/>
        <rFont val="Times New Roman Cyr"/>
        <family val="1"/>
        <charset val="204"/>
      </rPr>
      <t>16</t>
    </r>
  </si>
  <si>
    <t>Просим внести изменения в план финансово-хозяйственной деятельности на 2023 год и плановый период 2024-2025 г.г.:</t>
  </si>
  <si>
    <t>Уникальный код</t>
  </si>
  <si>
    <t>2025</t>
  </si>
  <si>
    <t>содействие трудовой занятости молодежи</t>
  </si>
  <si>
    <t>выполнение требований действующего законодательства, предписаний надзорных органов</t>
  </si>
  <si>
    <t>замена ветхих оконных блоков, а также балконных, дверных блоков эваковыходов на энергосберегающие</t>
  </si>
  <si>
    <t>проведение проверки сметной стоимости по объекту "Частичный капитальный ремонт здания"</t>
  </si>
  <si>
    <t>возврат пр.года</t>
  </si>
  <si>
    <t>000 0702 0000000000 247 223.132.01</t>
  </si>
  <si>
    <t>000 0702 0000000000 247 223.132.02</t>
  </si>
  <si>
    <t>000 0702 0000000000 247 223.131.01</t>
  </si>
  <si>
    <t>000 1003 0000000000 244 226.15004</t>
  </si>
  <si>
    <t>000 0702 0000000000 244 221.131</t>
  </si>
  <si>
    <t>000 0702 0000000000 247 223.131.02</t>
  </si>
  <si>
    <t>000 0702 0000000000 244 221.132</t>
  </si>
  <si>
    <t>000 0702 0000000000 244 222.132</t>
  </si>
  <si>
    <t>000 0702 0000000000 244 223.132.03</t>
  </si>
  <si>
    <t>000 0702 0000000000 244 223.132.04</t>
  </si>
  <si>
    <t>000 0702 0000000000 244 224.132</t>
  </si>
  <si>
    <t>000 0702 0000000000 244 225.132</t>
  </si>
  <si>
    <t>000 0702 0000000000 244 225.132.29</t>
  </si>
  <si>
    <t>000 0702 0000000000 244 226.132</t>
  </si>
  <si>
    <t>000 0702 0000000000 244 227.132</t>
  </si>
  <si>
    <t>000 0702 0000000000 244 228.132</t>
  </si>
  <si>
    <t>000 0702 0000000000 244 310.132</t>
  </si>
  <si>
    <t>000 0702 0000000000 244 341.132</t>
  </si>
  <si>
    <t>000 0702 0000000000 244 342.132</t>
  </si>
  <si>
    <t>000 0702 0000000000 244 343.132</t>
  </si>
  <si>
    <t>000 0702 0000000000 244 344.132</t>
  </si>
  <si>
    <t>000 0702 0000000000 244 345.132</t>
  </si>
  <si>
    <t>000 0702 0000000000 244 346.132</t>
  </si>
  <si>
    <t>000 0702 0000000000 244 347.132</t>
  </si>
  <si>
    <t>000 0702 0000000000 244 349.132</t>
  </si>
  <si>
    <t>000 0705 0000000000 244 226.132</t>
  </si>
  <si>
    <t>000 0702 0420017010 244 225.84</t>
  </si>
  <si>
    <t>000 0702 0420017010 244 226.82</t>
  </si>
  <si>
    <t>000 0702 0420017010 244 226.84</t>
  </si>
  <si>
    <t>000 0702 0420017010 244 310.84</t>
  </si>
  <si>
    <t>000 0702 0420017010 244 345.84</t>
  </si>
  <si>
    <t>000 0702 0420017010 244 346.84</t>
  </si>
  <si>
    <t>000 0702 0420017010 244 349.84</t>
  </si>
  <si>
    <t>000 0702 0000000000 243 226.15009</t>
  </si>
  <si>
    <t>000 0702 0000000000 244 225.15001.04</t>
  </si>
  <si>
    <t>000 0702 0000000000 244 225.15001.18</t>
  </si>
  <si>
    <t>000 0702 0000000000 244 225.15001.19</t>
  </si>
  <si>
    <t>000 0702 0000000000 244 225.15009</t>
  </si>
  <si>
    <t>000 0702 0000000000 244 225.15009.22</t>
  </si>
  <si>
    <t>000 0702 0000000000 244 226.15009</t>
  </si>
  <si>
    <t>000 0702 0000000000 244 228.15009</t>
  </si>
  <si>
    <t>000 0702 0000000000 244 310.15009</t>
  </si>
  <si>
    <t>000 0702 0000000000 244 341.15009</t>
  </si>
  <si>
    <t>000 0702 0000000000 244 342.15009</t>
  </si>
  <si>
    <t>000 0702 0000000000 244 343.15009</t>
  </si>
  <si>
    <t>000 0702 0000000000 244 344.15009</t>
  </si>
  <si>
    <t>000 0702 0000000000 244 345.15009</t>
  </si>
  <si>
    <t>000 0702 0000000000 244 346.15004</t>
  </si>
  <si>
    <t>000 0702 0000000000 244 349.15004</t>
  </si>
  <si>
    <t>000 0705 0000000000 244 226.15009</t>
  </si>
  <si>
    <t>000 0702 0000000000 244 222.131</t>
  </si>
  <si>
    <t>000 0702 0000000000 244 223.131.03</t>
  </si>
  <si>
    <t>000 0702 0000000000 244 223.131.04</t>
  </si>
  <si>
    <t>000 0702 0000000000 244 224.131</t>
  </si>
  <si>
    <t>000 0702 0000000000 244 225.131</t>
  </si>
  <si>
    <t>000 0702 0000000000 244 225.131.11</t>
  </si>
  <si>
    <t>000 0702 0000000000 244 226.131</t>
  </si>
  <si>
    <t>000 0702 0000000000 244 227.131</t>
  </si>
  <si>
    <t>000 0702 0000000000 244 228.131</t>
  </si>
  <si>
    <t>000 0702 0000000000 244 310.131</t>
  </si>
  <si>
    <t>000 0702 0000000000 244 341.131</t>
  </si>
  <si>
    <t>000 0702 0000000000 244 342.131</t>
  </si>
  <si>
    <t>000 0702 0000000000 244 343.131</t>
  </si>
  <si>
    <t>000 0702 0000000000 244 344.131</t>
  </si>
  <si>
    <t>000 0702 0000000000 244 345.131</t>
  </si>
  <si>
    <t>000 0702 0000000000 244 346.131</t>
  </si>
  <si>
    <t>000 0702 0000000000 244 347.131</t>
  </si>
  <si>
    <t>000 0702 0000000000 244 349.131</t>
  </si>
  <si>
    <t>000 0705 0000000000 244 226.131</t>
  </si>
  <si>
    <t>услуги грузового транспорта</t>
  </si>
  <si>
    <t>ТО оргтехники, заправка картриджей</t>
  </si>
  <si>
    <t>уборка снега</t>
  </si>
  <si>
    <t>ТО тревожной кнопки</t>
  </si>
  <si>
    <t>ТО АПС, СОУЭ</t>
  </si>
  <si>
    <t>промывка, опрессовка</t>
  </si>
  <si>
    <t>дератизация, противоклещевая обработка</t>
  </si>
  <si>
    <t>перезарядка огнетушителей</t>
  </si>
  <si>
    <t>замеры сопротивления</t>
  </si>
  <si>
    <t>пропитка чердачных помещений</t>
  </si>
  <si>
    <t>обследование и оценка зеленых насаждений</t>
  </si>
  <si>
    <t>обрезка зеленых насаждений, снос деревьев</t>
  </si>
  <si>
    <t>образовательные услуги</t>
  </si>
  <si>
    <t>СБиС</t>
  </si>
  <si>
    <t>курсы, обучение</t>
  </si>
  <si>
    <t>вневедомственная охрана</t>
  </si>
  <si>
    <t>спецоценка условий труда</t>
  </si>
  <si>
    <t>обучение в МУК</t>
  </si>
  <si>
    <t>проверка сметной стоимости (частичный кап.ремонт здания)</t>
  </si>
  <si>
    <t>обеспечение безопасности (ЧОП)</t>
  </si>
  <si>
    <t>предоставление реестров</t>
  </si>
  <si>
    <t>ОСАГО</t>
  </si>
  <si>
    <t>оргтехника, компьютеры, принтеры и пр.</t>
  </si>
  <si>
    <t>бензин</t>
  </si>
  <si>
    <t>трубы, гвозди, болты и пр.</t>
  </si>
  <si>
    <t>лаки, краски и пр.</t>
  </si>
  <si>
    <t>розетки, выключатели, кабель, шнуры, лампочки, светильники и пр.</t>
  </si>
  <si>
    <t>сантехника, краны и пр.</t>
  </si>
  <si>
    <t>рукавицы, перчатки х/б, СИЗ и пр.</t>
  </si>
  <si>
    <t>халаты</t>
  </si>
  <si>
    <t>ручки, карандаши, стержни и пр.</t>
  </si>
  <si>
    <t>папки, скоросшиватели, файлы и пр.</t>
  </si>
  <si>
    <t>тряпки, бум.полотенца, туал.бумага и пр.</t>
  </si>
  <si>
    <t>чистящие, моющие, дезинфицирующие средства и пр.</t>
  </si>
  <si>
    <t>запчасти к оргтехнике (жесткий диск)</t>
  </si>
  <si>
    <t>дипломы, грамоты</t>
  </si>
  <si>
    <t>23-53030-00000-00000</t>
  </si>
  <si>
    <t>23-5179F-00000-00000</t>
  </si>
  <si>
    <t xml:space="preserve">2.1.1. Расчет расходов на уплату налога на имущество организаций на  2023 год (на текущий финансовый год) </t>
  </si>
  <si>
    <t xml:space="preserve">2.1.2. Расчет расходов на уплату налога на имущество организаций на  2024 год (на первый год планового периода) </t>
  </si>
  <si>
    <t xml:space="preserve">2.1.3. Расчет расходов на уплату налога на имущество организаций на  2025 год (на второй год планового периода) </t>
  </si>
  <si>
    <t>3. Расчет объема выплат на уплату земельного налога</t>
  </si>
  <si>
    <t xml:space="preserve">3.1. Расчет расходов на уплату земельного налога   </t>
  </si>
  <si>
    <t xml:space="preserve">3.1.1. Расчет расходов на уплату земельного налога на  2023 год (на текущий финансовый год) </t>
  </si>
  <si>
    <t xml:space="preserve">3.1.2. Расчет расходов на уплату земельного налога на  2024 год (на первый год планового периода) </t>
  </si>
  <si>
    <t xml:space="preserve">3.1.3. Расчет расходов на уплату земельного налога на  2025 год (на второй год планового периода) </t>
  </si>
  <si>
    <t>0420016142</t>
  </si>
  <si>
    <t>000 1003 0420016142 244 226.15004</t>
  </si>
  <si>
    <t>0420016141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</si>
</sst>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0000"/>
    <numFmt numFmtId="168" formatCode="[$-F800]dddd\,\ mmmm\ dd\,\ yyyy"/>
    <numFmt numFmtId="169" formatCode="_-* #,##0.0000\ _₽_-;\-* #,##0.0000\ _₽_-;_-* &quot;-&quot;??\ _₽_-;_-@_-"/>
    <numFmt numFmtId="170" formatCode="_-* #,##0.00000\ _₽_-;\-* #,##0.00000\ _₽_-;_-* &quot;-&quot;??\ _₽_-;_-@_-"/>
    <numFmt numFmtId="171" formatCode="0.00000000"/>
    <numFmt numFmtId="172" formatCode="_-* #,##0\ _₽_-;\-* #,##0\ _₽_-;_-* &quot;-&quot;??\ _₽_-;_-@_-"/>
    <numFmt numFmtId="173" formatCode="[$-FC19]dd\ mmmm\ yyyy\ \г\.;@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9"/>
      <name val="Times New Roman"/>
      <family val="1"/>
      <charset val="204"/>
    </font>
    <font>
      <b/>
      <sz val="12"/>
      <name val="Times New Roman Cyr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1"/>
      <name val="Arial"/>
      <family val="2"/>
      <charset val="204"/>
    </font>
    <font>
      <b/>
      <vertAlign val="superscript"/>
      <sz val="11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0"/>
      <color rgb="FF000000"/>
      <name val="Arial Cyr"/>
    </font>
    <font>
      <b/>
      <sz val="10"/>
      <color rgb="FF000000"/>
      <name val="Arial Cyr&quot;, sans-serif"/>
    </font>
    <font>
      <b/>
      <sz val="12"/>
      <color rgb="FF000000"/>
      <name val="Times New Roman Cyr&quot;, serif"/>
    </font>
    <font>
      <vertAlign val="superscript"/>
      <sz val="10"/>
      <name val="Times New Roman"/>
      <family val="1"/>
      <charset val="204"/>
    </font>
    <font>
      <sz val="9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name val="Times New Roman Cyr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FF"/>
      <name val="Times New Roman Cyr"/>
      <family val="1"/>
      <charset val="204"/>
    </font>
    <font>
      <b/>
      <sz val="11"/>
      <name val="Times New Roman"/>
      <family val="2"/>
      <charset val="204"/>
    </font>
    <font>
      <b/>
      <sz val="11"/>
      <name val="Times New Roman Cyr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2"/>
      <charset val="204"/>
    </font>
    <font>
      <b/>
      <strike/>
      <sz val="11"/>
      <color theme="1"/>
      <name val="Times New Roman"/>
      <family val="1"/>
      <charset val="204"/>
    </font>
    <font>
      <b/>
      <sz val="11"/>
      <color theme="1"/>
      <name val="Times New Roman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 Cyr"/>
      <charset val="204"/>
    </font>
    <font>
      <sz val="11"/>
      <color theme="0"/>
      <name val="Times New Roman Cyr"/>
      <family val="1"/>
      <charset val="204"/>
    </font>
    <font>
      <sz val="12"/>
      <color theme="0"/>
      <name val="Times New Roman Cyr"/>
      <charset val="204"/>
    </font>
    <font>
      <i/>
      <sz val="10"/>
      <color theme="1"/>
      <name val="Times New Roman"/>
      <family val="1"/>
      <charset val="204"/>
    </font>
    <font>
      <strike/>
      <sz val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9" fillId="0" borderId="0"/>
    <xf numFmtId="0" fontId="16" fillId="0" borderId="0"/>
    <xf numFmtId="0" fontId="8" fillId="0" borderId="0"/>
    <xf numFmtId="0" fontId="16" fillId="0" borderId="0"/>
    <xf numFmtId="0" fontId="7" fillId="0" borderId="0"/>
    <xf numFmtId="0" fontId="34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5" fillId="0" borderId="0"/>
    <xf numFmtId="0" fontId="55" fillId="0" borderId="0"/>
    <xf numFmtId="164" fontId="5" fillId="0" borderId="0" applyFont="0" applyFill="0" applyBorder="0" applyAlignment="0" applyProtection="0"/>
    <xf numFmtId="0" fontId="62" fillId="0" borderId="0"/>
    <xf numFmtId="0" fontId="70" fillId="0" borderId="0">
      <alignment horizontal="left" vertical="top" wrapText="1"/>
    </xf>
    <xf numFmtId="49" fontId="70" fillId="0" borderId="73">
      <alignment vertical="top" wrapText="1"/>
    </xf>
    <xf numFmtId="0" fontId="71" fillId="10" borderId="73">
      <alignment horizontal="center" vertical="center" wrapText="1"/>
    </xf>
    <xf numFmtId="0" fontId="72" fillId="0" borderId="0">
      <alignment horizontal="center" vertical="center" wrapText="1"/>
    </xf>
    <xf numFmtId="0" fontId="2" fillId="0" borderId="0"/>
    <xf numFmtId="164" fontId="2" fillId="0" borderId="0" applyFont="0" applyFill="0" applyBorder="0" applyAlignment="0" applyProtection="0"/>
  </cellStyleXfs>
  <cellXfs count="1932">
    <xf numFmtId="0" fontId="0" fillId="0" borderId="0" xfId="0"/>
    <xf numFmtId="0" fontId="14" fillId="0" borderId="0" xfId="3" applyFont="1"/>
    <xf numFmtId="0" fontId="14" fillId="0" borderId="0" xfId="3" applyFont="1" applyAlignment="1">
      <alignment horizontal="center"/>
    </xf>
    <xf numFmtId="0" fontId="8" fillId="0" borderId="0" xfId="3" applyFont="1"/>
    <xf numFmtId="0" fontId="12" fillId="0" borderId="0" xfId="3" applyFont="1"/>
    <xf numFmtId="0" fontId="17" fillId="0" borderId="0" xfId="3" applyFont="1" applyFill="1"/>
    <xf numFmtId="0" fontId="8" fillId="0" borderId="0" xfId="3" applyFont="1" applyFill="1"/>
    <xf numFmtId="0" fontId="8" fillId="2" borderId="0" xfId="3" applyFont="1" applyFill="1"/>
    <xf numFmtId="0" fontId="0" fillId="0" borderId="0" xfId="0" applyAlignment="1"/>
    <xf numFmtId="0" fontId="15" fillId="2" borderId="0" xfId="3" applyFont="1" applyFill="1"/>
    <xf numFmtId="0" fontId="14" fillId="2" borderId="0" xfId="3" applyFont="1" applyFill="1"/>
    <xf numFmtId="0" fontId="14" fillId="2" borderId="0" xfId="3" applyFont="1" applyFill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8" fillId="0" borderId="5" xfId="3" applyFont="1" applyBorder="1"/>
    <xf numFmtId="0" fontId="12" fillId="0" borderId="6" xfId="3" applyFont="1" applyBorder="1"/>
    <xf numFmtId="0" fontId="19" fillId="0" borderId="16" xfId="3" applyFont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4" fillId="0" borderId="2" xfId="3" applyFont="1" applyBorder="1" applyAlignment="1">
      <alignment horizontal="center" vertical="center" wrapText="1"/>
    </xf>
    <xf numFmtId="0" fontId="24" fillId="2" borderId="2" xfId="3" applyFont="1" applyFill="1" applyBorder="1" applyAlignment="1">
      <alignment horizontal="center" vertical="center" wrapText="1"/>
    </xf>
    <xf numFmtId="0" fontId="24" fillId="0" borderId="10" xfId="3" applyFont="1" applyBorder="1" applyAlignment="1">
      <alignment horizontal="center" vertical="center" wrapText="1"/>
    </xf>
    <xf numFmtId="0" fontId="25" fillId="0" borderId="0" xfId="3" applyFont="1"/>
    <xf numFmtId="0" fontId="14" fillId="2" borderId="0" xfId="3" applyFont="1" applyFill="1" applyBorder="1" applyAlignment="1">
      <alignment horizontal="center"/>
    </xf>
    <xf numFmtId="0" fontId="15" fillId="2" borderId="0" xfId="3" applyFont="1" applyFill="1" applyBorder="1"/>
    <xf numFmtId="0" fontId="14" fillId="0" borderId="0" xfId="3" applyFont="1" applyBorder="1"/>
    <xf numFmtId="0" fontId="14" fillId="2" borderId="0" xfId="3" applyFont="1" applyFill="1" applyBorder="1"/>
    <xf numFmtId="166" fontId="11" fillId="2" borderId="0" xfId="4" applyNumberFormat="1" applyFont="1" applyFill="1" applyBorder="1" applyAlignment="1">
      <alignment horizontal="right" vertical="center" wrapText="1" indent="1"/>
    </xf>
    <xf numFmtId="0" fontId="19" fillId="0" borderId="1" xfId="3" applyFont="1" applyBorder="1" applyAlignment="1">
      <alignment horizontal="center" wrapText="1"/>
    </xf>
    <xf numFmtId="0" fontId="19" fillId="0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49" fontId="20" fillId="2" borderId="23" xfId="3" applyNumberFormat="1" applyFont="1" applyFill="1" applyBorder="1" applyAlignment="1">
      <alignment horizontal="center" vertical="center" wrapText="1"/>
    </xf>
    <xf numFmtId="49" fontId="20" fillId="2" borderId="24" xfId="3" applyNumberFormat="1" applyFont="1" applyFill="1" applyBorder="1" applyAlignment="1">
      <alignment horizontal="center" vertical="center" wrapText="1"/>
    </xf>
    <xf numFmtId="0" fontId="20" fillId="2" borderId="24" xfId="3" applyFont="1" applyFill="1" applyBorder="1" applyAlignment="1">
      <alignment horizontal="center" vertical="center" wrapText="1"/>
    </xf>
    <xf numFmtId="0" fontId="20" fillId="2" borderId="24" xfId="3" applyFont="1" applyFill="1" applyBorder="1" applyAlignment="1">
      <alignment horizontal="center" wrapText="1"/>
    </xf>
    <xf numFmtId="0" fontId="20" fillId="2" borderId="25" xfId="3" applyFont="1" applyFill="1" applyBorder="1" applyAlignment="1">
      <alignment horizontal="center" vertical="center" wrapText="1"/>
    </xf>
    <xf numFmtId="0" fontId="22" fillId="2" borderId="24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7" fillId="0" borderId="0" xfId="5"/>
    <xf numFmtId="0" fontId="28" fillId="0" borderId="0" xfId="5" applyFont="1" applyBorder="1" applyAlignment="1">
      <alignment wrapText="1"/>
    </xf>
    <xf numFmtId="0" fontId="29" fillId="0" borderId="0" xfId="5" applyFont="1"/>
    <xf numFmtId="0" fontId="7" fillId="0" borderId="0" xfId="5" applyBorder="1" applyAlignment="1">
      <alignment horizontal="left"/>
    </xf>
    <xf numFmtId="0" fontId="32" fillId="0" borderId="0" xfId="5" applyFont="1"/>
    <xf numFmtId="0" fontId="7" fillId="0" borderId="0" xfId="5" applyBorder="1"/>
    <xf numFmtId="0" fontId="10" fillId="0" borderId="0" xfId="5" applyFont="1" applyAlignment="1"/>
    <xf numFmtId="0" fontId="29" fillId="0" borderId="0" xfId="5" applyFont="1" applyBorder="1" applyAlignment="1"/>
    <xf numFmtId="0" fontId="29" fillId="0" borderId="0" xfId="5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4" fillId="0" borderId="0" xfId="5" applyFont="1"/>
    <xf numFmtId="0" fontId="15" fillId="0" borderId="0" xfId="5" applyFont="1" applyBorder="1" applyAlignment="1"/>
    <xf numFmtId="0" fontId="15" fillId="0" borderId="31" xfId="5" applyFont="1" applyBorder="1" applyAlignment="1">
      <alignment horizontal="center"/>
    </xf>
    <xf numFmtId="0" fontId="20" fillId="0" borderId="24" xfId="3" applyFont="1" applyFill="1" applyBorder="1" applyAlignment="1">
      <alignment horizontal="center" vertical="center" wrapText="1"/>
    </xf>
    <xf numFmtId="0" fontId="12" fillId="0" borderId="0" xfId="3" applyFont="1" applyBorder="1"/>
    <xf numFmtId="0" fontId="20" fillId="2" borderId="26" xfId="3" applyFont="1" applyFill="1" applyBorder="1" applyAlignment="1">
      <alignment horizontal="center" wrapText="1"/>
    </xf>
    <xf numFmtId="0" fontId="20" fillId="0" borderId="19" xfId="3" applyFont="1" applyFill="1" applyBorder="1" applyAlignment="1">
      <alignment horizontal="center" wrapText="1"/>
    </xf>
    <xf numFmtId="0" fontId="20" fillId="2" borderId="19" xfId="3" applyFont="1" applyFill="1" applyBorder="1" applyAlignment="1">
      <alignment horizontal="center" vertical="center" wrapText="1"/>
    </xf>
    <xf numFmtId="0" fontId="10" fillId="0" borderId="0" xfId="5" applyFont="1"/>
    <xf numFmtId="0" fontId="10" fillId="0" borderId="0" xfId="5" applyFont="1" applyBorder="1"/>
    <xf numFmtId="0" fontId="10" fillId="2" borderId="0" xfId="5" applyFont="1" applyFill="1"/>
    <xf numFmtId="49" fontId="11" fillId="0" borderId="9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49" fontId="11" fillId="0" borderId="8" xfId="5" applyNumberFormat="1" applyFont="1" applyFill="1" applyBorder="1" applyAlignment="1">
      <alignment horizontal="center" vertical="center" wrapText="1"/>
    </xf>
    <xf numFmtId="49" fontId="13" fillId="0" borderId="1" xfId="5" applyNumberFormat="1" applyFont="1" applyBorder="1" applyAlignment="1">
      <alignment horizontal="center" vertical="center"/>
    </xf>
    <xf numFmtId="49" fontId="13" fillId="0" borderId="31" xfId="5" applyNumberFormat="1" applyFont="1" applyBorder="1" applyAlignment="1">
      <alignment horizontal="center" vertical="center"/>
    </xf>
    <xf numFmtId="0" fontId="38" fillId="0" borderId="0" xfId="5" applyFont="1"/>
    <xf numFmtId="0" fontId="11" fillId="0" borderId="0" xfId="5" applyFont="1"/>
    <xf numFmtId="0" fontId="39" fillId="2" borderId="0" xfId="5" applyFont="1" applyFill="1" applyBorder="1"/>
    <xf numFmtId="0" fontId="39" fillId="2" borderId="0" xfId="5" applyFont="1" applyFill="1"/>
    <xf numFmtId="0" fontId="41" fillId="2" borderId="0" xfId="5" applyFont="1" applyFill="1" applyBorder="1"/>
    <xf numFmtId="0" fontId="41" fillId="2" borderId="0" xfId="5" applyFont="1" applyFill="1"/>
    <xf numFmtId="0" fontId="14" fillId="0" borderId="0" xfId="5" applyFont="1" applyAlignment="1">
      <alignment horizontal="center"/>
    </xf>
    <xf numFmtId="0" fontId="14" fillId="2" borderId="0" xfId="5" applyFont="1" applyFill="1"/>
    <xf numFmtId="0" fontId="11" fillId="0" borderId="0" xfId="2" applyFont="1" applyFill="1"/>
    <xf numFmtId="0" fontId="27" fillId="0" borderId="0" xfId="2" applyFont="1" applyFill="1"/>
    <xf numFmtId="0" fontId="27" fillId="2" borderId="0" xfId="2" applyFont="1" applyFill="1"/>
    <xf numFmtId="0" fontId="27" fillId="0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vertical="top"/>
    </xf>
    <xf numFmtId="0" fontId="27" fillId="0" borderId="0" xfId="2" applyFont="1" applyFill="1" applyAlignment="1">
      <alignment vertical="top"/>
    </xf>
    <xf numFmtId="0" fontId="27" fillId="0" borderId="0" xfId="2" applyFont="1" applyFill="1" applyAlignment="1">
      <alignment horizontal="center" vertical="top"/>
    </xf>
    <xf numFmtId="0" fontId="42" fillId="0" borderId="0" xfId="2" applyFont="1" applyFill="1"/>
    <xf numFmtId="0" fontId="43" fillId="0" borderId="0" xfId="2" applyFont="1" applyFill="1"/>
    <xf numFmtId="0" fontId="43" fillId="2" borderId="0" xfId="2" applyFont="1" applyFill="1"/>
    <xf numFmtId="0" fontId="15" fillId="0" borderId="0" xfId="5" applyFont="1" applyFill="1" applyAlignment="1">
      <alignment horizontal="center"/>
    </xf>
    <xf numFmtId="0" fontId="15" fillId="0" borderId="0" xfId="5" applyFont="1" applyFill="1"/>
    <xf numFmtId="0" fontId="15" fillId="2" borderId="0" xfId="5" applyFont="1" applyFill="1"/>
    <xf numFmtId="0" fontId="14" fillId="0" borderId="0" xfId="5" applyFont="1" applyBorder="1"/>
    <xf numFmtId="0" fontId="14" fillId="0" borderId="0" xfId="5" applyFont="1" applyBorder="1" applyAlignment="1">
      <alignment horizontal="center"/>
    </xf>
    <xf numFmtId="0" fontId="14" fillId="2" borderId="0" xfId="5" applyFont="1" applyFill="1" applyBorder="1"/>
    <xf numFmtId="0" fontId="22" fillId="3" borderId="24" xfId="3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49" fontId="44" fillId="3" borderId="24" xfId="3" applyNumberFormat="1" applyFont="1" applyFill="1" applyBorder="1" applyAlignment="1">
      <alignment horizontal="center" vertical="center" wrapText="1"/>
    </xf>
    <xf numFmtId="0" fontId="15" fillId="0" borderId="0" xfId="2" applyFont="1" applyFill="1"/>
    <xf numFmtId="0" fontId="6" fillId="0" borderId="0" xfId="3" applyFont="1"/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44" fillId="2" borderId="24" xfId="3" applyNumberFormat="1" applyFont="1" applyFill="1" applyBorder="1" applyAlignment="1">
      <alignment horizontal="center" vertical="center" wrapText="1"/>
    </xf>
    <xf numFmtId="0" fontId="20" fillId="5" borderId="24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20" fillId="6" borderId="24" xfId="3" applyFont="1" applyFill="1" applyBorder="1" applyAlignment="1">
      <alignment horizontal="center" vertical="center" wrapText="1"/>
    </xf>
    <xf numFmtId="0" fontId="19" fillId="6" borderId="1" xfId="3" applyFont="1" applyFill="1" applyBorder="1" applyAlignment="1">
      <alignment horizontal="center" vertical="center" wrapText="1"/>
    </xf>
    <xf numFmtId="0" fontId="20" fillId="7" borderId="24" xfId="3" applyFont="1" applyFill="1" applyBorder="1" applyAlignment="1">
      <alignment horizontal="center" vertical="center" wrapText="1"/>
    </xf>
    <xf numFmtId="0" fontId="19" fillId="7" borderId="1" xfId="3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 wrapText="1"/>
    </xf>
    <xf numFmtId="0" fontId="20" fillId="8" borderId="24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wrapText="1"/>
    </xf>
    <xf numFmtId="0" fontId="20" fillId="8" borderId="1" xfId="3" applyFont="1" applyFill="1" applyBorder="1" applyAlignment="1">
      <alignment horizontal="center" vertical="center" wrapText="1"/>
    </xf>
    <xf numFmtId="0" fontId="20" fillId="9" borderId="24" xfId="3" applyFont="1" applyFill="1" applyBorder="1" applyAlignment="1">
      <alignment horizontal="center" vertical="center" wrapText="1"/>
    </xf>
    <xf numFmtId="0" fontId="19" fillId="9" borderId="1" xfId="3" applyFont="1" applyFill="1" applyBorder="1" applyAlignment="1">
      <alignment horizontal="center" vertical="center" wrapText="1"/>
    </xf>
    <xf numFmtId="0" fontId="20" fillId="9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center" vertical="center" wrapText="1"/>
    </xf>
    <xf numFmtId="0" fontId="47" fillId="4" borderId="24" xfId="3" applyFont="1" applyFill="1" applyBorder="1" applyAlignment="1">
      <alignment horizontal="center" vertical="center" wrapText="1"/>
    </xf>
    <xf numFmtId="0" fontId="48" fillId="4" borderId="1" xfId="3" applyFont="1" applyFill="1" applyBorder="1" applyAlignment="1">
      <alignment horizontal="center" vertical="center" wrapText="1"/>
    </xf>
    <xf numFmtId="0" fontId="47" fillId="4" borderId="1" xfId="3" applyFont="1" applyFill="1" applyBorder="1" applyAlignment="1">
      <alignment horizontal="center" vertical="center" wrapText="1"/>
    </xf>
    <xf numFmtId="0" fontId="50" fillId="4" borderId="24" xfId="3" applyFont="1" applyFill="1" applyBorder="1" applyAlignment="1">
      <alignment horizontal="center" vertical="center" wrapText="1"/>
    </xf>
    <xf numFmtId="0" fontId="50" fillId="4" borderId="1" xfId="3" applyFont="1" applyFill="1" applyBorder="1" applyAlignment="1">
      <alignment horizontal="center" vertical="center" wrapText="1"/>
    </xf>
    <xf numFmtId="0" fontId="49" fillId="4" borderId="1" xfId="3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/>
    </xf>
    <xf numFmtId="49" fontId="39" fillId="0" borderId="1" xfId="5" applyNumberFormat="1" applyFont="1" applyFill="1" applyBorder="1" applyAlignment="1">
      <alignment horizontal="center" vertical="center"/>
    </xf>
    <xf numFmtId="4" fontId="19" fillId="0" borderId="16" xfId="3" applyNumberFormat="1" applyFont="1" applyBorder="1" applyAlignment="1">
      <alignment horizontal="center" vertical="center" wrapText="1"/>
    </xf>
    <xf numFmtId="4" fontId="19" fillId="0" borderId="22" xfId="3" applyNumberFormat="1" applyFont="1" applyBorder="1" applyAlignment="1">
      <alignment horizontal="center" vertical="center" wrapText="1"/>
    </xf>
    <xf numFmtId="4" fontId="19" fillId="0" borderId="17" xfId="3" applyNumberFormat="1" applyFont="1" applyBorder="1" applyAlignment="1">
      <alignment horizontal="center" vertical="center" wrapText="1"/>
    </xf>
    <xf numFmtId="4" fontId="19" fillId="0" borderId="1" xfId="3" applyNumberFormat="1" applyFont="1" applyBorder="1" applyAlignment="1">
      <alignment horizontal="center" vertical="center" wrapText="1"/>
    </xf>
    <xf numFmtId="4" fontId="19" fillId="0" borderId="8" xfId="3" applyNumberFormat="1" applyFont="1" applyBorder="1" applyAlignment="1">
      <alignment horizontal="center" vertical="center" wrapText="1"/>
    </xf>
    <xf numFmtId="4" fontId="19" fillId="0" borderId="18" xfId="3" applyNumberFormat="1" applyFont="1" applyBorder="1" applyAlignment="1">
      <alignment horizontal="center" vertical="center" wrapText="1"/>
    </xf>
    <xf numFmtId="4" fontId="19" fillId="2" borderId="1" xfId="3" applyNumberFormat="1" applyFont="1" applyFill="1" applyBorder="1" applyAlignment="1">
      <alignment horizontal="center" vertical="center" wrapText="1"/>
    </xf>
    <xf numFmtId="4" fontId="19" fillId="2" borderId="8" xfId="3" applyNumberFormat="1" applyFont="1" applyFill="1" applyBorder="1" applyAlignment="1">
      <alignment horizontal="center" vertical="center" wrapText="1"/>
    </xf>
    <xf numFmtId="4" fontId="19" fillId="2" borderId="18" xfId="3" applyNumberFormat="1" applyFont="1" applyFill="1" applyBorder="1" applyAlignment="1">
      <alignment horizontal="center" vertical="center" wrapText="1"/>
    </xf>
    <xf numFmtId="4" fontId="19" fillId="6" borderId="18" xfId="3" applyNumberFormat="1" applyFont="1" applyFill="1" applyBorder="1" applyAlignment="1">
      <alignment horizontal="center" vertical="center" wrapText="1"/>
    </xf>
    <xf numFmtId="0" fontId="51" fillId="3" borderId="1" xfId="3" applyFont="1" applyFill="1" applyBorder="1" applyAlignment="1">
      <alignment horizontal="center" vertical="center" wrapText="1"/>
    </xf>
    <xf numFmtId="4" fontId="51" fillId="3" borderId="1" xfId="3" applyNumberFormat="1" applyFont="1" applyFill="1" applyBorder="1" applyAlignment="1">
      <alignment horizontal="center" vertical="center" wrapText="1"/>
    </xf>
    <xf numFmtId="4" fontId="51" fillId="3" borderId="8" xfId="3" applyNumberFormat="1" applyFont="1" applyFill="1" applyBorder="1" applyAlignment="1">
      <alignment horizontal="center" vertical="center" wrapText="1"/>
    </xf>
    <xf numFmtId="4" fontId="51" fillId="3" borderId="18" xfId="3" applyNumberFormat="1" applyFont="1" applyFill="1" applyBorder="1" applyAlignment="1">
      <alignment horizontal="center" vertical="center" wrapText="1"/>
    </xf>
    <xf numFmtId="0" fontId="44" fillId="3" borderId="24" xfId="3" applyFont="1" applyFill="1" applyBorder="1" applyAlignment="1">
      <alignment horizontal="center" vertical="center" wrapText="1"/>
    </xf>
    <xf numFmtId="0" fontId="14" fillId="0" borderId="33" xfId="5" applyFont="1" applyBorder="1" applyAlignment="1">
      <alignment horizontal="center"/>
    </xf>
    <xf numFmtId="0" fontId="14" fillId="0" borderId="33" xfId="5" applyFont="1" applyBorder="1"/>
    <xf numFmtId="0" fontId="14" fillId="2" borderId="33" xfId="5" applyFont="1" applyFill="1" applyBorder="1"/>
    <xf numFmtId="0" fontId="14" fillId="0" borderId="34" xfId="5" applyFont="1" applyBorder="1"/>
    <xf numFmtId="0" fontId="14" fillId="0" borderId="36" xfId="5" applyFont="1" applyBorder="1" applyAlignment="1">
      <alignment horizontal="left"/>
    </xf>
    <xf numFmtId="0" fontId="14" fillId="0" borderId="37" xfId="5" applyFont="1" applyBorder="1" applyAlignment="1">
      <alignment horizontal="center"/>
    </xf>
    <xf numFmtId="0" fontId="14" fillId="0" borderId="37" xfId="5" applyFont="1" applyBorder="1"/>
    <xf numFmtId="0" fontId="14" fillId="2" borderId="37" xfId="5" applyFont="1" applyFill="1" applyBorder="1"/>
    <xf numFmtId="0" fontId="14" fillId="0" borderId="38" xfId="5" applyFont="1" applyBorder="1"/>
    <xf numFmtId="0" fontId="27" fillId="0" borderId="41" xfId="2" applyFont="1" applyFill="1" applyBorder="1" applyAlignment="1">
      <alignment horizontal="center" vertical="top"/>
    </xf>
    <xf numFmtId="0" fontId="15" fillId="0" borderId="43" xfId="5" applyFont="1" applyFill="1" applyBorder="1"/>
    <xf numFmtId="0" fontId="27" fillId="0" borderId="0" xfId="2" applyFont="1" applyFill="1" applyBorder="1" applyAlignment="1">
      <alignment vertical="top"/>
    </xf>
    <xf numFmtId="49" fontId="38" fillId="0" borderId="1" xfId="5" applyNumberFormat="1" applyFont="1" applyFill="1" applyBorder="1" applyAlignment="1">
      <alignment horizontal="center" vertical="center"/>
    </xf>
    <xf numFmtId="49" fontId="11" fillId="0" borderId="1" xfId="5" applyNumberFormat="1" applyFont="1" applyFill="1" applyBorder="1" applyAlignment="1">
      <alignment horizontal="center" vertical="center"/>
    </xf>
    <xf numFmtId="0" fontId="13" fillId="0" borderId="31" xfId="5" applyNumberFormat="1" applyFont="1" applyBorder="1" applyAlignment="1">
      <alignment horizontal="center" vertical="center"/>
    </xf>
    <xf numFmtId="4" fontId="10" fillId="0" borderId="1" xfId="5" applyNumberFormat="1" applyFont="1" applyBorder="1" applyAlignment="1">
      <alignment horizontal="center" vertical="center"/>
    </xf>
    <xf numFmtId="4" fontId="40" fillId="2" borderId="1" xfId="5" applyNumberFormat="1" applyFont="1" applyFill="1" applyBorder="1" applyAlignment="1">
      <alignment horizontal="center" vertical="center" wrapText="1"/>
    </xf>
    <xf numFmtId="4" fontId="39" fillId="2" borderId="1" xfId="5" applyNumberFormat="1" applyFont="1" applyFill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30" fillId="2" borderId="0" xfId="10" applyNumberFormat="1" applyFont="1" applyFill="1" applyBorder="1" applyAlignment="1">
      <alignment horizontal="left"/>
    </xf>
    <xf numFmtId="0" fontId="30" fillId="2" borderId="0" xfId="10" applyNumberFormat="1" applyFont="1" applyFill="1" applyBorder="1" applyAlignment="1"/>
    <xf numFmtId="0" fontId="57" fillId="2" borderId="0" xfId="10" applyFont="1" applyFill="1"/>
    <xf numFmtId="0" fontId="30" fillId="2" borderId="0" xfId="10" applyFont="1" applyFill="1" applyAlignment="1">
      <alignment vertical="center"/>
    </xf>
    <xf numFmtId="0" fontId="30" fillId="2" borderId="0" xfId="10" applyFont="1" applyFill="1" applyBorder="1" applyAlignment="1">
      <alignment vertical="center"/>
    </xf>
    <xf numFmtId="0" fontId="53" fillId="2" borderId="0" xfId="10" applyFont="1" applyFill="1" applyAlignment="1">
      <alignment vertical="center"/>
    </xf>
    <xf numFmtId="0" fontId="53" fillId="2" borderId="0" xfId="10" applyFont="1" applyFill="1" applyBorder="1" applyAlignment="1">
      <alignment vertical="center"/>
    </xf>
    <xf numFmtId="0" fontId="15" fillId="2" borderId="0" xfId="10" applyFont="1" applyFill="1"/>
    <xf numFmtId="49" fontId="53" fillId="2" borderId="5" xfId="10" applyNumberFormat="1" applyFont="1" applyFill="1" applyBorder="1" applyAlignment="1">
      <alignment horizontal="right" vertical="center"/>
    </xf>
    <xf numFmtId="49" fontId="15" fillId="2" borderId="5" xfId="10" applyNumberFormat="1" applyFont="1" applyFill="1" applyBorder="1" applyAlignment="1">
      <alignment horizontal="right" vertical="center"/>
    </xf>
    <xf numFmtId="49" fontId="15" fillId="2" borderId="0" xfId="10" applyNumberFormat="1" applyFont="1" applyFill="1" applyBorder="1" applyAlignment="1">
      <alignment horizontal="right" vertical="center"/>
    </xf>
    <xf numFmtId="49" fontId="15" fillId="2" borderId="0" xfId="10" applyNumberFormat="1" applyFont="1" applyFill="1" applyBorder="1" applyAlignment="1">
      <alignment horizontal="center" wrapText="1"/>
    </xf>
    <xf numFmtId="0" fontId="15" fillId="2" borderId="0" xfId="10" applyFont="1" applyFill="1" applyBorder="1" applyAlignment="1">
      <alignment horizontal="center" vertical="center" wrapText="1"/>
    </xf>
    <xf numFmtId="0" fontId="15" fillId="2" borderId="0" xfId="10" applyFont="1" applyFill="1" applyBorder="1"/>
    <xf numFmtId="0" fontId="60" fillId="2" borderId="0" xfId="10" applyFont="1" applyFill="1"/>
    <xf numFmtId="0" fontId="57" fillId="0" borderId="0" xfId="10" applyFont="1" applyFill="1"/>
    <xf numFmtId="0" fontId="60" fillId="2" borderId="0" xfId="10" applyFont="1" applyFill="1" applyAlignment="1">
      <alignment vertical="center"/>
    </xf>
    <xf numFmtId="0" fontId="60" fillId="2" borderId="0" xfId="10" applyFont="1" applyFill="1" applyBorder="1" applyAlignment="1">
      <alignment vertical="center"/>
    </xf>
    <xf numFmtId="0" fontId="15" fillId="0" borderId="0" xfId="10" applyFont="1" applyFill="1" applyAlignment="1">
      <alignment vertical="center"/>
    </xf>
    <xf numFmtId="0" fontId="15" fillId="0" borderId="0" xfId="10" applyFont="1" applyFill="1"/>
    <xf numFmtId="0" fontId="53" fillId="2" borderId="0" xfId="10" applyFont="1" applyFill="1" applyBorder="1" applyAlignment="1">
      <alignment horizontal="left" vertical="center" wrapText="1"/>
    </xf>
    <xf numFmtId="0" fontId="57" fillId="2" borderId="0" xfId="10" applyFont="1" applyFill="1" applyBorder="1"/>
    <xf numFmtId="0" fontId="62" fillId="2" borderId="0" xfId="10" applyFont="1" applyFill="1" applyBorder="1"/>
    <xf numFmtId="0" fontId="15" fillId="2" borderId="0" xfId="10" applyFont="1" applyFill="1" applyBorder="1" applyAlignment="1">
      <alignment vertical="center" wrapText="1"/>
    </xf>
    <xf numFmtId="0" fontId="62" fillId="2" borderId="0" xfId="10" applyFont="1" applyFill="1"/>
    <xf numFmtId="0" fontId="15" fillId="2" borderId="0" xfId="10" applyFont="1" applyFill="1" applyBorder="1" applyAlignment="1">
      <alignment vertical="center" textRotation="90" wrapText="1"/>
    </xf>
    <xf numFmtId="0" fontId="63" fillId="2" borderId="0" xfId="10" applyFont="1" applyFill="1" applyBorder="1"/>
    <xf numFmtId="0" fontId="63" fillId="2" borderId="0" xfId="10" applyFont="1" applyFill="1"/>
    <xf numFmtId="0" fontId="15" fillId="2" borderId="0" xfId="10" applyFont="1" applyFill="1" applyBorder="1" applyAlignment="1">
      <alignment vertical="center"/>
    </xf>
    <xf numFmtId="0" fontId="64" fillId="2" borderId="0" xfId="10" applyFont="1" applyFill="1" applyBorder="1" applyAlignment="1">
      <alignment horizontal="left" vertical="center" wrapText="1"/>
    </xf>
    <xf numFmtId="167" fontId="15" fillId="2" borderId="0" xfId="10" applyNumberFormat="1" applyFont="1" applyFill="1" applyBorder="1" applyAlignment="1">
      <alignment horizontal="center" vertical="center" wrapText="1"/>
    </xf>
    <xf numFmtId="49" fontId="15" fillId="2" borderId="0" xfId="10" applyNumberFormat="1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horizontal="center"/>
    </xf>
    <xf numFmtId="0" fontId="53" fillId="2" borderId="0" xfId="10" applyFont="1" applyFill="1" applyBorder="1" applyAlignment="1">
      <alignment horizontal="right" vertical="center" wrapText="1"/>
    </xf>
    <xf numFmtId="0" fontId="15" fillId="2" borderId="0" xfId="10" applyFont="1" applyFill="1" applyBorder="1" applyAlignment="1">
      <alignment horizontal="center" vertical="center"/>
    </xf>
    <xf numFmtId="0" fontId="15" fillId="0" borderId="0" xfId="10" applyNumberFormat="1" applyFont="1" applyFill="1" applyBorder="1" applyAlignment="1">
      <alignment horizontal="left"/>
    </xf>
    <xf numFmtId="0" fontId="30" fillId="0" borderId="0" xfId="10" applyNumberFormat="1" applyFont="1" applyFill="1" applyBorder="1" applyAlignment="1">
      <alignment horizontal="left"/>
    </xf>
    <xf numFmtId="0" fontId="15" fillId="2" borderId="0" xfId="10" applyFont="1" applyFill="1" applyAlignment="1">
      <alignment vertical="center"/>
    </xf>
    <xf numFmtId="49" fontId="15" fillId="0" borderId="0" xfId="10" applyNumberFormat="1" applyFont="1" applyFill="1"/>
    <xf numFmtId="0" fontId="53" fillId="2" borderId="0" xfId="10" applyFont="1" applyFill="1" applyAlignment="1">
      <alignment horizontal="left" vertical="center"/>
    </xf>
    <xf numFmtId="0" fontId="57" fillId="2" borderId="0" xfId="10" applyFont="1" applyFill="1" applyAlignment="1">
      <alignment horizontal="left" vertical="center"/>
    </xf>
    <xf numFmtId="0" fontId="66" fillId="0" borderId="0" xfId="10" applyFont="1" applyFill="1"/>
    <xf numFmtId="0" fontId="62" fillId="0" borderId="0" xfId="10" applyFont="1" applyFill="1"/>
    <xf numFmtId="0" fontId="53" fillId="2" borderId="0" xfId="10" applyNumberFormat="1" applyFont="1" applyFill="1" applyBorder="1" applyAlignment="1">
      <alignment wrapText="1"/>
    </xf>
    <xf numFmtId="49" fontId="15" fillId="2" borderId="0" xfId="10" applyNumberFormat="1" applyFont="1" applyFill="1" applyBorder="1" applyAlignment="1"/>
    <xf numFmtId="0" fontId="15" fillId="2" borderId="0" xfId="10" applyNumberFormat="1" applyFont="1" applyFill="1" applyBorder="1" applyAlignment="1"/>
    <xf numFmtId="0" fontId="56" fillId="2" borderId="0" xfId="11" applyFont="1" applyFill="1" applyBorder="1" applyAlignment="1">
      <alignment vertical="center"/>
    </xf>
    <xf numFmtId="49" fontId="60" fillId="2" borderId="0" xfId="10" applyNumberFormat="1" applyFont="1" applyFill="1" applyBorder="1" applyAlignment="1">
      <alignment horizontal="right" vertical="center"/>
    </xf>
    <xf numFmtId="49" fontId="60" fillId="2" borderId="0" xfId="10" applyNumberFormat="1" applyFont="1" applyFill="1" applyBorder="1" applyAlignment="1">
      <alignment horizontal="center" wrapText="1"/>
    </xf>
    <xf numFmtId="0" fontId="60" fillId="2" borderId="0" xfId="10" applyFont="1" applyFill="1" applyBorder="1" applyAlignment="1">
      <alignment horizontal="center" vertical="center" wrapText="1"/>
    </xf>
    <xf numFmtId="0" fontId="15" fillId="2" borderId="0" xfId="11" applyFont="1" applyFill="1"/>
    <xf numFmtId="0" fontId="53" fillId="2" borderId="0" xfId="10" applyNumberFormat="1" applyFont="1" applyFill="1" applyBorder="1" applyAlignment="1">
      <alignment horizontal="left"/>
    </xf>
    <xf numFmtId="14" fontId="53" fillId="2" borderId="0" xfId="10" applyNumberFormat="1" applyFont="1" applyFill="1" applyBorder="1" applyAlignment="1">
      <alignment horizontal="left"/>
    </xf>
    <xf numFmtId="0" fontId="5" fillId="0" borderId="0" xfId="10"/>
    <xf numFmtId="49" fontId="53" fillId="2" borderId="0" xfId="10" applyNumberFormat="1" applyFont="1" applyFill="1" applyBorder="1" applyAlignment="1">
      <alignment horizontal="right" vertical="center"/>
    </xf>
    <xf numFmtId="0" fontId="66" fillId="2" borderId="0" xfId="10" applyFont="1" applyFill="1"/>
    <xf numFmtId="0" fontId="25" fillId="0" borderId="0" xfId="10" applyFont="1"/>
    <xf numFmtId="0" fontId="57" fillId="2" borderId="0" xfId="10" applyFont="1" applyFill="1" applyAlignment="1"/>
    <xf numFmtId="0" fontId="5" fillId="0" borderId="0" xfId="10" applyAlignment="1"/>
    <xf numFmtId="0" fontId="67" fillId="2" borderId="0" xfId="10" applyFont="1" applyFill="1" applyAlignment="1">
      <alignment horizontal="left"/>
    </xf>
    <xf numFmtId="0" fontId="15" fillId="2" borderId="0" xfId="10" applyFont="1" applyFill="1" applyAlignment="1">
      <alignment horizontal="left"/>
    </xf>
    <xf numFmtId="0" fontId="15" fillId="2" borderId="0" xfId="10" applyFont="1" applyFill="1" applyAlignment="1">
      <alignment horizontal="left" vertical="top"/>
    </xf>
    <xf numFmtId="0" fontId="15" fillId="2" borderId="0" xfId="10" applyFont="1" applyFill="1" applyAlignment="1">
      <alignment vertical="top"/>
    </xf>
    <xf numFmtId="0" fontId="15" fillId="2" borderId="0" xfId="10" applyFont="1" applyFill="1" applyBorder="1" applyAlignment="1">
      <alignment horizontal="center" vertical="top"/>
    </xf>
    <xf numFmtId="0" fontId="15" fillId="2" borderId="0" xfId="10" applyFont="1" applyFill="1" applyAlignment="1">
      <alignment horizontal="right"/>
    </xf>
    <xf numFmtId="0" fontId="15" fillId="2" borderId="0" xfId="10" applyFont="1" applyFill="1" applyAlignment="1">
      <alignment horizontal="center"/>
    </xf>
    <xf numFmtId="0" fontId="15" fillId="2" borderId="0" xfId="10" applyFont="1" applyFill="1" applyAlignment="1">
      <alignment horizontal="justify"/>
    </xf>
    <xf numFmtId="164" fontId="15" fillId="2" borderId="0" xfId="12" applyFont="1" applyFill="1" applyAlignment="1"/>
    <xf numFmtId="0" fontId="15" fillId="2" borderId="0" xfId="12" applyNumberFormat="1" applyFont="1" applyFill="1" applyAlignment="1"/>
    <xf numFmtId="0" fontId="53" fillId="0" borderId="0" xfId="10" applyNumberFormat="1" applyFont="1" applyFill="1" applyBorder="1" applyAlignment="1">
      <alignment wrapText="1"/>
    </xf>
    <xf numFmtId="49" fontId="15" fillId="0" borderId="0" xfId="10" applyNumberFormat="1" applyFont="1" applyFill="1" applyBorder="1" applyAlignment="1"/>
    <xf numFmtId="0" fontId="15" fillId="0" borderId="0" xfId="10" applyNumberFormat="1" applyFont="1" applyFill="1" applyBorder="1" applyAlignment="1"/>
    <xf numFmtId="0" fontId="56" fillId="0" borderId="0" xfId="11" applyFont="1" applyFill="1" applyBorder="1" applyAlignment="1">
      <alignment vertical="center"/>
    </xf>
    <xf numFmtId="0" fontId="30" fillId="0" borderId="0" xfId="10" applyNumberFormat="1" applyFont="1" applyFill="1" applyBorder="1" applyAlignment="1"/>
    <xf numFmtId="0" fontId="15" fillId="0" borderId="0" xfId="10" applyFont="1" applyFill="1" applyBorder="1" applyAlignment="1">
      <alignment vertical="center"/>
    </xf>
    <xf numFmtId="0" fontId="15" fillId="2" borderId="0" xfId="10" applyFont="1" applyFill="1" applyAlignment="1">
      <alignment vertical="center" wrapText="1"/>
    </xf>
    <xf numFmtId="0" fontId="15" fillId="0" borderId="0" xfId="10" applyFont="1" applyFill="1" applyBorder="1" applyAlignment="1">
      <alignment vertical="center" wrapText="1"/>
    </xf>
    <xf numFmtId="0" fontId="15" fillId="0" borderId="0" xfId="10" applyFont="1" applyFill="1" applyAlignment="1">
      <alignment vertical="center" wrapText="1"/>
    </xf>
    <xf numFmtId="0" fontId="57" fillId="0" borderId="0" xfId="10" applyFont="1" applyFill="1" applyBorder="1"/>
    <xf numFmtId="0" fontId="23" fillId="2" borderId="0" xfId="10" applyFont="1" applyFill="1"/>
    <xf numFmtId="0" fontId="23" fillId="0" borderId="0" xfId="10" applyFont="1" applyFill="1" applyBorder="1" applyAlignment="1">
      <alignment vertical="center"/>
    </xf>
    <xf numFmtId="0" fontId="23" fillId="0" borderId="0" xfId="10" applyFont="1" applyFill="1" applyBorder="1"/>
    <xf numFmtId="0" fontId="23" fillId="0" borderId="0" xfId="10" applyFont="1" applyFill="1"/>
    <xf numFmtId="0" fontId="62" fillId="0" borderId="0" xfId="10" applyFont="1" applyFill="1" applyBorder="1"/>
    <xf numFmtId="0" fontId="15" fillId="0" borderId="0" xfId="10" applyFont="1" applyFill="1" applyBorder="1" applyAlignment="1">
      <alignment horizontal="center"/>
    </xf>
    <xf numFmtId="0" fontId="15" fillId="0" borderId="0" xfId="11" applyFont="1" applyFill="1"/>
    <xf numFmtId="0" fontId="61" fillId="0" borderId="0" xfId="10" applyNumberFormat="1" applyFont="1" applyFill="1" applyBorder="1" applyAlignment="1">
      <alignment wrapText="1"/>
    </xf>
    <xf numFmtId="0" fontId="23" fillId="2" borderId="0" xfId="10" applyNumberFormat="1" applyFont="1" applyFill="1" applyBorder="1" applyAlignment="1">
      <alignment horizontal="left"/>
    </xf>
    <xf numFmtId="0" fontId="23" fillId="0" borderId="0" xfId="10" applyNumberFormat="1" applyFont="1" applyFill="1" applyBorder="1" applyAlignment="1">
      <alignment horizontal="left"/>
    </xf>
    <xf numFmtId="49" fontId="60" fillId="0" borderId="0" xfId="10" applyNumberFormat="1" applyFont="1" applyFill="1" applyBorder="1" applyAlignment="1"/>
    <xf numFmtId="0" fontId="60" fillId="0" borderId="0" xfId="10" applyNumberFormat="1" applyFont="1" applyFill="1" applyBorder="1" applyAlignment="1"/>
    <xf numFmtId="0" fontId="69" fillId="0" borderId="0" xfId="11" applyFont="1" applyFill="1" applyBorder="1" applyAlignment="1">
      <alignment vertical="center"/>
    </xf>
    <xf numFmtId="0" fontId="23" fillId="2" borderId="0" xfId="10" applyNumberFormat="1" applyFont="1" applyFill="1" applyBorder="1" applyAlignment="1"/>
    <xf numFmtId="0" fontId="23" fillId="0" borderId="0" xfId="10" applyNumberFormat="1" applyFont="1" applyFill="1" applyBorder="1" applyAlignment="1"/>
    <xf numFmtId="0" fontId="60" fillId="0" borderId="0" xfId="10" applyFont="1" applyFill="1"/>
    <xf numFmtId="0" fontId="23" fillId="2" borderId="0" xfId="10" applyFont="1" applyFill="1" applyAlignment="1">
      <alignment vertical="center"/>
    </xf>
    <xf numFmtId="0" fontId="61" fillId="2" borderId="0" xfId="10" applyFont="1" applyFill="1" applyBorder="1" applyAlignment="1">
      <alignment horizontal="left" vertical="center" wrapText="1"/>
    </xf>
    <xf numFmtId="0" fontId="60" fillId="0" borderId="0" xfId="10" applyFont="1" applyFill="1" applyBorder="1"/>
    <xf numFmtId="0" fontId="60" fillId="2" borderId="0" xfId="10" applyFont="1" applyFill="1" applyBorder="1"/>
    <xf numFmtId="0" fontId="60" fillId="0" borderId="0" xfId="10" applyFont="1" applyFill="1" applyBorder="1" applyAlignment="1">
      <alignment vertical="center" wrapText="1"/>
    </xf>
    <xf numFmtId="0" fontId="60" fillId="0" borderId="0" xfId="10" applyFont="1" applyFill="1" applyBorder="1" applyAlignment="1">
      <alignment vertical="center" textRotation="90" wrapText="1"/>
    </xf>
    <xf numFmtId="0" fontId="60" fillId="0" borderId="0" xfId="10" applyFont="1" applyFill="1" applyBorder="1" applyAlignment="1">
      <alignment vertical="center"/>
    </xf>
    <xf numFmtId="0" fontId="61" fillId="0" borderId="0" xfId="10" applyFont="1" applyFill="1" applyBorder="1" applyAlignment="1">
      <alignment vertical="center"/>
    </xf>
    <xf numFmtId="0" fontId="61" fillId="2" borderId="0" xfId="10" applyFont="1" applyFill="1" applyBorder="1" applyAlignment="1">
      <alignment horizontal="right" vertical="center" wrapText="1"/>
    </xf>
    <xf numFmtId="0" fontId="60" fillId="2" borderId="0" xfId="10" applyFont="1" applyFill="1" applyBorder="1" applyAlignment="1">
      <alignment horizontal="center" vertical="center"/>
    </xf>
    <xf numFmtId="0" fontId="60" fillId="2" borderId="0" xfId="10" applyFont="1" applyFill="1" applyBorder="1" applyAlignment="1">
      <alignment horizontal="center"/>
    </xf>
    <xf numFmtId="0" fontId="60" fillId="0" borderId="0" xfId="10" applyFont="1" applyFill="1" applyBorder="1" applyAlignment="1">
      <alignment horizontal="center"/>
    </xf>
    <xf numFmtId="0" fontId="60" fillId="2" borderId="0" xfId="10" applyFont="1" applyFill="1" applyAlignment="1">
      <alignment horizontal="left"/>
    </xf>
    <xf numFmtId="0" fontId="60" fillId="0" borderId="0" xfId="11" applyFont="1" applyFill="1"/>
    <xf numFmtId="0" fontId="60" fillId="2" borderId="0" xfId="10" applyFont="1" applyFill="1" applyAlignment="1">
      <alignment horizontal="left" vertical="top"/>
    </xf>
    <xf numFmtId="0" fontId="60" fillId="2" borderId="0" xfId="10" applyFont="1" applyFill="1" applyAlignment="1">
      <alignment vertical="top"/>
    </xf>
    <xf numFmtId="0" fontId="60" fillId="2" borderId="0" xfId="11" applyFont="1" applyFill="1"/>
    <xf numFmtId="0" fontId="60" fillId="2" borderId="0" xfId="10" applyFont="1" applyFill="1" applyBorder="1" applyAlignment="1">
      <alignment horizontal="center" vertical="top"/>
    </xf>
    <xf numFmtId="0" fontId="60" fillId="2" borderId="0" xfId="10" applyFont="1" applyFill="1" applyAlignment="1">
      <alignment horizontal="justify"/>
    </xf>
    <xf numFmtId="164" fontId="60" fillId="2" borderId="0" xfId="12" applyFont="1" applyFill="1" applyAlignment="1"/>
    <xf numFmtId="0" fontId="60" fillId="2" borderId="0" xfId="12" applyNumberFormat="1" applyFont="1" applyFill="1" applyAlignment="1"/>
    <xf numFmtId="0" fontId="60" fillId="2" borderId="0" xfId="10" applyNumberFormat="1" applyFont="1" applyFill="1" applyBorder="1" applyAlignment="1">
      <alignment horizontal="left"/>
    </xf>
    <xf numFmtId="0" fontId="60" fillId="0" borderId="0" xfId="10" applyNumberFormat="1" applyFont="1" applyFill="1" applyBorder="1" applyAlignment="1">
      <alignment horizontal="left"/>
    </xf>
    <xf numFmtId="0" fontId="30" fillId="0" borderId="0" xfId="10" applyFont="1" applyFill="1" applyBorder="1" applyAlignment="1">
      <alignment vertical="center"/>
    </xf>
    <xf numFmtId="0" fontId="30" fillId="0" borderId="0" xfId="10" applyFont="1" applyFill="1" applyAlignment="1">
      <alignment vertical="center"/>
    </xf>
    <xf numFmtId="0" fontId="23" fillId="2" borderId="0" xfId="10" applyFont="1" applyFill="1" applyBorder="1"/>
    <xf numFmtId="0" fontId="63" fillId="0" borderId="0" xfId="10" applyFont="1" applyFill="1" applyBorder="1"/>
    <xf numFmtId="0" fontId="63" fillId="0" borderId="0" xfId="10" applyFont="1" applyFill="1"/>
    <xf numFmtId="0" fontId="53" fillId="2" borderId="0" xfId="10" applyFont="1" applyFill="1" applyBorder="1" applyAlignment="1">
      <alignment horizontal="right" vertical="center"/>
    </xf>
    <xf numFmtId="0" fontId="15" fillId="2" borderId="0" xfId="10" applyFont="1" applyFill="1" applyBorder="1" applyAlignment="1">
      <alignment horizontal="center" wrapText="1"/>
    </xf>
    <xf numFmtId="0" fontId="5" fillId="2" borderId="0" xfId="10" applyFill="1" applyBorder="1" applyAlignment="1">
      <alignment horizontal="center" wrapText="1"/>
    </xf>
    <xf numFmtId="0" fontId="62" fillId="0" borderId="0" xfId="13" applyProtection="1">
      <protection locked="0"/>
    </xf>
    <xf numFmtId="49" fontId="70" fillId="0" borderId="73" xfId="15" quotePrefix="1" applyNumberFormat="1" applyProtection="1">
      <alignment vertical="top" wrapText="1"/>
    </xf>
    <xf numFmtId="0" fontId="71" fillId="10" borderId="73" xfId="16" applyNumberFormat="1" applyProtection="1">
      <alignment horizontal="center" vertical="center" wrapText="1"/>
    </xf>
    <xf numFmtId="0" fontId="60" fillId="0" borderId="0" xfId="10" applyFont="1" applyFill="1" applyAlignment="1">
      <alignment horizontal="justify"/>
    </xf>
    <xf numFmtId="0" fontId="60" fillId="0" borderId="0" xfId="10" applyFont="1" applyFill="1" applyBorder="1" applyAlignment="1">
      <alignment horizontal="center" vertical="top"/>
    </xf>
    <xf numFmtId="0" fontId="60" fillId="0" borderId="0" xfId="10" applyFont="1" applyFill="1" applyAlignment="1">
      <alignment vertical="top"/>
    </xf>
    <xf numFmtId="0" fontId="60" fillId="0" borderId="0" xfId="10" applyFont="1" applyFill="1" applyAlignment="1">
      <alignment horizontal="left" vertical="top"/>
    </xf>
    <xf numFmtId="0" fontId="15" fillId="2" borderId="5" xfId="10" applyNumberFormat="1" applyFont="1" applyFill="1" applyBorder="1" applyAlignment="1">
      <alignment horizontal="left"/>
    </xf>
    <xf numFmtId="0" fontId="62" fillId="2" borderId="0" xfId="10" applyFont="1" applyFill="1" applyBorder="1" applyAlignment="1">
      <alignment vertical="center"/>
    </xf>
    <xf numFmtId="0" fontId="57" fillId="2" borderId="0" xfId="10" applyFont="1" applyFill="1" applyBorder="1" applyAlignment="1">
      <alignment vertical="center"/>
    </xf>
    <xf numFmtId="49" fontId="15" fillId="2" borderId="0" xfId="10" applyNumberFormat="1" applyFont="1" applyFill="1" applyBorder="1" applyAlignment="1">
      <alignment vertical="center"/>
    </xf>
    <xf numFmtId="49" fontId="15" fillId="2" borderId="0" xfId="10" applyNumberFormat="1" applyFont="1" applyFill="1" applyBorder="1" applyAlignment="1">
      <alignment wrapText="1"/>
    </xf>
    <xf numFmtId="49" fontId="15" fillId="2" borderId="0" xfId="10" applyNumberFormat="1" applyFont="1" applyFill="1" applyBorder="1" applyAlignment="1">
      <alignment vertical="center" wrapText="1"/>
    </xf>
    <xf numFmtId="49" fontId="15" fillId="2" borderId="0" xfId="10" applyNumberFormat="1" applyFont="1" applyFill="1" applyBorder="1"/>
    <xf numFmtId="0" fontId="5" fillId="0" borderId="0" xfId="10" applyFont="1" applyAlignment="1">
      <alignment horizontal="center" wrapText="1"/>
    </xf>
    <xf numFmtId="49" fontId="58" fillId="2" borderId="0" xfId="10" applyNumberFormat="1" applyFont="1" applyFill="1" applyBorder="1" applyAlignment="1">
      <alignment horizontal="left" wrapText="1"/>
    </xf>
    <xf numFmtId="0" fontId="53" fillId="2" borderId="0" xfId="10" applyFont="1" applyFill="1" applyBorder="1"/>
    <xf numFmtId="0" fontId="53" fillId="2" borderId="0" xfId="10" applyFont="1" applyFill="1" applyBorder="1" applyAlignment="1">
      <alignment horizontal="left" wrapText="1"/>
    </xf>
    <xf numFmtId="0" fontId="60" fillId="2" borderId="5" xfId="10" applyFont="1" applyFill="1" applyBorder="1" applyAlignment="1">
      <alignment vertical="center" wrapText="1"/>
    </xf>
    <xf numFmtId="0" fontId="60" fillId="2" borderId="5" xfId="10" applyFont="1" applyFill="1" applyBorder="1" applyAlignment="1"/>
    <xf numFmtId="49" fontId="60" fillId="2" borderId="5" xfId="10" applyNumberFormat="1" applyFont="1" applyFill="1" applyBorder="1" applyAlignment="1">
      <alignment vertical="center" wrapText="1"/>
    </xf>
    <xf numFmtId="167" fontId="60" fillId="2" borderId="5" xfId="10" applyNumberFormat="1" applyFont="1" applyFill="1" applyBorder="1" applyAlignment="1">
      <alignment vertical="center" wrapText="1"/>
    </xf>
    <xf numFmtId="0" fontId="61" fillId="2" borderId="0" xfId="10" applyFont="1" applyFill="1" applyAlignment="1">
      <alignment wrapText="1"/>
    </xf>
    <xf numFmtId="0" fontId="62" fillId="2" borderId="0" xfId="10" applyFont="1" applyFill="1" applyBorder="1" applyAlignment="1"/>
    <xf numFmtId="0" fontId="75" fillId="0" borderId="0" xfId="10" applyNumberFormat="1" applyFont="1" applyFill="1" applyBorder="1" applyAlignment="1">
      <alignment horizontal="left"/>
    </xf>
    <xf numFmtId="0" fontId="75" fillId="0" borderId="0" xfId="10" applyNumberFormat="1" applyFont="1" applyFill="1" applyBorder="1" applyAlignment="1"/>
    <xf numFmtId="0" fontId="15" fillId="2" borderId="0" xfId="10" applyNumberFormat="1" applyFont="1" applyFill="1" applyBorder="1" applyAlignment="1">
      <alignment horizontal="left" wrapText="1"/>
    </xf>
    <xf numFmtId="0" fontId="53" fillId="0" borderId="0" xfId="10" applyFont="1" applyFill="1" applyBorder="1" applyAlignment="1">
      <alignment vertical="center"/>
    </xf>
    <xf numFmtId="0" fontId="61" fillId="2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 textRotation="90" wrapText="1"/>
    </xf>
    <xf numFmtId="0" fontId="60" fillId="2" borderId="0" xfId="10" applyFont="1" applyFill="1" applyBorder="1" applyAlignment="1">
      <alignment vertical="center" textRotation="90" wrapText="1"/>
    </xf>
    <xf numFmtId="0" fontId="60" fillId="2" borderId="0" xfId="10" applyFont="1" applyFill="1" applyBorder="1" applyAlignment="1">
      <alignment vertical="center" wrapText="1"/>
    </xf>
    <xf numFmtId="49" fontId="61" fillId="2" borderId="0" xfId="10" applyNumberFormat="1" applyFont="1" applyFill="1" applyBorder="1" applyAlignment="1">
      <alignment vertical="center" wrapText="1"/>
    </xf>
    <xf numFmtId="49" fontId="61" fillId="2" borderId="0" xfId="10" applyNumberFormat="1" applyFont="1" applyFill="1" applyBorder="1" applyAlignment="1">
      <alignment horizontal="left" vertical="center" wrapText="1"/>
    </xf>
    <xf numFmtId="49" fontId="60" fillId="2" borderId="0" xfId="10" applyNumberFormat="1" applyFont="1" applyFill="1" applyBorder="1" applyAlignment="1">
      <alignment horizontal="center" vertical="center"/>
    </xf>
    <xf numFmtId="0" fontId="60" fillId="2" borderId="0" xfId="10" applyFont="1" applyFill="1" applyBorder="1" applyAlignment="1">
      <alignment horizontal="left" vertical="center" indent="4"/>
    </xf>
    <xf numFmtId="49" fontId="60" fillId="2" borderId="0" xfId="10" applyNumberFormat="1" applyFont="1" applyFill="1" applyBorder="1" applyAlignment="1">
      <alignment horizontal="center" vertical="center" wrapText="1"/>
    </xf>
    <xf numFmtId="167" fontId="60" fillId="2" borderId="0" xfId="10" applyNumberFormat="1" applyFont="1" applyFill="1" applyBorder="1" applyAlignment="1">
      <alignment horizontal="center" vertical="center" wrapText="1"/>
    </xf>
    <xf numFmtId="0" fontId="60" fillId="2" borderId="0" xfId="10" applyFont="1" applyFill="1" applyBorder="1" applyAlignment="1">
      <alignment horizontal="left" vertical="center" wrapText="1" indent="4"/>
    </xf>
    <xf numFmtId="49" fontId="76" fillId="2" borderId="0" xfId="10" applyNumberFormat="1" applyFont="1" applyFill="1" applyBorder="1" applyAlignment="1"/>
    <xf numFmtId="49" fontId="11" fillId="2" borderId="0" xfId="10" applyNumberFormat="1" applyFont="1" applyFill="1" applyBorder="1" applyAlignment="1">
      <alignment horizontal="left" wrapText="1"/>
    </xf>
    <xf numFmtId="0" fontId="60" fillId="2" borderId="0" xfId="10" applyFont="1" applyFill="1" applyBorder="1" applyAlignment="1">
      <alignment horizontal="left" vertical="center" wrapText="1"/>
    </xf>
    <xf numFmtId="0" fontId="23" fillId="2" borderId="0" xfId="10" applyFont="1" applyFill="1" applyBorder="1" applyAlignment="1">
      <alignment horizontal="left" vertical="center" wrapText="1"/>
    </xf>
    <xf numFmtId="0" fontId="61" fillId="2" borderId="0" xfId="10" applyFont="1" applyFill="1" applyBorder="1"/>
    <xf numFmtId="0" fontId="60" fillId="0" borderId="0" xfId="10" applyFont="1" applyFill="1" applyAlignment="1">
      <alignment vertical="center"/>
    </xf>
    <xf numFmtId="49" fontId="61" fillId="2" borderId="0" xfId="10" applyNumberFormat="1" applyFont="1" applyFill="1" applyBorder="1" applyAlignment="1">
      <alignment horizontal="right" vertical="center"/>
    </xf>
    <xf numFmtId="0" fontId="60" fillId="2" borderId="0" xfId="10" applyNumberFormat="1" applyFont="1" applyFill="1" applyBorder="1" applyAlignment="1"/>
    <xf numFmtId="0" fontId="15" fillId="2" borderId="5" xfId="10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/>
    </xf>
    <xf numFmtId="49" fontId="15" fillId="2" borderId="5" xfId="10" applyNumberFormat="1" applyFont="1" applyFill="1" applyBorder="1" applyAlignment="1">
      <alignment horizontal="center" vertical="center" wrapText="1"/>
    </xf>
    <xf numFmtId="167" fontId="15" fillId="2" borderId="5" xfId="10" applyNumberFormat="1" applyFont="1" applyFill="1" applyBorder="1" applyAlignment="1">
      <alignment horizontal="center" vertical="center" wrapText="1"/>
    </xf>
    <xf numFmtId="0" fontId="64" fillId="2" borderId="5" xfId="10" applyFont="1" applyFill="1" applyBorder="1" applyAlignment="1">
      <alignment horizontal="left" vertical="center" wrapText="1"/>
    </xf>
    <xf numFmtId="49" fontId="15" fillId="2" borderId="0" xfId="10" applyNumberFormat="1" applyFont="1" applyFill="1" applyBorder="1" applyAlignment="1">
      <alignment horizontal="center" vertical="center"/>
    </xf>
    <xf numFmtId="0" fontId="15" fillId="2" borderId="0" xfId="10" applyFont="1" applyFill="1" applyBorder="1" applyAlignment="1">
      <alignment horizontal="left" vertical="center" indent="4"/>
    </xf>
    <xf numFmtId="0" fontId="53" fillId="2" borderId="0" xfId="10" applyNumberFormat="1" applyFont="1" applyFill="1" applyBorder="1" applyAlignment="1">
      <alignment horizontal="left" vertical="center"/>
    </xf>
    <xf numFmtId="0" fontId="56" fillId="2" borderId="0" xfId="11" applyFont="1" applyFill="1" applyBorder="1" applyAlignment="1">
      <alignment horizontal="center" vertical="center"/>
    </xf>
    <xf numFmtId="0" fontId="61" fillId="2" borderId="0" xfId="10" applyFont="1" applyFill="1" applyAlignment="1">
      <alignment horizontal="left" vertical="center" wrapText="1"/>
    </xf>
    <xf numFmtId="0" fontId="61" fillId="2" borderId="69" xfId="10" applyFont="1" applyFill="1" applyBorder="1" applyAlignment="1">
      <alignment vertical="center"/>
    </xf>
    <xf numFmtId="0" fontId="61" fillId="2" borderId="68" xfId="10" applyFont="1" applyFill="1" applyBorder="1" applyAlignment="1">
      <alignment vertical="center"/>
    </xf>
    <xf numFmtId="0" fontId="57" fillId="0" borderId="0" xfId="10" applyFont="1" applyFill="1" applyBorder="1" applyAlignment="1"/>
    <xf numFmtId="0" fontId="60" fillId="2" borderId="0" xfId="10" applyFont="1" applyFill="1" applyBorder="1" applyAlignment="1"/>
    <xf numFmtId="0" fontId="57" fillId="0" borderId="0" xfId="10" applyFont="1"/>
    <xf numFmtId="49" fontId="60" fillId="2" borderId="0" xfId="10" applyNumberFormat="1" applyFont="1" applyFill="1" applyBorder="1" applyAlignment="1">
      <alignment horizontal="left" vertical="center" wrapText="1"/>
    </xf>
    <xf numFmtId="0" fontId="60" fillId="2" borderId="0" xfId="10" applyFont="1" applyFill="1" applyBorder="1" applyAlignment="1">
      <alignment wrapText="1"/>
    </xf>
    <xf numFmtId="49" fontId="60" fillId="2" borderId="0" xfId="10" applyNumberFormat="1" applyFont="1" applyFill="1" applyBorder="1" applyAlignment="1">
      <alignment wrapText="1"/>
    </xf>
    <xf numFmtId="49" fontId="60" fillId="2" borderId="0" xfId="10" applyNumberFormat="1" applyFont="1" applyFill="1" applyBorder="1" applyAlignment="1">
      <alignment vertical="center" wrapText="1"/>
    </xf>
    <xf numFmtId="0" fontId="57" fillId="0" borderId="0" xfId="10" applyFont="1" applyFill="1" applyAlignment="1">
      <alignment vertical="center"/>
    </xf>
    <xf numFmtId="0" fontId="53" fillId="0" borderId="0" xfId="10" applyFont="1" applyFill="1" applyBorder="1"/>
    <xf numFmtId="0" fontId="5" fillId="0" borderId="0" xfId="10" applyFont="1" applyAlignment="1">
      <alignment horizontal="left" wrapText="1"/>
    </xf>
    <xf numFmtId="49" fontId="15" fillId="2" borderId="0" xfId="10" applyNumberFormat="1" applyFont="1" applyFill="1" applyBorder="1" applyAlignment="1">
      <alignment horizontal="left" wrapText="1"/>
    </xf>
    <xf numFmtId="0" fontId="61" fillId="2" borderId="0" xfId="10" applyFont="1" applyFill="1" applyAlignment="1">
      <alignment vertical="center"/>
    </xf>
    <xf numFmtId="0" fontId="15" fillId="0" borderId="0" xfId="10" applyNumberFormat="1" applyFont="1" applyBorder="1" applyAlignment="1">
      <alignment horizontal="left"/>
    </xf>
    <xf numFmtId="0" fontId="30" fillId="0" borderId="0" xfId="10" applyNumberFormat="1" applyFont="1" applyBorder="1" applyAlignment="1">
      <alignment horizontal="left"/>
    </xf>
    <xf numFmtId="0" fontId="78" fillId="2" borderId="0" xfId="11" applyFont="1" applyFill="1" applyBorder="1" applyAlignment="1">
      <alignment vertical="center"/>
    </xf>
    <xf numFmtId="49" fontId="60" fillId="2" borderId="0" xfId="10" applyNumberFormat="1" applyFont="1" applyFill="1" applyBorder="1" applyAlignment="1"/>
    <xf numFmtId="0" fontId="61" fillId="2" borderId="0" xfId="10" applyNumberFormat="1" applyFont="1" applyFill="1" applyBorder="1" applyAlignment="1">
      <alignment wrapText="1"/>
    </xf>
    <xf numFmtId="0" fontId="15" fillId="0" borderId="0" xfId="10" applyFont="1" applyFill="1" applyBorder="1"/>
    <xf numFmtId="0" fontId="53" fillId="0" borderId="0" xfId="10" applyFont="1" applyFill="1" applyAlignment="1">
      <alignment horizontal="center" vertical="center"/>
    </xf>
    <xf numFmtId="0" fontId="53" fillId="0" borderId="0" xfId="10" applyFont="1" applyFill="1" applyBorder="1" applyAlignment="1">
      <alignment horizontal="center" vertical="center"/>
    </xf>
    <xf numFmtId="0" fontId="61" fillId="2" borderId="0" xfId="10" applyFont="1" applyFill="1" applyBorder="1" applyAlignment="1">
      <alignment horizontal="center" vertical="center"/>
    </xf>
    <xf numFmtId="0" fontId="15" fillId="0" borderId="0" xfId="10" applyFont="1" applyFill="1" applyAlignment="1">
      <alignment horizontal="center" vertical="center"/>
    </xf>
    <xf numFmtId="0" fontId="15" fillId="0" borderId="0" xfId="10" applyFont="1" applyFill="1" applyBorder="1" applyAlignment="1">
      <alignment horizontal="center" vertical="center"/>
    </xf>
    <xf numFmtId="0" fontId="62" fillId="0" borderId="0" xfId="10" applyFont="1" applyFill="1" applyAlignment="1">
      <alignment vertical="center"/>
    </xf>
    <xf numFmtId="0" fontId="62" fillId="0" borderId="0" xfId="10" applyFont="1" applyFill="1" applyBorder="1" applyAlignment="1">
      <alignment vertical="center"/>
    </xf>
    <xf numFmtId="0" fontId="53" fillId="0" borderId="0" xfId="10" applyFont="1" applyFill="1" applyBorder="1" applyAlignment="1"/>
    <xf numFmtId="0" fontId="61" fillId="2" borderId="0" xfId="10" applyFont="1" applyFill="1" applyBorder="1" applyAlignment="1"/>
    <xf numFmtId="0" fontId="82" fillId="2" borderId="0" xfId="10" applyFont="1" applyFill="1" applyBorder="1" applyAlignment="1">
      <alignment horizontal="left" vertical="center" wrapText="1"/>
    </xf>
    <xf numFmtId="0" fontId="15" fillId="2" borderId="5" xfId="10" applyFont="1" applyFill="1" applyBorder="1" applyAlignment="1"/>
    <xf numFmtId="0" fontId="15" fillId="2" borderId="0" xfId="10" applyFont="1" applyFill="1" applyAlignment="1"/>
    <xf numFmtId="0" fontId="23" fillId="0" borderId="0" xfId="10" applyFont="1" applyFill="1" applyAlignment="1">
      <alignment vertical="center"/>
    </xf>
    <xf numFmtId="0" fontId="23" fillId="2" borderId="0" xfId="10" applyFont="1" applyFill="1" applyBorder="1" applyAlignment="1">
      <alignment vertical="center"/>
    </xf>
    <xf numFmtId="0" fontId="60" fillId="2" borderId="45" xfId="10" applyFont="1" applyFill="1" applyBorder="1"/>
    <xf numFmtId="0" fontId="23" fillId="2" borderId="45" xfId="10" applyFont="1" applyFill="1" applyBorder="1" applyAlignment="1">
      <alignment vertical="center"/>
    </xf>
    <xf numFmtId="0" fontId="61" fillId="0" borderId="0" xfId="10" applyFont="1" applyFill="1" applyBorder="1" applyAlignment="1"/>
    <xf numFmtId="49" fontId="60" fillId="2" borderId="28" xfId="10" applyNumberFormat="1" applyFont="1" applyFill="1" applyBorder="1" applyAlignment="1">
      <alignment vertical="center" wrapText="1"/>
    </xf>
    <xf numFmtId="49" fontId="60" fillId="0" borderId="0" xfId="10" applyNumberFormat="1" applyFont="1" applyFill="1"/>
    <xf numFmtId="49" fontId="60" fillId="2" borderId="0" xfId="10" applyNumberFormat="1" applyFont="1" applyFill="1"/>
    <xf numFmtId="0" fontId="69" fillId="2" borderId="0" xfId="11" applyFont="1" applyFill="1" applyBorder="1" applyAlignment="1">
      <alignment vertical="center"/>
    </xf>
    <xf numFmtId="0" fontId="15" fillId="2" borderId="0" xfId="10" applyFont="1" applyFill="1" applyBorder="1" applyAlignment="1">
      <alignment horizontal="left" vertical="center" wrapText="1"/>
    </xf>
    <xf numFmtId="0" fontId="53" fillId="2" borderId="0" xfId="10" applyFont="1" applyFill="1" applyBorder="1" applyAlignment="1">
      <alignment vertical="center" wrapText="1"/>
    </xf>
    <xf numFmtId="0" fontId="53" fillId="0" borderId="0" xfId="10" applyFont="1" applyFill="1" applyAlignment="1">
      <alignment vertical="center"/>
    </xf>
    <xf numFmtId="0" fontId="15" fillId="0" borderId="0" xfId="10" applyFont="1" applyFill="1" applyAlignment="1">
      <alignment horizontal="left"/>
    </xf>
    <xf numFmtId="0" fontId="62" fillId="0" borderId="0" xfId="10" applyFont="1" applyFill="1" applyAlignment="1">
      <alignment wrapText="1"/>
    </xf>
    <xf numFmtId="0" fontId="62" fillId="0" borderId="0" xfId="10" applyFont="1" applyFill="1" applyBorder="1" applyAlignment="1">
      <alignment wrapText="1"/>
    </xf>
    <xf numFmtId="0" fontId="53" fillId="0" borderId="0" xfId="10" applyFont="1" applyFill="1" applyBorder="1" applyAlignment="1">
      <alignment vertical="center" wrapText="1"/>
    </xf>
    <xf numFmtId="0" fontId="61" fillId="2" borderId="0" xfId="10" applyFont="1" applyFill="1" applyBorder="1" applyAlignment="1">
      <alignment vertical="center" wrapText="1"/>
    </xf>
    <xf numFmtId="0" fontId="14" fillId="2" borderId="0" xfId="10" applyNumberFormat="1" applyFont="1" applyFill="1" applyBorder="1" applyAlignment="1">
      <alignment horizontal="left"/>
    </xf>
    <xf numFmtId="0" fontId="14" fillId="2" borderId="0" xfId="10" applyFont="1" applyFill="1"/>
    <xf numFmtId="0" fontId="14" fillId="2" borderId="0" xfId="11" applyFont="1" applyFill="1"/>
    <xf numFmtId="0" fontId="14" fillId="2" borderId="0" xfId="10" applyFont="1" applyFill="1" applyAlignment="1">
      <alignment horizontal="left"/>
    </xf>
    <xf numFmtId="0" fontId="14" fillId="2" borderId="0" xfId="10" applyFont="1" applyFill="1" applyAlignment="1">
      <alignment horizontal="justify"/>
    </xf>
    <xf numFmtId="0" fontId="14" fillId="2" borderId="0" xfId="12" applyNumberFormat="1" applyFont="1" applyFill="1" applyAlignment="1"/>
    <xf numFmtId="164" fontId="14" fillId="2" borderId="0" xfId="12" applyFont="1" applyFill="1" applyAlignment="1"/>
    <xf numFmtId="0" fontId="14" fillId="2" borderId="0" xfId="10" applyFont="1" applyFill="1" applyAlignment="1">
      <alignment horizontal="center"/>
    </xf>
    <xf numFmtId="0" fontId="14" fillId="2" borderId="0" xfId="10" applyFont="1" applyFill="1" applyAlignment="1">
      <alignment horizontal="right"/>
    </xf>
    <xf numFmtId="0" fontId="14" fillId="2" borderId="0" xfId="10" applyFont="1" applyFill="1" applyBorder="1" applyAlignment="1">
      <alignment horizontal="center" vertical="top"/>
    </xf>
    <xf numFmtId="0" fontId="85" fillId="2" borderId="0" xfId="10" applyFont="1" applyFill="1" applyAlignment="1">
      <alignment horizontal="left"/>
    </xf>
    <xf numFmtId="0" fontId="14" fillId="2" borderId="0" xfId="10" applyFont="1" applyFill="1" applyAlignment="1">
      <alignment vertical="top"/>
    </xf>
    <xf numFmtId="0" fontId="14" fillId="2" borderId="0" xfId="10" applyFont="1" applyFill="1" applyAlignment="1">
      <alignment horizontal="left" vertical="top"/>
    </xf>
    <xf numFmtId="0" fontId="86" fillId="2" borderId="0" xfId="10" applyFont="1" applyFill="1"/>
    <xf numFmtId="0" fontId="14" fillId="2" borderId="0" xfId="10" applyFont="1" applyFill="1" applyBorder="1" applyAlignment="1">
      <alignment horizontal="center"/>
    </xf>
    <xf numFmtId="0" fontId="14" fillId="2" borderId="0" xfId="10" applyFont="1" applyFill="1" applyBorder="1" applyAlignment="1">
      <alignment horizontal="center" vertical="center"/>
    </xf>
    <xf numFmtId="0" fontId="14" fillId="2" borderId="0" xfId="10" applyFont="1" applyFill="1" applyBorder="1" applyAlignment="1">
      <alignment horizontal="center" vertical="center" wrapText="1"/>
    </xf>
    <xf numFmtId="0" fontId="77" fillId="2" borderId="0" xfId="10" applyFont="1" applyFill="1" applyBorder="1" applyAlignment="1">
      <alignment horizontal="right" vertical="center" wrapText="1"/>
    </xf>
    <xf numFmtId="49" fontId="14" fillId="2" borderId="0" xfId="10" applyNumberFormat="1" applyFont="1" applyFill="1" applyBorder="1" applyAlignment="1">
      <alignment horizontal="center" vertical="center" wrapText="1"/>
    </xf>
    <xf numFmtId="167" fontId="14" fillId="2" borderId="0" xfId="10" applyNumberFormat="1" applyFont="1" applyFill="1" applyBorder="1" applyAlignment="1">
      <alignment horizontal="center" vertical="center" wrapText="1"/>
    </xf>
    <xf numFmtId="0" fontId="14" fillId="2" borderId="0" xfId="10" applyFont="1" applyFill="1" applyBorder="1" applyAlignment="1">
      <alignment horizontal="left" vertical="center" wrapText="1"/>
    </xf>
    <xf numFmtId="0" fontId="86" fillId="2" borderId="77" xfId="10" applyFont="1" applyFill="1" applyBorder="1"/>
    <xf numFmtId="0" fontId="86" fillId="2" borderId="0" xfId="10" applyFont="1" applyFill="1" applyBorder="1"/>
    <xf numFmtId="0" fontId="77" fillId="2" borderId="0" xfId="10" applyFont="1" applyFill="1" applyBorder="1" applyAlignment="1">
      <alignment horizontal="left" vertical="center" wrapText="1"/>
    </xf>
    <xf numFmtId="49" fontId="14" fillId="2" borderId="0" xfId="10" applyNumberFormat="1" applyFont="1" applyFill="1" applyBorder="1" applyAlignment="1">
      <alignment horizontal="left" vertical="center" wrapText="1"/>
    </xf>
    <xf numFmtId="49" fontId="77" fillId="2" borderId="5" xfId="10" applyNumberFormat="1" applyFont="1" applyFill="1" applyBorder="1" applyAlignment="1">
      <alignment horizontal="left" vertical="center" wrapText="1"/>
    </xf>
    <xf numFmtId="49" fontId="14" fillId="2" borderId="5" xfId="10" applyNumberFormat="1" applyFont="1" applyFill="1" applyBorder="1" applyAlignment="1">
      <alignment horizontal="left" vertical="center" wrapText="1"/>
    </xf>
    <xf numFmtId="0" fontId="14" fillId="2" borderId="0" xfId="10" applyFont="1" applyFill="1" applyBorder="1" applyAlignment="1">
      <alignment horizontal="center" wrapText="1"/>
    </xf>
    <xf numFmtId="0" fontId="14" fillId="2" borderId="0" xfId="10" applyFont="1" applyFill="1" applyBorder="1"/>
    <xf numFmtId="49" fontId="14" fillId="2" borderId="56" xfId="10" applyNumberFormat="1" applyFont="1" applyFill="1" applyBorder="1" applyAlignment="1">
      <alignment vertical="center" wrapText="1"/>
    </xf>
    <xf numFmtId="49" fontId="14" fillId="2" borderId="55" xfId="10" applyNumberFormat="1" applyFont="1" applyFill="1" applyBorder="1" applyAlignment="1">
      <alignment vertical="center" wrapText="1"/>
    </xf>
    <xf numFmtId="49" fontId="77" fillId="2" borderId="0" xfId="10" applyNumberFormat="1" applyFont="1" applyFill="1" applyBorder="1" applyAlignment="1">
      <alignment horizontal="left" vertical="center" wrapText="1"/>
    </xf>
    <xf numFmtId="0" fontId="14" fillId="2" borderId="0" xfId="10" applyFont="1" applyFill="1" applyAlignment="1">
      <alignment vertical="center"/>
    </xf>
    <xf numFmtId="0" fontId="14" fillId="2" borderId="0" xfId="10" applyFont="1" applyFill="1" applyBorder="1" applyAlignment="1">
      <alignment vertical="center"/>
    </xf>
    <xf numFmtId="0" fontId="77" fillId="2" borderId="0" xfId="10" applyFont="1" applyFill="1" applyAlignment="1">
      <alignment vertical="center"/>
    </xf>
    <xf numFmtId="0" fontId="13" fillId="2" borderId="0" xfId="10" applyNumberFormat="1" applyFont="1" applyFill="1" applyBorder="1" applyAlignment="1">
      <alignment horizontal="left"/>
    </xf>
    <xf numFmtId="0" fontId="13" fillId="2" borderId="0" xfId="10" applyNumberFormat="1" applyFont="1" applyFill="1" applyBorder="1" applyAlignment="1"/>
    <xf numFmtId="0" fontId="14" fillId="2" borderId="0" xfId="10" applyNumberFormat="1" applyFont="1" applyFill="1" applyBorder="1" applyAlignment="1"/>
    <xf numFmtId="0" fontId="14" fillId="2" borderId="0" xfId="10" applyNumberFormat="1" applyFont="1" applyFill="1" applyBorder="1" applyAlignment="1">
      <alignment horizontal="right" wrapText="1"/>
    </xf>
    <xf numFmtId="0" fontId="5" fillId="2" borderId="0" xfId="10" applyFont="1" applyFill="1"/>
    <xf numFmtId="0" fontId="52" fillId="2" borderId="0" xfId="10" applyFont="1" applyFill="1" applyBorder="1"/>
    <xf numFmtId="0" fontId="5" fillId="2" borderId="0" xfId="10" applyFont="1" applyFill="1" applyBorder="1" applyAlignment="1">
      <alignment horizontal="center" wrapText="1"/>
    </xf>
    <xf numFmtId="0" fontId="77" fillId="2" borderId="0" xfId="10" applyFont="1" applyFill="1" applyBorder="1" applyAlignment="1">
      <alignment horizontal="right" vertical="center"/>
    </xf>
    <xf numFmtId="0" fontId="77" fillId="2" borderId="0" xfId="10" applyFont="1" applyFill="1" applyBorder="1" applyAlignment="1">
      <alignment vertical="center" wrapText="1"/>
    </xf>
    <xf numFmtId="0" fontId="65" fillId="2" borderId="0" xfId="10" applyFont="1" applyFill="1" applyAlignment="1">
      <alignment horizontal="left" wrapText="1"/>
    </xf>
    <xf numFmtId="49" fontId="27" fillId="2" borderId="0" xfId="10" applyNumberFormat="1" applyFont="1" applyFill="1" applyBorder="1" applyAlignment="1">
      <alignment horizontal="left" wrapText="1"/>
    </xf>
    <xf numFmtId="0" fontId="5" fillId="0" borderId="0" xfId="10" applyBorder="1"/>
    <xf numFmtId="0" fontId="5" fillId="2" borderId="0" xfId="10" applyFont="1" applyFill="1" applyBorder="1"/>
    <xf numFmtId="49" fontId="14" fillId="2" borderId="0" xfId="10" applyNumberFormat="1" applyFont="1" applyFill="1" applyBorder="1" applyAlignment="1">
      <alignment horizontal="center" wrapText="1"/>
    </xf>
    <xf numFmtId="164" fontId="62" fillId="0" borderId="0" xfId="9" applyFont="1" applyFill="1"/>
    <xf numFmtId="0" fontId="15" fillId="2" borderId="0" xfId="10" applyNumberFormat="1" applyFont="1" applyFill="1" applyBorder="1" applyAlignment="1">
      <alignment horizontal="left"/>
    </xf>
    <xf numFmtId="0" fontId="53" fillId="2" borderId="0" xfId="10" applyFont="1" applyFill="1" applyBorder="1" applyAlignment="1">
      <alignment horizontal="left" vertical="center" wrapText="1"/>
    </xf>
    <xf numFmtId="49" fontId="58" fillId="2" borderId="0" xfId="10" applyNumberFormat="1" applyFont="1" applyFill="1" applyBorder="1" applyAlignment="1">
      <alignment horizontal="left" wrapText="1"/>
    </xf>
    <xf numFmtId="0" fontId="60" fillId="2" borderId="0" xfId="10" applyNumberFormat="1" applyFont="1" applyFill="1" applyBorder="1" applyAlignment="1">
      <alignment horizontal="left"/>
    </xf>
    <xf numFmtId="0" fontId="15" fillId="2" borderId="0" xfId="10" applyNumberFormat="1" applyFont="1" applyFill="1" applyBorder="1" applyAlignment="1">
      <alignment horizontal="left" wrapText="1"/>
    </xf>
    <xf numFmtId="0" fontId="5" fillId="0" borderId="0" xfId="10" applyFont="1" applyAlignment="1">
      <alignment horizontal="center" wrapText="1"/>
    </xf>
    <xf numFmtId="0" fontId="53" fillId="2" borderId="0" xfId="10" applyFont="1" applyFill="1" applyBorder="1" applyAlignment="1">
      <alignment horizontal="left" wrapText="1"/>
    </xf>
    <xf numFmtId="0" fontId="53" fillId="2" borderId="0" xfId="10" applyNumberFormat="1" applyFont="1" applyFill="1" applyBorder="1" applyAlignment="1">
      <alignment horizontal="left"/>
    </xf>
    <xf numFmtId="0" fontId="5" fillId="0" borderId="0" xfId="10" applyAlignment="1"/>
    <xf numFmtId="164" fontId="5" fillId="0" borderId="0" xfId="10" applyNumberFormat="1"/>
    <xf numFmtId="0" fontId="15" fillId="2" borderId="5" xfId="10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15" fillId="2" borderId="0" xfId="10" applyFont="1" applyFill="1" applyBorder="1" applyAlignment="1">
      <alignment horizontal="center"/>
    </xf>
    <xf numFmtId="0" fontId="15" fillId="2" borderId="5" xfId="10" applyFont="1" applyFill="1" applyBorder="1" applyAlignment="1">
      <alignment horizontal="center"/>
    </xf>
    <xf numFmtId="0" fontId="5" fillId="0" borderId="0" xfId="10" applyAlignment="1"/>
    <xf numFmtId="49" fontId="15" fillId="2" borderId="5" xfId="10" applyNumberFormat="1" applyFont="1" applyFill="1" applyBorder="1" applyAlignment="1">
      <alignment horizontal="center" vertical="center" wrapText="1"/>
    </xf>
    <xf numFmtId="0" fontId="56" fillId="2" borderId="0" xfId="11" applyFont="1" applyFill="1" applyBorder="1" applyAlignment="1">
      <alignment horizontal="center" vertical="center"/>
    </xf>
    <xf numFmtId="0" fontId="33" fillId="0" borderId="0" xfId="5" applyFont="1" applyFill="1" applyBorder="1" applyAlignment="1"/>
    <xf numFmtId="0" fontId="33" fillId="0" borderId="0" xfId="0" applyFont="1" applyFill="1" applyBorder="1" applyAlignment="1">
      <alignment horizontal="right"/>
    </xf>
    <xf numFmtId="164" fontId="19" fillId="6" borderId="1" xfId="9" applyFont="1" applyFill="1" applyBorder="1" applyAlignment="1">
      <alignment horizontal="center" vertical="center" wrapText="1"/>
    </xf>
    <xf numFmtId="164" fontId="19" fillId="0" borderId="1" xfId="9" applyFont="1" applyFill="1" applyBorder="1" applyAlignment="1">
      <alignment horizontal="center" vertical="center" wrapText="1"/>
    </xf>
    <xf numFmtId="164" fontId="19" fillId="0" borderId="8" xfId="9" applyFont="1" applyBorder="1" applyAlignment="1">
      <alignment horizontal="center" vertical="center" wrapText="1"/>
    </xf>
    <xf numFmtId="164" fontId="19" fillId="6" borderId="8" xfId="9" applyFont="1" applyFill="1" applyBorder="1" applyAlignment="1">
      <alignment horizontal="center" vertical="center" wrapText="1"/>
    </xf>
    <xf numFmtId="164" fontId="19" fillId="6" borderId="18" xfId="9" applyFont="1" applyFill="1" applyBorder="1" applyAlignment="1">
      <alignment horizontal="center" vertical="center" wrapText="1"/>
    </xf>
    <xf numFmtId="164" fontId="19" fillId="0" borderId="1" xfId="9" applyFont="1" applyBorder="1" applyAlignment="1">
      <alignment horizontal="center" vertical="center" wrapText="1"/>
    </xf>
    <xf numFmtId="164" fontId="19" fillId="0" borderId="18" xfId="9" applyFont="1" applyBorder="1" applyAlignment="1">
      <alignment horizontal="center" vertical="center" wrapText="1"/>
    </xf>
    <xf numFmtId="164" fontId="19" fillId="2" borderId="1" xfId="9" applyFont="1" applyFill="1" applyBorder="1" applyAlignment="1">
      <alignment horizontal="center" vertical="center" wrapText="1"/>
    </xf>
    <xf numFmtId="164" fontId="19" fillId="2" borderId="18" xfId="9" applyFont="1" applyFill="1" applyBorder="1" applyAlignment="1">
      <alignment horizontal="center" vertical="center" wrapText="1"/>
    </xf>
    <xf numFmtId="164" fontId="21" fillId="3" borderId="1" xfId="9" applyFont="1" applyFill="1" applyBorder="1" applyAlignment="1">
      <alignment horizontal="center" vertical="center" wrapText="1"/>
    </xf>
    <xf numFmtId="164" fontId="21" fillId="3" borderId="18" xfId="9" applyFont="1" applyFill="1" applyBorder="1" applyAlignment="1">
      <alignment horizontal="center" vertical="center" wrapText="1"/>
    </xf>
    <xf numFmtId="164" fontId="19" fillId="7" borderId="1" xfId="9" applyFont="1" applyFill="1" applyBorder="1" applyAlignment="1">
      <alignment horizontal="center" vertical="center" wrapText="1"/>
    </xf>
    <xf numFmtId="164" fontId="19" fillId="7" borderId="18" xfId="9" applyFont="1" applyFill="1" applyBorder="1" applyAlignment="1">
      <alignment horizontal="center" vertical="center" wrapText="1"/>
    </xf>
    <xf numFmtId="164" fontId="21" fillId="0" borderId="1" xfId="9" applyFont="1" applyBorder="1" applyAlignment="1">
      <alignment horizontal="center" vertical="center" wrapText="1"/>
    </xf>
    <xf numFmtId="164" fontId="21" fillId="0" borderId="18" xfId="9" applyFont="1" applyBorder="1" applyAlignment="1">
      <alignment horizontal="center" vertical="center" wrapText="1"/>
    </xf>
    <xf numFmtId="164" fontId="21" fillId="6" borderId="1" xfId="9" applyFont="1" applyFill="1" applyBorder="1" applyAlignment="1">
      <alignment horizontal="center" vertical="center" wrapText="1"/>
    </xf>
    <xf numFmtId="164" fontId="48" fillId="4" borderId="1" xfId="9" applyFont="1" applyFill="1" applyBorder="1" applyAlignment="1">
      <alignment horizontal="center" vertical="center" wrapText="1"/>
    </xf>
    <xf numFmtId="164" fontId="48" fillId="4" borderId="18" xfId="9" applyFont="1" applyFill="1" applyBorder="1" applyAlignment="1">
      <alignment horizontal="center" vertical="center" wrapText="1"/>
    </xf>
    <xf numFmtId="164" fontId="19" fillId="5" borderId="1" xfId="9" applyFont="1" applyFill="1" applyBorder="1" applyAlignment="1">
      <alignment horizontal="center" vertical="center" wrapText="1"/>
    </xf>
    <xf numFmtId="164" fontId="19" fillId="5" borderId="18" xfId="9" applyFont="1" applyFill="1" applyBorder="1" applyAlignment="1">
      <alignment horizontal="center" vertical="center" wrapText="1"/>
    </xf>
    <xf numFmtId="164" fontId="19" fillId="7" borderId="8" xfId="9" applyFont="1" applyFill="1" applyBorder="1" applyAlignment="1">
      <alignment horizontal="center" vertical="center" wrapText="1"/>
    </xf>
    <xf numFmtId="164" fontId="19" fillId="2" borderId="8" xfId="9" applyFont="1" applyFill="1" applyBorder="1" applyAlignment="1">
      <alignment horizontal="center" vertical="center" wrapText="1"/>
    </xf>
    <xf numFmtId="164" fontId="19" fillId="5" borderId="8" xfId="9" applyFont="1" applyFill="1" applyBorder="1" applyAlignment="1">
      <alignment horizontal="center" vertical="center" wrapText="1"/>
    </xf>
    <xf numFmtId="164" fontId="48" fillId="4" borderId="8" xfId="9" applyFont="1" applyFill="1" applyBorder="1" applyAlignment="1">
      <alignment horizontal="center" vertical="center" wrapText="1"/>
    </xf>
    <xf numFmtId="164" fontId="19" fillId="8" borderId="1" xfId="9" applyFont="1" applyFill="1" applyBorder="1" applyAlignment="1">
      <alignment horizontal="center" vertical="center" wrapText="1"/>
    </xf>
    <xf numFmtId="164" fontId="19" fillId="8" borderId="18" xfId="9" applyFont="1" applyFill="1" applyBorder="1" applyAlignment="1">
      <alignment horizontal="center" vertical="center" wrapText="1"/>
    </xf>
    <xf numFmtId="164" fontId="47" fillId="4" borderId="1" xfId="9" applyFont="1" applyFill="1" applyBorder="1" applyAlignment="1">
      <alignment horizontal="center" vertical="center" wrapText="1"/>
    </xf>
    <xf numFmtId="164" fontId="20" fillId="5" borderId="1" xfId="9" applyFont="1" applyFill="1" applyBorder="1" applyAlignment="1">
      <alignment horizontal="center" vertical="center" wrapText="1"/>
    </xf>
    <xf numFmtId="164" fontId="20" fillId="8" borderId="1" xfId="9" applyFont="1" applyFill="1" applyBorder="1" applyAlignment="1">
      <alignment horizontal="center" vertical="center" wrapText="1"/>
    </xf>
    <xf numFmtId="164" fontId="19" fillId="8" borderId="8" xfId="9" applyFont="1" applyFill="1" applyBorder="1" applyAlignment="1">
      <alignment horizontal="center" vertical="center" wrapText="1"/>
    </xf>
    <xf numFmtId="164" fontId="19" fillId="9" borderId="1" xfId="9" applyFont="1" applyFill="1" applyBorder="1" applyAlignment="1">
      <alignment horizontal="center" vertical="center" wrapText="1"/>
    </xf>
    <xf numFmtId="164" fontId="19" fillId="9" borderId="8" xfId="9" applyFont="1" applyFill="1" applyBorder="1" applyAlignment="1">
      <alignment horizontal="center" vertical="center" wrapText="1"/>
    </xf>
    <xf numFmtId="164" fontId="19" fillId="9" borderId="18" xfId="9" applyFont="1" applyFill="1" applyBorder="1" applyAlignment="1">
      <alignment horizontal="center" vertical="center" wrapText="1"/>
    </xf>
    <xf numFmtId="164" fontId="49" fillId="4" borderId="1" xfId="9" applyFont="1" applyFill="1" applyBorder="1" applyAlignment="1">
      <alignment horizontal="center" vertical="center" wrapText="1"/>
    </xf>
    <xf numFmtId="164" fontId="49" fillId="4" borderId="8" xfId="9" applyFont="1" applyFill="1" applyBorder="1" applyAlignment="1">
      <alignment horizontal="center" vertical="center" wrapText="1"/>
    </xf>
    <xf numFmtId="164" fontId="49" fillId="4" borderId="18" xfId="9" applyFont="1" applyFill="1" applyBorder="1" applyAlignment="1">
      <alignment horizontal="center" vertical="center" wrapText="1"/>
    </xf>
    <xf numFmtId="164" fontId="51" fillId="3" borderId="1" xfId="9" applyFont="1" applyFill="1" applyBorder="1" applyAlignment="1">
      <alignment horizontal="center" vertical="center" wrapText="1"/>
    </xf>
    <xf numFmtId="164" fontId="51" fillId="3" borderId="18" xfId="9" applyFont="1" applyFill="1" applyBorder="1" applyAlignment="1">
      <alignment horizontal="center" vertical="center" wrapText="1"/>
    </xf>
    <xf numFmtId="164" fontId="20" fillId="0" borderId="19" xfId="9" applyFont="1" applyFill="1" applyBorder="1" applyAlignment="1">
      <alignment horizontal="center" vertical="center" wrapText="1"/>
    </xf>
    <xf numFmtId="164" fontId="19" fillId="0" borderId="21" xfId="9" applyFont="1" applyBorder="1" applyAlignment="1">
      <alignment horizontal="center" vertical="center" wrapText="1"/>
    </xf>
    <xf numFmtId="164" fontId="19" fillId="0" borderId="20" xfId="9" applyFont="1" applyBorder="1" applyAlignment="1">
      <alignment horizontal="center" vertical="center" wrapText="1"/>
    </xf>
    <xf numFmtId="169" fontId="5" fillId="0" borderId="0" xfId="10" applyNumberFormat="1"/>
    <xf numFmtId="170" fontId="5" fillId="0" borderId="0" xfId="10" applyNumberFormat="1"/>
    <xf numFmtId="171" fontId="5" fillId="0" borderId="0" xfId="10" applyNumberFormat="1"/>
    <xf numFmtId="0" fontId="4" fillId="0" borderId="0" xfId="10" applyFont="1"/>
    <xf numFmtId="9" fontId="5" fillId="0" borderId="0" xfId="10" applyNumberFormat="1"/>
    <xf numFmtId="10" fontId="5" fillId="0" borderId="0" xfId="10" applyNumberFormat="1"/>
    <xf numFmtId="170" fontId="15" fillId="2" borderId="0" xfId="10" applyNumberFormat="1" applyFont="1" applyFill="1" applyBorder="1" applyAlignment="1">
      <alignment horizontal="left"/>
    </xf>
    <xf numFmtId="0" fontId="62" fillId="0" borderId="0" xfId="9" applyNumberFormat="1" applyFont="1" applyFill="1"/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/>
    </xf>
    <xf numFmtId="0" fontId="7" fillId="0" borderId="0" xfId="5" applyFill="1"/>
    <xf numFmtId="0" fontId="11" fillId="0" borderId="0" xfId="5" applyFont="1" applyFill="1" applyBorder="1" applyAlignment="1"/>
    <xf numFmtId="0" fontId="26" fillId="0" borderId="0" xfId="5" applyFont="1" applyFill="1" applyBorder="1" applyAlignment="1"/>
    <xf numFmtId="0" fontId="30" fillId="0" borderId="0" xfId="5" applyFont="1" applyFill="1" applyBorder="1" applyAlignment="1"/>
    <xf numFmtId="0" fontId="28" fillId="0" borderId="0" xfId="5" applyFont="1" applyFill="1" applyBorder="1" applyAlignment="1">
      <alignment wrapText="1"/>
    </xf>
    <xf numFmtId="0" fontId="29" fillId="0" borderId="0" xfId="5" applyFont="1" applyFill="1"/>
    <xf numFmtId="0" fontId="36" fillId="0" borderId="0" xfId="5" applyFont="1" applyFill="1" applyBorder="1" applyAlignment="1"/>
    <xf numFmtId="0" fontId="29" fillId="0" borderId="0" xfId="5" applyFont="1" applyFill="1" applyAlignment="1">
      <alignment horizontal="left"/>
    </xf>
    <xf numFmtId="0" fontId="29" fillId="0" borderId="0" xfId="5" applyFont="1" applyFill="1" applyAlignment="1">
      <alignment horizontal="center"/>
    </xf>
    <xf numFmtId="0" fontId="29" fillId="0" borderId="0" xfId="5" applyFont="1" applyFill="1" applyBorder="1" applyAlignment="1"/>
    <xf numFmtId="0" fontId="7" fillId="0" borderId="0" xfId="5" applyFill="1" applyBorder="1"/>
    <xf numFmtId="0" fontId="7" fillId="0" borderId="0" xfId="5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/>
    <xf numFmtId="0" fontId="14" fillId="0" borderId="14" xfId="0" applyFont="1" applyFill="1" applyBorder="1" applyAlignment="1">
      <alignment horizontal="center"/>
    </xf>
    <xf numFmtId="0" fontId="14" fillId="0" borderId="14" xfId="5" applyFont="1" applyFill="1" applyBorder="1" applyAlignment="1">
      <alignment horizontal="center"/>
    </xf>
    <xf numFmtId="0" fontId="14" fillId="0" borderId="15" xfId="5" applyFont="1" applyFill="1" applyBorder="1" applyAlignment="1">
      <alignment horizontal="center"/>
    </xf>
    <xf numFmtId="0" fontId="15" fillId="2" borderId="0" xfId="10" applyNumberFormat="1" applyFont="1" applyFill="1" applyBorder="1" applyAlignment="1">
      <alignment horizontal="left"/>
    </xf>
    <xf numFmtId="164" fontId="19" fillId="0" borderId="1" xfId="9" applyNumberFormat="1" applyFont="1" applyFill="1" applyBorder="1" applyAlignment="1">
      <alignment horizontal="center" vertical="center" wrapText="1"/>
    </xf>
    <xf numFmtId="0" fontId="77" fillId="0" borderId="0" xfId="10" applyFont="1" applyAlignment="1"/>
    <xf numFmtId="0" fontId="61" fillId="2" borderId="0" xfId="10" applyFont="1" applyFill="1" applyAlignment="1">
      <alignment vertical="center" wrapText="1"/>
    </xf>
    <xf numFmtId="0" fontId="3" fillId="0" borderId="0" xfId="3" applyFont="1" applyFill="1"/>
    <xf numFmtId="0" fontId="24" fillId="0" borderId="21" xfId="3" applyFont="1" applyBorder="1" applyAlignment="1">
      <alignment horizontal="center" vertical="center" wrapText="1"/>
    </xf>
    <xf numFmtId="0" fontId="53" fillId="2" borderId="30" xfId="10" applyFont="1" applyFill="1" applyBorder="1" applyAlignment="1">
      <alignment horizontal="right" vertical="center" wrapText="1"/>
    </xf>
    <xf numFmtId="0" fontId="53" fillId="2" borderId="30" xfId="10" applyFont="1" applyFill="1" applyBorder="1" applyAlignment="1">
      <alignment horizontal="center" vertical="center" wrapText="1"/>
    </xf>
    <xf numFmtId="164" fontId="53" fillId="2" borderId="30" xfId="9" applyFont="1" applyFill="1" applyBorder="1" applyAlignment="1">
      <alignment horizontal="center" vertical="center" wrapText="1"/>
    </xf>
    <xf numFmtId="49" fontId="60" fillId="2" borderId="45" xfId="10" applyNumberFormat="1" applyFont="1" applyFill="1" applyBorder="1" applyAlignment="1">
      <alignment horizontal="center" wrapText="1"/>
    </xf>
    <xf numFmtId="0" fontId="15" fillId="2" borderId="0" xfId="10" applyFont="1" applyFill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60" fillId="0" borderId="0" xfId="10" applyFont="1" applyFill="1" applyAlignment="1">
      <alignment horizontal="left"/>
    </xf>
    <xf numFmtId="14" fontId="15" fillId="0" borderId="13" xfId="5" applyNumberFormat="1" applyFont="1" applyFill="1" applyBorder="1" applyAlignment="1">
      <alignment horizontal="center"/>
    </xf>
    <xf numFmtId="0" fontId="60" fillId="0" borderId="0" xfId="10" applyFont="1" applyFill="1" applyBorder="1" applyAlignment="1">
      <alignment horizontal="left"/>
    </xf>
    <xf numFmtId="0" fontId="60" fillId="2" borderId="0" xfId="10" applyFont="1" applyFill="1" applyAlignment="1"/>
    <xf numFmtId="0" fontId="60" fillId="2" borderId="0" xfId="10" applyFont="1" applyFill="1" applyBorder="1" applyAlignment="1">
      <alignment vertical="top"/>
    </xf>
    <xf numFmtId="0" fontId="60" fillId="0" borderId="0" xfId="10" applyFont="1" applyFill="1" applyBorder="1" applyAlignment="1">
      <alignment horizontal="justify"/>
    </xf>
    <xf numFmtId="164" fontId="60" fillId="0" borderId="0" xfId="12" applyFont="1" applyFill="1" applyBorder="1" applyAlignment="1"/>
    <xf numFmtId="0" fontId="60" fillId="0" borderId="0" xfId="12" applyNumberFormat="1" applyFont="1" applyFill="1" applyBorder="1" applyAlignment="1"/>
    <xf numFmtId="0" fontId="60" fillId="2" borderId="0" xfId="10" applyFont="1" applyFill="1" applyBorder="1" applyAlignment="1">
      <alignment horizontal="justify"/>
    </xf>
    <xf numFmtId="164" fontId="60" fillId="2" borderId="0" xfId="12" applyFont="1" applyFill="1" applyBorder="1" applyAlignment="1"/>
    <xf numFmtId="0" fontId="60" fillId="2" borderId="0" xfId="12" applyNumberFormat="1" applyFont="1" applyFill="1" applyBorder="1" applyAlignment="1"/>
    <xf numFmtId="0" fontId="15" fillId="0" borderId="0" xfId="5" applyFont="1" applyFill="1" applyBorder="1"/>
    <xf numFmtId="0" fontId="60" fillId="2" borderId="0" xfId="11" applyFont="1" applyFill="1" applyBorder="1"/>
    <xf numFmtId="49" fontId="62" fillId="0" borderId="0" xfId="10" applyNumberFormat="1" applyFont="1" applyFill="1"/>
    <xf numFmtId="0" fontId="20" fillId="0" borderId="1" xfId="3" applyFont="1" applyFill="1" applyBorder="1" applyAlignment="1">
      <alignment horizontal="center" vertical="center" wrapText="1"/>
    </xf>
    <xf numFmtId="0" fontId="2" fillId="0" borderId="0" xfId="18"/>
    <xf numFmtId="0" fontId="10" fillId="0" borderId="0" xfId="18" applyFont="1"/>
    <xf numFmtId="0" fontId="38" fillId="0" borderId="0" xfId="18" applyFont="1"/>
    <xf numFmtId="0" fontId="10" fillId="12" borderId="0" xfId="18" applyFont="1" applyFill="1"/>
    <xf numFmtId="164" fontId="10" fillId="0" borderId="0" xfId="19" applyFont="1"/>
    <xf numFmtId="0" fontId="10" fillId="0" borderId="0" xfId="18" applyFont="1" applyAlignment="1"/>
    <xf numFmtId="164" fontId="10" fillId="12" borderId="0" xfId="18" applyNumberFormat="1" applyFont="1" applyFill="1"/>
    <xf numFmtId="0" fontId="10" fillId="0" borderId="5" xfId="18" applyFont="1" applyBorder="1"/>
    <xf numFmtId="0" fontId="15" fillId="2" borderId="0" xfId="10" applyFont="1" applyFill="1" applyBorder="1" applyAlignment="1">
      <alignment vertical="top"/>
    </xf>
    <xf numFmtId="0" fontId="15" fillId="2" borderId="0" xfId="10" applyFont="1" applyFill="1" applyBorder="1" applyAlignment="1">
      <alignment horizontal="center" vertical="center" wrapText="1"/>
    </xf>
    <xf numFmtId="49" fontId="15" fillId="2" borderId="0" xfId="10" applyNumberFormat="1" applyFont="1" applyFill="1" applyBorder="1" applyAlignment="1">
      <alignment horizontal="center" vertical="center" wrapText="1"/>
    </xf>
    <xf numFmtId="164" fontId="15" fillId="2" borderId="0" xfId="9" applyFont="1" applyFill="1" applyBorder="1" applyAlignment="1">
      <alignment horizontal="center" vertical="center" wrapText="1"/>
    </xf>
    <xf numFmtId="164" fontId="19" fillId="6" borderId="1" xfId="3" applyNumberFormat="1" applyFont="1" applyFill="1" applyBorder="1" applyAlignment="1">
      <alignment horizontal="center" vertical="center" wrapText="1"/>
    </xf>
    <xf numFmtId="49" fontId="60" fillId="2" borderId="8" xfId="10" applyNumberFormat="1" applyFont="1" applyFill="1" applyBorder="1" applyAlignment="1">
      <alignment horizontal="center" vertical="center"/>
    </xf>
    <xf numFmtId="49" fontId="60" fillId="2" borderId="9" xfId="10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15" fillId="2" borderId="0" xfId="10" applyFont="1" applyFill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164" fontId="62" fillId="0" borderId="0" xfId="10" applyNumberFormat="1" applyFont="1" applyFill="1"/>
    <xf numFmtId="0" fontId="60" fillId="2" borderId="0" xfId="10" applyFont="1" applyFill="1" applyBorder="1" applyAlignment="1">
      <alignment horizontal="center" vertical="center" wrapText="1"/>
    </xf>
    <xf numFmtId="0" fontId="60" fillId="2" borderId="0" xfId="10" applyFont="1" applyFill="1" applyAlignment="1">
      <alignment horizontal="left"/>
    </xf>
    <xf numFmtId="49" fontId="61" fillId="2" borderId="0" xfId="10" applyNumberFormat="1" applyFont="1" applyFill="1" applyBorder="1" applyAlignment="1">
      <alignment horizontal="right" vertical="center"/>
    </xf>
    <xf numFmtId="49" fontId="60" fillId="2" borderId="0" xfId="10" applyNumberFormat="1" applyFont="1" applyFill="1" applyBorder="1" applyAlignment="1">
      <alignment horizontal="right" vertical="center"/>
    </xf>
    <xf numFmtId="0" fontId="60" fillId="2" borderId="0" xfId="10" applyFont="1" applyFill="1" applyBorder="1" applyAlignment="1">
      <alignment horizontal="center"/>
    </xf>
    <xf numFmtId="0" fontId="60" fillId="2" borderId="0" xfId="10" applyNumberFormat="1" applyFont="1" applyFill="1" applyBorder="1" applyAlignment="1">
      <alignment horizontal="left"/>
    </xf>
    <xf numFmtId="0" fontId="15" fillId="2" borderId="0" xfId="10" applyNumberFormat="1" applyFont="1" applyFill="1" applyBorder="1" applyAlignment="1">
      <alignment horizontal="left" wrapText="1"/>
    </xf>
    <xf numFmtId="0" fontId="61" fillId="2" borderId="0" xfId="1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0" fontId="10" fillId="0" borderId="0" xfId="5" applyNumberFormat="1" applyFont="1"/>
    <xf numFmtId="0" fontId="38" fillId="0" borderId="1" xfId="5" applyNumberFormat="1" applyFont="1" applyFill="1" applyBorder="1" applyAlignment="1">
      <alignment horizontal="center" vertical="center"/>
    </xf>
    <xf numFmtId="0" fontId="39" fillId="0" borderId="1" xfId="5" applyNumberFormat="1" applyFont="1" applyFill="1" applyBorder="1" applyAlignment="1">
      <alignment horizontal="center" vertical="center"/>
    </xf>
    <xf numFmtId="0" fontId="14" fillId="0" borderId="0" xfId="5" applyNumberFormat="1" applyFont="1"/>
    <xf numFmtId="0" fontId="27" fillId="0" borderId="0" xfId="2" applyNumberFormat="1" applyFont="1" applyFill="1"/>
    <xf numFmtId="0" fontId="27" fillId="0" borderId="0" xfId="2" applyNumberFormat="1" applyFont="1" applyFill="1" applyBorder="1" applyAlignment="1">
      <alignment horizontal="center" vertical="top"/>
    </xf>
    <xf numFmtId="0" fontId="43" fillId="0" borderId="0" xfId="2" applyNumberFormat="1" applyFont="1" applyFill="1"/>
    <xf numFmtId="0" fontId="15" fillId="0" borderId="0" xfId="5" applyNumberFormat="1" applyFont="1" applyFill="1"/>
    <xf numFmtId="164" fontId="38" fillId="0" borderId="1" xfId="9" applyFont="1" applyBorder="1" applyAlignment="1">
      <alignment horizontal="center" vertical="center"/>
    </xf>
    <xf numFmtId="164" fontId="10" fillId="0" borderId="1" xfId="9" applyFont="1" applyBorder="1" applyAlignment="1">
      <alignment horizontal="center" vertical="center"/>
    </xf>
    <xf numFmtId="164" fontId="11" fillId="0" borderId="1" xfId="9" applyFont="1" applyFill="1" applyBorder="1" applyAlignment="1">
      <alignment horizontal="center" vertical="center" wrapText="1"/>
    </xf>
    <xf numFmtId="164" fontId="39" fillId="2" borderId="1" xfId="9" applyFont="1" applyFill="1" applyBorder="1" applyAlignment="1">
      <alignment horizontal="center" vertical="center"/>
    </xf>
    <xf numFmtId="164" fontId="40" fillId="2" borderId="1" xfId="9" applyFont="1" applyFill="1" applyBorder="1" applyAlignment="1">
      <alignment horizontal="center" vertical="center" wrapText="1"/>
    </xf>
    <xf numFmtId="164" fontId="10" fillId="2" borderId="1" xfId="9" applyFont="1" applyFill="1" applyBorder="1" applyAlignment="1">
      <alignment horizontal="center" vertical="center"/>
    </xf>
    <xf numFmtId="0" fontId="45" fillId="0" borderId="0" xfId="5" applyFont="1" applyAlignment="1">
      <alignment horizontal="center" vertical="top"/>
    </xf>
    <xf numFmtId="49" fontId="60" fillId="2" borderId="0" xfId="10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53" fillId="0" borderId="0" xfId="10" applyFont="1" applyFill="1" applyAlignment="1">
      <alignment vertical="center" wrapText="1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0" fontId="15" fillId="0" borderId="0" xfId="10" applyFont="1" applyFill="1" applyAlignment="1">
      <alignment horizontal="left" vertical="center" wrapText="1"/>
    </xf>
    <xf numFmtId="164" fontId="15" fillId="0" borderId="0" xfId="9" applyFont="1" applyFill="1" applyBorder="1" applyAlignment="1">
      <alignment vertical="center"/>
    </xf>
    <xf numFmtId="0" fontId="11" fillId="0" borderId="0" xfId="2" applyFont="1" applyFill="1" applyBorder="1" applyAlignment="1"/>
    <xf numFmtId="0" fontId="10" fillId="0" borderId="5" xfId="5" applyFont="1" applyBorder="1"/>
    <xf numFmtId="164" fontId="10" fillId="0" borderId="0" xfId="19" applyFont="1" applyAlignment="1">
      <alignment vertical="center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15" fillId="2" borderId="0" xfId="10" applyFont="1" applyFill="1" applyAlignment="1">
      <alignment horizontal="left"/>
    </xf>
    <xf numFmtId="0" fontId="15" fillId="2" borderId="0" xfId="10" applyFont="1" applyFill="1" applyBorder="1" applyAlignment="1">
      <alignment horizontal="center" vertical="top"/>
    </xf>
    <xf numFmtId="0" fontId="60" fillId="2" borderId="0" xfId="10" applyNumberFormat="1" applyFont="1" applyFill="1" applyBorder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49" fontId="60" fillId="2" borderId="28" xfId="10" applyNumberFormat="1" applyFont="1" applyFill="1" applyBorder="1" applyAlignment="1">
      <alignment horizontal="center" wrapText="1"/>
    </xf>
    <xf numFmtId="49" fontId="60" fillId="2" borderId="9" xfId="10" applyNumberFormat="1" applyFont="1" applyFill="1" applyBorder="1" applyAlignment="1">
      <alignment horizontal="center" wrapText="1"/>
    </xf>
    <xf numFmtId="0" fontId="15" fillId="2" borderId="0" xfId="10" applyFont="1" applyFill="1" applyAlignment="1">
      <alignment horizontal="left"/>
    </xf>
    <xf numFmtId="0" fontId="15" fillId="2" borderId="0" xfId="10" applyFont="1" applyFill="1" applyBorder="1" applyAlignment="1">
      <alignment horizontal="center" vertical="top"/>
    </xf>
    <xf numFmtId="0" fontId="60" fillId="2" borderId="0" xfId="10" applyFont="1" applyFill="1" applyAlignment="1">
      <alignment horizontal="left"/>
    </xf>
    <xf numFmtId="0" fontId="60" fillId="2" borderId="0" xfId="10" applyNumberFormat="1" applyFont="1" applyFill="1" applyBorder="1" applyAlignment="1">
      <alignment horizontal="left"/>
    </xf>
    <xf numFmtId="49" fontId="60" fillId="2" borderId="5" xfId="10" applyNumberFormat="1" applyFont="1" applyFill="1" applyBorder="1" applyAlignment="1">
      <alignment horizontal="center" vertical="center" wrapText="1"/>
    </xf>
    <xf numFmtId="49" fontId="60" fillId="2" borderId="8" xfId="10" applyNumberFormat="1" applyFont="1" applyFill="1" applyBorder="1" applyAlignment="1">
      <alignment horizontal="center" wrapText="1"/>
    </xf>
    <xf numFmtId="164" fontId="57" fillId="0" borderId="0" xfId="10" applyNumberFormat="1" applyFont="1" applyFill="1"/>
    <xf numFmtId="0" fontId="13" fillId="0" borderId="1" xfId="5" applyNumberFormat="1" applyFont="1" applyFill="1" applyBorder="1" applyAlignment="1">
      <alignment horizontal="center" vertical="center"/>
    </xf>
    <xf numFmtId="0" fontId="53" fillId="2" borderId="0" xfId="10" applyFont="1" applyFill="1" applyAlignment="1">
      <alignment horizontal="left" vertical="center" wrapText="1"/>
    </xf>
    <xf numFmtId="49" fontId="60" fillId="2" borderId="30" xfId="10" applyNumberFormat="1" applyFont="1" applyFill="1" applyBorder="1" applyAlignment="1">
      <alignment horizontal="center" vertical="center" wrapText="1"/>
    </xf>
    <xf numFmtId="49" fontId="60" fillId="2" borderId="29" xfId="10" applyNumberFormat="1" applyFont="1" applyFill="1" applyBorder="1" applyAlignment="1">
      <alignment horizontal="center" vertical="center" wrapText="1"/>
    </xf>
    <xf numFmtId="0" fontId="60" fillId="2" borderId="30" xfId="10" applyFont="1" applyFill="1" applyBorder="1" applyAlignment="1">
      <alignment horizontal="center" vertical="center" wrapText="1"/>
    </xf>
    <xf numFmtId="0" fontId="60" fillId="2" borderId="29" xfId="10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53" fillId="2" borderId="30" xfId="10" applyFont="1" applyFill="1" applyBorder="1" applyAlignment="1">
      <alignment horizontal="right" vertical="center" wrapText="1"/>
    </xf>
    <xf numFmtId="49" fontId="53" fillId="2" borderId="0" xfId="10" applyNumberFormat="1" applyFont="1" applyFill="1" applyBorder="1" applyAlignment="1">
      <alignment horizontal="left" vertical="center" wrapText="1"/>
    </xf>
    <xf numFmtId="164" fontId="15" fillId="2" borderId="0" xfId="10" applyNumberFormat="1" applyFont="1" applyFill="1"/>
    <xf numFmtId="49" fontId="60" fillId="2" borderId="4" xfId="10" applyNumberFormat="1" applyFont="1" applyFill="1" applyBorder="1" applyAlignment="1">
      <alignment horizontal="center" vertical="center" wrapText="1"/>
    </xf>
    <xf numFmtId="49" fontId="60" fillId="2" borderId="46" xfId="10" applyNumberFormat="1" applyFont="1" applyFill="1" applyBorder="1" applyAlignment="1">
      <alignment horizontal="center" wrapText="1"/>
    </xf>
    <xf numFmtId="0" fontId="15" fillId="2" borderId="0" xfId="10" applyNumberFormat="1" applyFont="1" applyFill="1" applyBorder="1" applyAlignment="1">
      <alignment horizontal="left"/>
    </xf>
    <xf numFmtId="0" fontId="5" fillId="0" borderId="0" xfId="10" applyNumberFormat="1"/>
    <xf numFmtId="49" fontId="60" fillId="2" borderId="29" xfId="10" applyNumberFormat="1" applyFont="1" applyFill="1" applyBorder="1" applyAlignment="1">
      <alignment horizontal="center" wrapText="1"/>
    </xf>
    <xf numFmtId="49" fontId="60" fillId="2" borderId="30" xfId="10" applyNumberFormat="1" applyFont="1" applyFill="1" applyBorder="1" applyAlignment="1">
      <alignment horizontal="center" wrapText="1"/>
    </xf>
    <xf numFmtId="49" fontId="60" fillId="2" borderId="11" xfId="10" applyNumberFormat="1" applyFont="1" applyFill="1" applyBorder="1" applyAlignment="1">
      <alignment horizontal="center" wrapText="1"/>
    </xf>
    <xf numFmtId="0" fontId="60" fillId="2" borderId="0" xfId="10" applyFont="1" applyFill="1" applyAlignment="1">
      <alignment horizontal="left"/>
    </xf>
    <xf numFmtId="0" fontId="15" fillId="2" borderId="5" xfId="10" applyFont="1" applyFill="1" applyBorder="1" applyAlignment="1">
      <alignment horizontal="center" vertical="center" wrapText="1"/>
    </xf>
    <xf numFmtId="0" fontId="60" fillId="2" borderId="0" xfId="10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15" fillId="2" borderId="0" xfId="10" applyFont="1" applyFill="1" applyBorder="1" applyAlignment="1">
      <alignment horizontal="center" vertical="center" wrapText="1"/>
    </xf>
    <xf numFmtId="0" fontId="60" fillId="2" borderId="0" xfId="10" applyFont="1" applyFill="1" applyBorder="1" applyAlignment="1">
      <alignment horizontal="center"/>
    </xf>
    <xf numFmtId="0" fontId="60" fillId="2" borderId="0" xfId="10" applyNumberFormat="1" applyFont="1" applyFill="1" applyBorder="1" applyAlignment="1">
      <alignment horizontal="left"/>
    </xf>
    <xf numFmtId="0" fontId="15" fillId="2" borderId="5" xfId="10" applyFont="1" applyFill="1" applyBorder="1" applyAlignment="1">
      <alignment horizontal="center"/>
    </xf>
    <xf numFmtId="49" fontId="15" fillId="2" borderId="0" xfId="10" applyNumberFormat="1" applyFont="1" applyFill="1" applyBorder="1" applyAlignment="1">
      <alignment horizontal="center" vertical="center" wrapText="1"/>
    </xf>
    <xf numFmtId="49" fontId="15" fillId="2" borderId="5" xfId="10" applyNumberFormat="1" applyFont="1" applyFill="1" applyBorder="1" applyAlignment="1">
      <alignment horizontal="center" vertical="center" wrapText="1"/>
    </xf>
    <xf numFmtId="0" fontId="53" fillId="2" borderId="0" xfId="10" applyNumberFormat="1" applyFont="1" applyFill="1" applyBorder="1" applyAlignment="1">
      <alignment horizontal="left"/>
    </xf>
    <xf numFmtId="0" fontId="5" fillId="0" borderId="0" xfId="10" applyAlignment="1"/>
    <xf numFmtId="0" fontId="15" fillId="2" borderId="0" xfId="10" applyNumberFormat="1" applyFont="1" applyFill="1" applyBorder="1" applyAlignment="1">
      <alignment horizontal="left" wrapText="1"/>
    </xf>
    <xf numFmtId="0" fontId="60" fillId="0" borderId="0" xfId="10" applyFont="1" applyFill="1" applyAlignment="1">
      <alignment horizontal="left"/>
    </xf>
    <xf numFmtId="0" fontId="56" fillId="2" borderId="0" xfId="11" applyFont="1" applyFill="1" applyBorder="1" applyAlignment="1">
      <alignment horizontal="center" vertical="center"/>
    </xf>
    <xf numFmtId="49" fontId="60" fillId="2" borderId="0" xfId="10" applyNumberFormat="1" applyFont="1" applyFill="1" applyBorder="1" applyAlignment="1">
      <alignment horizontal="center" vertical="center" wrapText="1"/>
    </xf>
    <xf numFmtId="49" fontId="61" fillId="2" borderId="0" xfId="10" applyNumberFormat="1" applyFont="1" applyFill="1" applyBorder="1" applyAlignment="1">
      <alignment horizontal="left" vertical="center" wrapText="1"/>
    </xf>
    <xf numFmtId="49" fontId="15" fillId="2" borderId="0" xfId="10" applyNumberFormat="1" applyFont="1" applyFill="1" applyBorder="1" applyAlignment="1">
      <alignment horizontal="center" wrapText="1"/>
    </xf>
    <xf numFmtId="0" fontId="19" fillId="0" borderId="8" xfId="3" applyFont="1" applyFill="1" applyBorder="1" applyAlignment="1">
      <alignment horizontal="left" vertical="center" wrapText="1" indent="6"/>
    </xf>
    <xf numFmtId="0" fontId="19" fillId="0" borderId="28" xfId="3" applyFont="1" applyFill="1" applyBorder="1" applyAlignment="1">
      <alignment horizontal="left" vertical="center" wrapText="1" indent="6"/>
    </xf>
    <xf numFmtId="0" fontId="19" fillId="0" borderId="32" xfId="3" applyFont="1" applyFill="1" applyBorder="1" applyAlignment="1">
      <alignment horizontal="left" vertical="center" wrapText="1" indent="6"/>
    </xf>
    <xf numFmtId="0" fontId="19" fillId="0" borderId="8" xfId="3" applyFont="1" applyFill="1" applyBorder="1" applyAlignment="1">
      <alignment vertical="center" wrapText="1"/>
    </xf>
    <xf numFmtId="0" fontId="19" fillId="0" borderId="28" xfId="3" applyFont="1" applyFill="1" applyBorder="1" applyAlignment="1">
      <alignment vertical="center" wrapText="1"/>
    </xf>
    <xf numFmtId="0" fontId="19" fillId="0" borderId="32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60" fillId="2" borderId="0" xfId="10" applyFont="1" applyFill="1" applyBorder="1" applyAlignment="1">
      <alignment horizontal="center" vertical="center" wrapText="1"/>
    </xf>
    <xf numFmtId="0" fontId="15" fillId="2" borderId="0" xfId="10" applyFont="1" applyFill="1" applyBorder="1" applyAlignment="1">
      <alignment horizontal="center" vertical="top"/>
    </xf>
    <xf numFmtId="0" fontId="60" fillId="2" borderId="0" xfId="10" applyFont="1" applyFill="1" applyAlignment="1">
      <alignment horizontal="left"/>
    </xf>
    <xf numFmtId="0" fontId="15" fillId="2" borderId="0" xfId="10" applyFont="1" applyFill="1" applyAlignment="1">
      <alignment horizontal="left"/>
    </xf>
    <xf numFmtId="49" fontId="61" fillId="2" borderId="0" xfId="10" applyNumberFormat="1" applyFont="1" applyFill="1" applyBorder="1" applyAlignment="1">
      <alignment horizontal="right" vertical="center"/>
    </xf>
    <xf numFmtId="49" fontId="60" fillId="2" borderId="0" xfId="10" applyNumberFormat="1" applyFont="1" applyFill="1" applyBorder="1" applyAlignment="1">
      <alignment horizontal="right" vertical="center"/>
    </xf>
    <xf numFmtId="0" fontId="60" fillId="2" borderId="0" xfId="10" applyNumberFormat="1" applyFont="1" applyFill="1" applyBorder="1" applyAlignment="1">
      <alignment horizontal="left"/>
    </xf>
    <xf numFmtId="0" fontId="60" fillId="2" borderId="0" xfId="10" applyFont="1" applyFill="1" applyBorder="1" applyAlignment="1">
      <alignment horizontal="center"/>
    </xf>
    <xf numFmtId="0" fontId="15" fillId="2" borderId="0" xfId="10" applyNumberFormat="1" applyFont="1" applyFill="1" applyBorder="1" applyAlignment="1">
      <alignment horizontal="left" wrapText="1"/>
    </xf>
    <xf numFmtId="0" fontId="61" fillId="2" borderId="0" xfId="10" applyFont="1" applyFill="1" applyBorder="1" applyAlignment="1">
      <alignment horizontal="left" vertical="center" wrapText="1"/>
    </xf>
    <xf numFmtId="49" fontId="60" fillId="2" borderId="28" xfId="10" applyNumberFormat="1" applyFont="1" applyFill="1" applyBorder="1" applyAlignment="1">
      <alignment vertical="center" wrapText="1"/>
    </xf>
    <xf numFmtId="9" fontId="97" fillId="0" borderId="0" xfId="10" applyNumberFormat="1" applyFont="1"/>
    <xf numFmtId="10" fontId="97" fillId="0" borderId="0" xfId="10" applyNumberFormat="1" applyFont="1"/>
    <xf numFmtId="0" fontId="61" fillId="2" borderId="1" xfId="10" applyFont="1" applyFill="1" applyBorder="1" applyAlignment="1">
      <alignment vertical="center"/>
    </xf>
    <xf numFmtId="164" fontId="15" fillId="0" borderId="0" xfId="10" applyNumberFormat="1" applyFont="1" applyFill="1" applyBorder="1" applyAlignment="1">
      <alignment vertical="center"/>
    </xf>
    <xf numFmtId="0" fontId="15" fillId="0" borderId="0" xfId="10" applyFont="1" applyFill="1" applyBorder="1" applyAlignment="1">
      <alignment horizontal="left" vertical="center"/>
    </xf>
    <xf numFmtId="0" fontId="15" fillId="0" borderId="0" xfId="9" applyNumberFormat="1" applyFont="1" applyFill="1" applyBorder="1" applyAlignment="1">
      <alignment horizontal="left"/>
    </xf>
    <xf numFmtId="49" fontId="11" fillId="0" borderId="8" xfId="5" applyNumberFormat="1" applyFont="1" applyFill="1" applyBorder="1" applyAlignment="1">
      <alignment horizontal="left" vertical="center" wrapText="1" indent="3"/>
    </xf>
    <xf numFmtId="49" fontId="11" fillId="0" borderId="28" xfId="5" applyNumberFormat="1" applyFont="1" applyFill="1" applyBorder="1" applyAlignment="1">
      <alignment horizontal="left" vertical="center" wrapText="1" indent="3"/>
    </xf>
    <xf numFmtId="49" fontId="11" fillId="0" borderId="9" xfId="5" applyNumberFormat="1" applyFont="1" applyFill="1" applyBorder="1" applyAlignment="1">
      <alignment horizontal="left" vertical="center" wrapText="1" indent="3"/>
    </xf>
    <xf numFmtId="0" fontId="29" fillId="0" borderId="0" xfId="5" applyFont="1" applyBorder="1" applyAlignment="1">
      <alignment horizontal="left"/>
    </xf>
    <xf numFmtId="0" fontId="29" fillId="0" borderId="0" xfId="5" applyFont="1" applyBorder="1" applyAlignment="1">
      <alignment horizontal="center"/>
    </xf>
    <xf numFmtId="0" fontId="11" fillId="0" borderId="0" xfId="5" applyFont="1" applyBorder="1" applyAlignment="1">
      <alignment horizontal="left"/>
    </xf>
    <xf numFmtId="0" fontId="29" fillId="0" borderId="0" xfId="5" applyFont="1" applyFill="1" applyBorder="1" applyAlignment="1">
      <alignment horizontal="center"/>
    </xf>
    <xf numFmtId="0" fontId="14" fillId="0" borderId="0" xfId="3" applyFont="1" applyFill="1" applyBorder="1" applyAlignment="1">
      <alignment vertical="center" wrapText="1"/>
    </xf>
    <xf numFmtId="0" fontId="10" fillId="0" borderId="0" xfId="18" applyFont="1" applyAlignment="1">
      <alignment horizontal="left"/>
    </xf>
    <xf numFmtId="49" fontId="10" fillId="0" borderId="0" xfId="18" applyNumberFormat="1" applyFont="1" applyAlignment="1">
      <alignment horizontal="left"/>
    </xf>
    <xf numFmtId="0" fontId="95" fillId="0" borderId="0" xfId="18" applyFont="1" applyAlignment="1">
      <alignment vertical="center"/>
    </xf>
    <xf numFmtId="0" fontId="1" fillId="0" borderId="0" xfId="3" applyFont="1"/>
    <xf numFmtId="164" fontId="10" fillId="0" borderId="0" xfId="19" applyFont="1" applyFill="1"/>
    <xf numFmtId="164" fontId="10" fillId="12" borderId="0" xfId="19" applyFont="1" applyFill="1" applyAlignment="1">
      <alignment horizontal="right"/>
    </xf>
    <xf numFmtId="0" fontId="74" fillId="2" borderId="0" xfId="10" applyNumberFormat="1" applyFont="1" applyFill="1" applyBorder="1" applyAlignment="1">
      <alignment horizontal="left"/>
    </xf>
    <xf numFmtId="0" fontId="74" fillId="2" borderId="0" xfId="10" applyNumberFormat="1" applyFont="1" applyFill="1" applyBorder="1" applyAlignment="1"/>
    <xf numFmtId="0" fontId="74" fillId="2" borderId="0" xfId="10" applyFont="1" applyFill="1"/>
    <xf numFmtId="0" fontId="74" fillId="2" borderId="0" xfId="10" applyFont="1" applyFill="1" applyAlignment="1">
      <alignment vertical="center"/>
    </xf>
    <xf numFmtId="0" fontId="74" fillId="2" borderId="0" xfId="10" applyFont="1" applyFill="1" applyBorder="1"/>
    <xf numFmtId="0" fontId="74" fillId="2" borderId="0" xfId="10" applyFont="1" applyFill="1" applyBorder="1" applyAlignment="1"/>
    <xf numFmtId="0" fontId="74" fillId="2" borderId="45" xfId="10" applyFont="1" applyFill="1" applyBorder="1"/>
    <xf numFmtId="49" fontId="74" fillId="2" borderId="0" xfId="10" applyNumberFormat="1" applyFont="1" applyFill="1" applyBorder="1" applyAlignment="1">
      <alignment horizontal="right"/>
    </xf>
    <xf numFmtId="0" fontId="74" fillId="2" borderId="0" xfId="10" applyFont="1" applyFill="1" applyBorder="1" applyAlignment="1">
      <alignment horizontal="right"/>
    </xf>
    <xf numFmtId="0" fontId="74" fillId="2" borderId="0" xfId="10" applyFont="1" applyFill="1" applyBorder="1" applyAlignment="1">
      <alignment wrapText="1"/>
    </xf>
    <xf numFmtId="0" fontId="74" fillId="2" borderId="0" xfId="11" applyFont="1" applyFill="1"/>
    <xf numFmtId="49" fontId="10" fillId="0" borderId="0" xfId="18" applyNumberFormat="1" applyFont="1" applyAlignment="1">
      <alignment horizontal="left"/>
    </xf>
    <xf numFmtId="0" fontId="20" fillId="0" borderId="1" xfId="3" applyFont="1" applyFill="1" applyBorder="1" applyAlignment="1">
      <alignment horizontal="right" wrapText="1"/>
    </xf>
    <xf numFmtId="0" fontId="15" fillId="2" borderId="0" xfId="10" applyNumberFormat="1" applyFont="1" applyFill="1" applyBorder="1" applyAlignment="1">
      <alignment horizontal="left"/>
    </xf>
    <xf numFmtId="49" fontId="60" fillId="2" borderId="4" xfId="10" applyNumberFormat="1" applyFont="1" applyFill="1" applyBorder="1" applyAlignment="1">
      <alignment horizontal="center" vertical="center" wrapText="1"/>
    </xf>
    <xf numFmtId="49" fontId="60" fillId="2" borderId="5" xfId="1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0" fillId="0" borderId="0" xfId="18" applyFont="1" applyAlignment="1">
      <alignment horizontal="left"/>
    </xf>
    <xf numFmtId="0" fontId="15" fillId="2" borderId="0" xfId="10" applyNumberFormat="1" applyFont="1" applyFill="1" applyBorder="1" applyAlignment="1">
      <alignment horizontal="left"/>
    </xf>
    <xf numFmtId="49" fontId="10" fillId="0" borderId="0" xfId="18" applyNumberFormat="1" applyFont="1" applyAlignment="1">
      <alignment horizontal="left"/>
    </xf>
    <xf numFmtId="0" fontId="20" fillId="0" borderId="1" xfId="3" applyFont="1" applyFill="1" applyBorder="1" applyAlignment="1">
      <alignment horizontal="center" vertical="center" wrapText="1"/>
    </xf>
    <xf numFmtId="0" fontId="53" fillId="2" borderId="28" xfId="10" applyFont="1" applyFill="1" applyBorder="1" applyAlignment="1">
      <alignment vertical="center" wrapText="1"/>
    </xf>
    <xf numFmtId="0" fontId="53" fillId="2" borderId="9" xfId="10" applyFont="1" applyFill="1" applyBorder="1" applyAlignment="1">
      <alignment vertical="center" wrapText="1"/>
    </xf>
    <xf numFmtId="0" fontId="10" fillId="0" borderId="0" xfId="18" applyFont="1" applyAlignment="1">
      <alignment horizontal="left"/>
    </xf>
    <xf numFmtId="49" fontId="10" fillId="0" borderId="0" xfId="18" applyNumberFormat="1" applyFont="1" applyAlignment="1">
      <alignment horizontal="left"/>
    </xf>
    <xf numFmtId="164" fontId="10" fillId="0" borderId="0" xfId="19" applyFont="1" applyAlignment="1">
      <alignment horizontal="center" vertical="center"/>
    </xf>
    <xf numFmtId="49" fontId="10" fillId="0" borderId="0" xfId="18" applyNumberFormat="1" applyFont="1" applyAlignment="1">
      <alignment horizontal="left"/>
    </xf>
    <xf numFmtId="0" fontId="20" fillId="0" borderId="1" xfId="3" applyFont="1" applyFill="1" applyBorder="1" applyAlignment="1">
      <alignment horizontal="center" vertical="center" wrapText="1"/>
    </xf>
    <xf numFmtId="49" fontId="10" fillId="0" borderId="0" xfId="18" applyNumberFormat="1" applyFont="1" applyAlignment="1">
      <alignment horizontal="left"/>
    </xf>
    <xf numFmtId="0" fontId="15" fillId="2" borderId="0" xfId="10" applyFont="1" applyFill="1" applyBorder="1" applyAlignment="1">
      <alignment horizontal="left" vertical="top" wrapText="1" indent="1"/>
    </xf>
    <xf numFmtId="0" fontId="62" fillId="0" borderId="46" xfId="10" applyFont="1" applyFill="1" applyBorder="1" applyAlignment="1">
      <alignment horizontal="center"/>
    </xf>
    <xf numFmtId="0" fontId="62" fillId="0" borderId="0" xfId="10" applyFont="1" applyFill="1" applyBorder="1" applyAlignment="1">
      <alignment horizontal="center"/>
    </xf>
    <xf numFmtId="0" fontId="62" fillId="0" borderId="45" xfId="10" applyFont="1" applyFill="1" applyBorder="1" applyAlignment="1">
      <alignment horizontal="center"/>
    </xf>
    <xf numFmtId="0" fontId="23" fillId="2" borderId="29" xfId="3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49" fontId="44" fillId="3" borderId="1" xfId="3" applyNumberFormat="1" applyFont="1" applyFill="1" applyBorder="1" applyAlignment="1">
      <alignment horizontal="center" vertical="center" wrapText="1"/>
    </xf>
    <xf numFmtId="49" fontId="44" fillId="2" borderId="1" xfId="3" applyNumberFormat="1" applyFont="1" applyFill="1" applyBorder="1" applyAlignment="1">
      <alignment horizontal="center" vertical="center" wrapText="1"/>
    </xf>
    <xf numFmtId="49" fontId="15" fillId="2" borderId="0" xfId="3" applyNumberFormat="1" applyFont="1" applyFill="1"/>
    <xf numFmtId="49" fontId="23" fillId="2" borderId="1" xfId="3" applyNumberFormat="1" applyFont="1" applyFill="1" applyBorder="1" applyAlignment="1">
      <alignment horizontal="center" vertical="center" wrapText="1"/>
    </xf>
    <xf numFmtId="49" fontId="20" fillId="7" borderId="1" xfId="3" applyNumberFormat="1" applyFont="1" applyFill="1" applyBorder="1" applyAlignment="1">
      <alignment horizontal="center" vertical="center" wrapText="1"/>
    </xf>
    <xf numFmtId="49" fontId="20" fillId="6" borderId="1" xfId="3" applyNumberFormat="1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wrapText="1"/>
    </xf>
    <xf numFmtId="49" fontId="22" fillId="3" borderId="1" xfId="3" applyNumberFormat="1" applyFont="1" applyFill="1" applyBorder="1" applyAlignment="1">
      <alignment horizontal="center" vertical="center" wrapText="1"/>
    </xf>
    <xf numFmtId="49" fontId="22" fillId="2" borderId="1" xfId="3" applyNumberFormat="1" applyFont="1" applyFill="1" applyBorder="1" applyAlignment="1">
      <alignment horizontal="center" vertical="center" wrapText="1"/>
    </xf>
    <xf numFmtId="49" fontId="47" fillId="4" borderId="1" xfId="3" applyNumberFormat="1" applyFont="1" applyFill="1" applyBorder="1" applyAlignment="1">
      <alignment horizontal="center" vertical="center" wrapText="1"/>
    </xf>
    <xf numFmtId="49" fontId="20" fillId="5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49" fontId="20" fillId="8" borderId="1" xfId="3" applyNumberFormat="1" applyFont="1" applyFill="1" applyBorder="1" applyAlignment="1">
      <alignment horizontal="center" vertical="center" wrapText="1"/>
    </xf>
    <xf numFmtId="49" fontId="20" fillId="9" borderId="1" xfId="3" applyNumberFormat="1" applyFont="1" applyFill="1" applyBorder="1" applyAlignment="1">
      <alignment horizontal="center" vertical="center" wrapText="1"/>
    </xf>
    <xf numFmtId="49" fontId="50" fillId="4" borderId="1" xfId="3" applyNumberFormat="1" applyFont="1" applyFill="1" applyBorder="1" applyAlignment="1">
      <alignment horizontal="center" vertical="center" wrapText="1"/>
    </xf>
    <xf numFmtId="49" fontId="15" fillId="2" borderId="0" xfId="3" applyNumberFormat="1" applyFont="1" applyFill="1" applyBorder="1"/>
    <xf numFmtId="0" fontId="13" fillId="0" borderId="0" xfId="5" applyFont="1"/>
    <xf numFmtId="49" fontId="96" fillId="0" borderId="1" xfId="5" applyNumberFormat="1" applyFont="1" applyFill="1" applyBorder="1" applyAlignment="1">
      <alignment horizontal="center" vertical="center"/>
    </xf>
    <xf numFmtId="49" fontId="101" fillId="0" borderId="1" xfId="5" applyNumberFormat="1" applyFont="1" applyFill="1" applyBorder="1" applyAlignment="1">
      <alignment horizontal="center" vertical="center"/>
    </xf>
    <xf numFmtId="0" fontId="30" fillId="0" borderId="0" xfId="2" applyFont="1" applyFill="1"/>
    <xf numFmtId="0" fontId="30" fillId="0" borderId="0" xfId="2" applyFont="1" applyFill="1" applyBorder="1" applyAlignment="1">
      <alignment horizontal="center" vertical="top"/>
    </xf>
    <xf numFmtId="0" fontId="102" fillId="0" borderId="0" xfId="2" applyFont="1" applyFill="1"/>
    <xf numFmtId="0" fontId="30" fillId="0" borderId="0" xfId="5" applyFont="1" applyFill="1"/>
    <xf numFmtId="0" fontId="72" fillId="0" borderId="0" xfId="17" applyNumberFormat="1" applyProtection="1">
      <alignment horizontal="center" vertical="center" wrapText="1"/>
    </xf>
    <xf numFmtId="0" fontId="72" fillId="0" borderId="0" xfId="17">
      <alignment horizontal="center" vertical="center" wrapText="1"/>
    </xf>
    <xf numFmtId="0" fontId="70" fillId="0" borderId="0" xfId="14" applyNumberFormat="1" applyProtection="1">
      <alignment horizontal="left" vertical="top" wrapText="1"/>
    </xf>
    <xf numFmtId="0" fontId="70" fillId="0" borderId="0" xfId="14">
      <alignment horizontal="left" vertical="top" wrapText="1"/>
    </xf>
    <xf numFmtId="0" fontId="14" fillId="0" borderId="0" xfId="3" applyFont="1" applyFill="1" applyBorder="1" applyAlignment="1">
      <alignment horizontal="left" vertical="center" wrapText="1"/>
    </xf>
    <xf numFmtId="0" fontId="29" fillId="0" borderId="0" xfId="5" applyFont="1" applyBorder="1" applyAlignment="1">
      <alignment horizontal="left"/>
    </xf>
    <xf numFmtId="0" fontId="11" fillId="0" borderId="0" xfId="5" applyFont="1" applyBorder="1" applyAlignment="1">
      <alignment horizontal="right"/>
    </xf>
    <xf numFmtId="0" fontId="29" fillId="0" borderId="0" xfId="5" applyFont="1" applyBorder="1" applyAlignment="1">
      <alignment horizontal="center"/>
    </xf>
    <xf numFmtId="0" fontId="29" fillId="0" borderId="5" xfId="5" applyFont="1" applyFill="1" applyBorder="1" applyAlignment="1">
      <alignment horizontal="center"/>
    </xf>
    <xf numFmtId="0" fontId="31" fillId="0" borderId="0" xfId="5" applyNumberFormat="1" applyFont="1" applyBorder="1" applyAlignment="1">
      <alignment horizontal="center" wrapText="1"/>
    </xf>
    <xf numFmtId="0" fontId="14" fillId="0" borderId="0" xfId="0" applyFont="1" applyFill="1" applyAlignment="1">
      <alignment horizontal="right" vertical="center" wrapText="1"/>
    </xf>
    <xf numFmtId="0" fontId="11" fillId="0" borderId="27" xfId="5" applyFont="1" applyBorder="1" applyAlignment="1">
      <alignment horizontal="left"/>
    </xf>
    <xf numFmtId="0" fontId="11" fillId="0" borderId="0" xfId="5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/>
    </xf>
    <xf numFmtId="168" fontId="31" fillId="0" borderId="0" xfId="0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 wrapText="1"/>
    </xf>
    <xf numFmtId="0" fontId="11" fillId="0" borderId="5" xfId="5" applyFont="1" applyFill="1" applyBorder="1" applyAlignment="1">
      <alignment horizontal="center" vertical="center" wrapText="1"/>
    </xf>
    <xf numFmtId="0" fontId="92" fillId="0" borderId="0" xfId="5" applyFont="1" applyBorder="1" applyAlignment="1">
      <alignment horizontal="center"/>
    </xf>
    <xf numFmtId="0" fontId="91" fillId="0" borderId="30" xfId="5" applyFont="1" applyBorder="1" applyAlignment="1">
      <alignment horizontal="center"/>
    </xf>
    <xf numFmtId="0" fontId="26" fillId="0" borderId="5" xfId="5" applyFont="1" applyBorder="1" applyAlignment="1">
      <alignment horizontal="center"/>
    </xf>
    <xf numFmtId="0" fontId="26" fillId="0" borderId="5" xfId="5" applyFont="1" applyFill="1" applyBorder="1" applyAlignment="1">
      <alignment horizontal="center"/>
    </xf>
    <xf numFmtId="0" fontId="27" fillId="0" borderId="30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91" fillId="0" borderId="30" xfId="5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7" fillId="0" borderId="30" xfId="5" applyFont="1" applyFill="1" applyBorder="1" applyAlignment="1">
      <alignment horizontal="center" vertical="center"/>
    </xf>
    <xf numFmtId="0" fontId="27" fillId="0" borderId="0" xfId="5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/>
    </xf>
    <xf numFmtId="0" fontId="30" fillId="0" borderId="0" xfId="5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/>
    </xf>
    <xf numFmtId="0" fontId="20" fillId="2" borderId="8" xfId="3" applyFont="1" applyFill="1" applyBorder="1" applyAlignment="1">
      <alignment horizontal="left" vertical="center" wrapText="1" indent="5"/>
    </xf>
    <xf numFmtId="0" fontId="20" fillId="2" borderId="28" xfId="3" applyFont="1" applyFill="1" applyBorder="1" applyAlignment="1">
      <alignment horizontal="left" vertical="center" wrapText="1" indent="5"/>
    </xf>
    <xf numFmtId="0" fontId="20" fillId="2" borderId="32" xfId="3" applyFont="1" applyFill="1" applyBorder="1" applyAlignment="1">
      <alignment horizontal="left" vertical="center" wrapText="1" indent="5"/>
    </xf>
    <xf numFmtId="0" fontId="20" fillId="0" borderId="8" xfId="3" applyFont="1" applyFill="1" applyBorder="1" applyAlignment="1">
      <alignment horizontal="left" vertical="center" wrapText="1" indent="5"/>
    </xf>
    <xf numFmtId="0" fontId="20" fillId="0" borderId="28" xfId="3" applyFont="1" applyFill="1" applyBorder="1" applyAlignment="1">
      <alignment horizontal="left" vertical="center" wrapText="1" indent="5"/>
    </xf>
    <xf numFmtId="0" fontId="20" fillId="0" borderId="32" xfId="3" applyFont="1" applyFill="1" applyBorder="1" applyAlignment="1">
      <alignment horizontal="left" vertical="center" wrapText="1" indent="5"/>
    </xf>
    <xf numFmtId="0" fontId="20" fillId="2" borderId="8" xfId="3" applyFont="1" applyFill="1" applyBorder="1" applyAlignment="1">
      <alignment horizontal="left" vertical="center" wrapText="1" indent="7"/>
    </xf>
    <xf numFmtId="0" fontId="20" fillId="2" borderId="28" xfId="3" applyFont="1" applyFill="1" applyBorder="1" applyAlignment="1">
      <alignment horizontal="left" vertical="center" wrapText="1" indent="7"/>
    </xf>
    <xf numFmtId="0" fontId="20" fillId="2" borderId="32" xfId="3" applyFont="1" applyFill="1" applyBorder="1" applyAlignment="1">
      <alignment horizontal="left" vertical="center" wrapText="1" indent="7"/>
    </xf>
    <xf numFmtId="0" fontId="20" fillId="0" borderId="8" xfId="3" applyFont="1" applyFill="1" applyBorder="1" applyAlignment="1">
      <alignment horizontal="left" vertical="center" wrapText="1" indent="4"/>
    </xf>
    <xf numFmtId="0" fontId="20" fillId="0" borderId="28" xfId="3" applyFont="1" applyFill="1" applyBorder="1" applyAlignment="1">
      <alignment horizontal="left" vertical="center" wrapText="1" indent="4"/>
    </xf>
    <xf numFmtId="0" fontId="20" fillId="0" borderId="32" xfId="3" applyFont="1" applyFill="1" applyBorder="1" applyAlignment="1">
      <alignment horizontal="left" vertical="center" wrapText="1" indent="4"/>
    </xf>
    <xf numFmtId="0" fontId="20" fillId="0" borderId="8" xfId="3" applyFont="1" applyFill="1" applyBorder="1" applyAlignment="1">
      <alignment vertical="center" wrapText="1"/>
    </xf>
    <xf numFmtId="0" fontId="20" fillId="0" borderId="28" xfId="3" applyFont="1" applyFill="1" applyBorder="1" applyAlignment="1">
      <alignment vertical="center" wrapText="1"/>
    </xf>
    <xf numFmtId="0" fontId="20" fillId="0" borderId="32" xfId="3" applyFont="1" applyFill="1" applyBorder="1" applyAlignment="1">
      <alignment vertical="center" wrapText="1"/>
    </xf>
    <xf numFmtId="0" fontId="20" fillId="2" borderId="8" xfId="3" applyFont="1" applyFill="1" applyBorder="1" applyAlignment="1">
      <alignment horizontal="left" vertical="center" wrapText="1" indent="6"/>
    </xf>
    <xf numFmtId="0" fontId="20" fillId="2" borderId="28" xfId="3" applyFont="1" applyFill="1" applyBorder="1" applyAlignment="1">
      <alignment horizontal="left" vertical="center" wrapText="1" indent="6"/>
    </xf>
    <xf numFmtId="0" fontId="20" fillId="2" borderId="32" xfId="3" applyFont="1" applyFill="1" applyBorder="1" applyAlignment="1">
      <alignment horizontal="left" vertical="center" wrapText="1" indent="6"/>
    </xf>
    <xf numFmtId="0" fontId="20" fillId="7" borderId="8" xfId="3" applyFont="1" applyFill="1" applyBorder="1" applyAlignment="1">
      <alignment horizontal="left" vertical="center" wrapText="1" indent="5"/>
    </xf>
    <xf numFmtId="0" fontId="20" fillId="7" borderId="28" xfId="3" applyFont="1" applyFill="1" applyBorder="1" applyAlignment="1">
      <alignment horizontal="left" vertical="center" wrapText="1" indent="5"/>
    </xf>
    <xf numFmtId="0" fontId="20" fillId="7" borderId="32" xfId="3" applyFont="1" applyFill="1" applyBorder="1" applyAlignment="1">
      <alignment horizontal="left" vertical="center" wrapText="1" indent="5"/>
    </xf>
    <xf numFmtId="0" fontId="20" fillId="0" borderId="8" xfId="3" applyFont="1" applyFill="1" applyBorder="1" applyAlignment="1">
      <alignment horizontal="left" vertical="center" wrapText="1" indent="6"/>
    </xf>
    <xf numFmtId="0" fontId="20" fillId="0" borderId="28" xfId="3" applyFont="1" applyFill="1" applyBorder="1" applyAlignment="1">
      <alignment horizontal="left" vertical="center" wrapText="1" indent="6"/>
    </xf>
    <xf numFmtId="0" fontId="20" fillId="0" borderId="32" xfId="3" applyFont="1" applyFill="1" applyBorder="1" applyAlignment="1">
      <alignment horizontal="left" vertical="center" wrapText="1" indent="6"/>
    </xf>
    <xf numFmtId="0" fontId="19" fillId="0" borderId="8" xfId="3" applyFont="1" applyFill="1" applyBorder="1" applyAlignment="1">
      <alignment vertical="center" wrapText="1"/>
    </xf>
    <xf numFmtId="0" fontId="19" fillId="0" borderId="28" xfId="3" applyFont="1" applyFill="1" applyBorder="1" applyAlignment="1">
      <alignment vertical="center" wrapText="1"/>
    </xf>
    <xf numFmtId="0" fontId="19" fillId="0" borderId="32" xfId="3" applyFont="1" applyFill="1" applyBorder="1" applyAlignment="1">
      <alignment vertical="center" wrapText="1"/>
    </xf>
    <xf numFmtId="0" fontId="19" fillId="9" borderId="8" xfId="3" applyFont="1" applyFill="1" applyBorder="1" applyAlignment="1">
      <alignment horizontal="left" vertical="center" wrapText="1" indent="4"/>
    </xf>
    <xf numFmtId="0" fontId="19" fillId="9" borderId="28" xfId="3" applyFont="1" applyFill="1" applyBorder="1" applyAlignment="1">
      <alignment horizontal="left" vertical="center" wrapText="1" indent="4"/>
    </xf>
    <xf numFmtId="0" fontId="19" fillId="9" borderId="32" xfId="3" applyFont="1" applyFill="1" applyBorder="1" applyAlignment="1">
      <alignment horizontal="left" vertical="center" wrapText="1" indent="4"/>
    </xf>
    <xf numFmtId="0" fontId="19" fillId="0" borderId="8" xfId="3" applyFont="1" applyFill="1" applyBorder="1" applyAlignment="1">
      <alignment horizontal="left" vertical="center" wrapText="1" indent="6"/>
    </xf>
    <xf numFmtId="0" fontId="19" fillId="0" borderId="28" xfId="3" applyFont="1" applyFill="1" applyBorder="1" applyAlignment="1">
      <alignment horizontal="left" vertical="center" wrapText="1" indent="6"/>
    </xf>
    <xf numFmtId="0" fontId="19" fillId="0" borderId="32" xfId="3" applyFont="1" applyFill="1" applyBorder="1" applyAlignment="1">
      <alignment horizontal="left" vertical="center" wrapText="1" indent="6"/>
    </xf>
    <xf numFmtId="0" fontId="19" fillId="0" borderId="8" xfId="3" applyFont="1" applyFill="1" applyBorder="1" applyAlignment="1">
      <alignment horizontal="left" vertical="center" wrapText="1" indent="7"/>
    </xf>
    <xf numFmtId="0" fontId="19" fillId="0" borderId="28" xfId="3" applyFont="1" applyFill="1" applyBorder="1" applyAlignment="1">
      <alignment horizontal="left" vertical="center" wrapText="1" indent="7"/>
    </xf>
    <xf numFmtId="0" fontId="19" fillId="0" borderId="32" xfId="3" applyFont="1" applyFill="1" applyBorder="1" applyAlignment="1">
      <alignment horizontal="left" vertical="center" wrapText="1" indent="7"/>
    </xf>
    <xf numFmtId="0" fontId="20" fillId="7" borderId="8" xfId="3" applyFont="1" applyFill="1" applyBorder="1" applyAlignment="1">
      <alignment horizontal="left" vertical="center" wrapText="1" indent="4"/>
    </xf>
    <xf numFmtId="0" fontId="20" fillId="7" borderId="28" xfId="3" applyFont="1" applyFill="1" applyBorder="1" applyAlignment="1">
      <alignment horizontal="left" vertical="center" wrapText="1" indent="4"/>
    </xf>
    <xf numFmtId="0" fontId="20" fillId="7" borderId="32" xfId="3" applyFont="1" applyFill="1" applyBorder="1" applyAlignment="1">
      <alignment horizontal="left" vertical="center" wrapText="1" indent="4"/>
    </xf>
    <xf numFmtId="0" fontId="19" fillId="9" borderId="8" xfId="3" applyFont="1" applyFill="1" applyBorder="1" applyAlignment="1">
      <alignment horizontal="left" vertical="center" wrapText="1" indent="3"/>
    </xf>
    <xf numFmtId="0" fontId="19" fillId="9" borderId="28" xfId="3" applyFont="1" applyFill="1" applyBorder="1" applyAlignment="1">
      <alignment horizontal="left" vertical="center" wrapText="1" indent="3"/>
    </xf>
    <xf numFmtId="0" fontId="19" fillId="9" borderId="32" xfId="3" applyFont="1" applyFill="1" applyBorder="1" applyAlignment="1">
      <alignment horizontal="left" vertical="center" wrapText="1" indent="3"/>
    </xf>
    <xf numFmtId="0" fontId="20" fillId="0" borderId="8" xfId="3" applyFont="1" applyFill="1" applyBorder="1" applyAlignment="1">
      <alignment horizontal="left" vertical="top" wrapText="1" indent="4"/>
    </xf>
    <xf numFmtId="0" fontId="20" fillId="0" borderId="28" xfId="3" applyFont="1" applyFill="1" applyBorder="1" applyAlignment="1">
      <alignment horizontal="left" vertical="top" wrapText="1" indent="4"/>
    </xf>
    <xf numFmtId="0" fontId="20" fillId="0" borderId="32" xfId="3" applyFont="1" applyFill="1" applyBorder="1" applyAlignment="1">
      <alignment horizontal="left" vertical="top" wrapText="1" indent="4"/>
    </xf>
    <xf numFmtId="0" fontId="48" fillId="4" borderId="8" xfId="3" applyFont="1" applyFill="1" applyBorder="1" applyAlignment="1">
      <alignment horizontal="left" vertical="center" wrapText="1" indent="3"/>
    </xf>
    <xf numFmtId="0" fontId="48" fillId="4" borderId="7" xfId="3" applyFont="1" applyFill="1" applyBorder="1" applyAlignment="1">
      <alignment horizontal="left" vertical="center" wrapText="1" indent="3"/>
    </xf>
    <xf numFmtId="0" fontId="20" fillId="5" borderId="8" xfId="3" applyFont="1" applyFill="1" applyBorder="1" applyAlignment="1">
      <alignment horizontal="left" vertical="top" wrapText="1" indent="4"/>
    </xf>
    <xf numFmtId="0" fontId="20" fillId="5" borderId="28" xfId="3" applyFont="1" applyFill="1" applyBorder="1" applyAlignment="1">
      <alignment horizontal="left" vertical="top" wrapText="1" indent="4"/>
    </xf>
    <xf numFmtId="0" fontId="20" fillId="5" borderId="32" xfId="3" applyFont="1" applyFill="1" applyBorder="1" applyAlignment="1">
      <alignment horizontal="left" vertical="top" wrapText="1" indent="4"/>
    </xf>
    <xf numFmtId="0" fontId="47" fillId="4" borderId="8" xfId="3" applyFont="1" applyFill="1" applyBorder="1" applyAlignment="1">
      <alignment horizontal="left" vertical="center" wrapText="1" indent="3"/>
    </xf>
    <xf numFmtId="0" fontId="47" fillId="4" borderId="7" xfId="3" applyFont="1" applyFill="1" applyBorder="1" applyAlignment="1">
      <alignment horizontal="left" vertical="center" wrapText="1" indent="3"/>
    </xf>
    <xf numFmtId="0" fontId="47" fillId="4" borderId="8" xfId="3" applyFont="1" applyFill="1" applyBorder="1" applyAlignment="1">
      <alignment horizontal="left" vertical="top" wrapText="1" indent="3"/>
    </xf>
    <xf numFmtId="0" fontId="47" fillId="4" borderId="7" xfId="3" applyFont="1" applyFill="1" applyBorder="1" applyAlignment="1">
      <alignment horizontal="left" vertical="top" wrapText="1" indent="3"/>
    </xf>
    <xf numFmtId="0" fontId="20" fillId="5" borderId="7" xfId="3" applyFont="1" applyFill="1" applyBorder="1" applyAlignment="1">
      <alignment horizontal="left" vertical="top" wrapText="1" indent="4"/>
    </xf>
    <xf numFmtId="0" fontId="20" fillId="7" borderId="8" xfId="3" applyFont="1" applyFill="1" applyBorder="1" applyAlignment="1">
      <alignment horizontal="left" vertical="center" wrapText="1" indent="6"/>
    </xf>
    <xf numFmtId="0" fontId="20" fillId="7" borderId="28" xfId="3" applyFont="1" applyFill="1" applyBorder="1" applyAlignment="1">
      <alignment horizontal="left" vertical="center" wrapText="1" indent="6"/>
    </xf>
    <xf numFmtId="0" fontId="20" fillId="7" borderId="32" xfId="3" applyFont="1" applyFill="1" applyBorder="1" applyAlignment="1">
      <alignment horizontal="left" vertical="center" wrapText="1" indent="6"/>
    </xf>
    <xf numFmtId="0" fontId="20" fillId="0" borderId="8" xfId="3" applyFont="1" applyFill="1" applyBorder="1" applyAlignment="1">
      <alignment horizontal="left" vertical="center" wrapText="1" indent="7"/>
    </xf>
    <xf numFmtId="0" fontId="20" fillId="0" borderId="28" xfId="3" applyFont="1" applyFill="1" applyBorder="1" applyAlignment="1">
      <alignment horizontal="left" vertical="center" wrapText="1" indent="7"/>
    </xf>
    <xf numFmtId="0" fontId="20" fillId="0" borderId="32" xfId="3" applyFont="1" applyFill="1" applyBorder="1" applyAlignment="1">
      <alignment horizontal="left" vertical="center" wrapText="1" indent="7"/>
    </xf>
    <xf numFmtId="0" fontId="20" fillId="8" borderId="8" xfId="3" applyFont="1" applyFill="1" applyBorder="1" applyAlignment="1">
      <alignment horizontal="left" vertical="center" wrapText="1" indent="5"/>
    </xf>
    <xf numFmtId="0" fontId="20" fillId="8" borderId="28" xfId="3" applyFont="1" applyFill="1" applyBorder="1" applyAlignment="1">
      <alignment horizontal="left" vertical="center" wrapText="1" indent="5"/>
    </xf>
    <xf numFmtId="0" fontId="20" fillId="8" borderId="32" xfId="3" applyFont="1" applyFill="1" applyBorder="1" applyAlignment="1">
      <alignment horizontal="left" vertical="center" wrapText="1" indent="5"/>
    </xf>
    <xf numFmtId="0" fontId="20" fillId="5" borderId="8" xfId="3" applyFont="1" applyFill="1" applyBorder="1" applyAlignment="1">
      <alignment horizontal="left" vertical="center" wrapText="1" indent="4"/>
    </xf>
    <xf numFmtId="0" fontId="20" fillId="5" borderId="28" xfId="3" applyFont="1" applyFill="1" applyBorder="1" applyAlignment="1">
      <alignment horizontal="left" vertical="center" wrapText="1" indent="4"/>
    </xf>
    <xf numFmtId="0" fontId="20" fillId="5" borderId="32" xfId="3" applyFont="1" applyFill="1" applyBorder="1" applyAlignment="1">
      <alignment horizontal="left" vertical="center" wrapText="1" indent="4"/>
    </xf>
    <xf numFmtId="0" fontId="14" fillId="2" borderId="0" xfId="3" applyFont="1" applyFill="1" applyAlignment="1">
      <alignment horizontal="left"/>
    </xf>
    <xf numFmtId="0" fontId="51" fillId="3" borderId="8" xfId="3" applyFont="1" applyFill="1" applyBorder="1" applyAlignment="1">
      <alignment vertical="center" wrapText="1"/>
    </xf>
    <xf numFmtId="0" fontId="51" fillId="3" borderId="7" xfId="3" applyFont="1" applyFill="1" applyBorder="1" applyAlignment="1">
      <alignment vertical="center" wrapText="1"/>
    </xf>
    <xf numFmtId="0" fontId="49" fillId="4" borderId="8" xfId="3" applyFont="1" applyFill="1" applyBorder="1" applyAlignment="1">
      <alignment horizontal="left" vertical="center" wrapText="1" indent="3"/>
    </xf>
    <xf numFmtId="0" fontId="49" fillId="4" borderId="28" xfId="3" applyFont="1" applyFill="1" applyBorder="1" applyAlignment="1">
      <alignment horizontal="left" vertical="center" wrapText="1" indent="3"/>
    </xf>
    <xf numFmtId="0" fontId="49" fillId="4" borderId="32" xfId="3" applyFont="1" applyFill="1" applyBorder="1" applyAlignment="1">
      <alignment horizontal="left" vertical="center" wrapText="1" indent="3"/>
    </xf>
    <xf numFmtId="0" fontId="19" fillId="0" borderId="8" xfId="3" applyFont="1" applyFill="1" applyBorder="1" applyAlignment="1">
      <alignment horizontal="left" vertical="center" wrapText="1" indent="3"/>
    </xf>
    <xf numFmtId="0" fontId="19" fillId="0" borderId="7" xfId="3" applyFont="1" applyFill="1" applyBorder="1" applyAlignment="1">
      <alignment horizontal="left" vertical="center" wrapText="1" indent="3"/>
    </xf>
    <xf numFmtId="0" fontId="20" fillId="2" borderId="8" xfId="3" applyFont="1" applyFill="1" applyBorder="1" applyAlignment="1">
      <alignment horizontal="left" vertical="center" wrapText="1" indent="1"/>
    </xf>
    <xf numFmtId="0" fontId="20" fillId="2" borderId="7" xfId="3" applyFont="1" applyFill="1" applyBorder="1" applyAlignment="1">
      <alignment horizontal="left" vertical="center" wrapText="1" indent="1"/>
    </xf>
    <xf numFmtId="0" fontId="20" fillId="0" borderId="8" xfId="3" applyFont="1" applyFill="1" applyBorder="1" applyAlignment="1">
      <alignment horizontal="left" vertical="center" wrapText="1" indent="1"/>
    </xf>
    <xf numFmtId="0" fontId="20" fillId="0" borderId="7" xfId="3" applyFont="1" applyFill="1" applyBorder="1" applyAlignment="1">
      <alignment horizontal="left" vertical="center" wrapText="1" indent="1"/>
    </xf>
    <xf numFmtId="0" fontId="14" fillId="0" borderId="0" xfId="3" applyFont="1" applyFill="1" applyBorder="1" applyAlignment="1">
      <alignment vertical="center" wrapText="1"/>
    </xf>
    <xf numFmtId="0" fontId="22" fillId="3" borderId="8" xfId="3" applyFont="1" applyFill="1" applyBorder="1" applyAlignment="1">
      <alignment vertical="center" wrapText="1"/>
    </xf>
    <xf numFmtId="0" fontId="22" fillId="3" borderId="7" xfId="3" applyFont="1" applyFill="1" applyBorder="1" applyAlignment="1">
      <alignment vertical="center" wrapText="1"/>
    </xf>
    <xf numFmtId="0" fontId="20" fillId="2" borderId="8" xfId="3" applyFont="1" applyFill="1" applyBorder="1" applyAlignment="1">
      <alignment vertical="center" wrapText="1"/>
    </xf>
    <xf numFmtId="0" fontId="20" fillId="2" borderId="28" xfId="3" applyFont="1" applyFill="1" applyBorder="1" applyAlignment="1">
      <alignment vertical="center" wrapText="1"/>
    </xf>
    <xf numFmtId="0" fontId="20" fillId="2" borderId="32" xfId="3" applyFont="1" applyFill="1" applyBorder="1" applyAlignment="1">
      <alignment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2" borderId="10" xfId="3" applyFont="1" applyFill="1" applyBorder="1" applyAlignment="1">
      <alignment vertical="center" wrapText="1"/>
    </xf>
    <xf numFmtId="0" fontId="19" fillId="2" borderId="6" xfId="3" applyFont="1" applyFill="1" applyBorder="1" applyAlignment="1">
      <alignment vertical="center" wrapText="1"/>
    </xf>
    <xf numFmtId="0" fontId="19" fillId="2" borderId="11" xfId="3" applyFont="1" applyFill="1" applyBorder="1" applyAlignment="1">
      <alignment vertical="center" wrapText="1"/>
    </xf>
    <xf numFmtId="0" fontId="19" fillId="2" borderId="4" xfId="3" applyFont="1" applyFill="1" applyBorder="1" applyAlignment="1">
      <alignment vertical="center" wrapText="1"/>
    </xf>
    <xf numFmtId="0" fontId="19" fillId="2" borderId="5" xfId="3" applyFont="1" applyFill="1" applyBorder="1" applyAlignment="1">
      <alignment vertical="center" wrapText="1"/>
    </xf>
    <xf numFmtId="0" fontId="19" fillId="2" borderId="12" xfId="3" applyFont="1" applyFill="1" applyBorder="1" applyAlignment="1">
      <alignment vertical="center" wrapText="1"/>
    </xf>
    <xf numFmtId="0" fontId="20" fillId="2" borderId="8" xfId="3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44" fillId="6" borderId="8" xfId="3" applyFont="1" applyFill="1" applyBorder="1" applyAlignment="1">
      <alignment horizontal="left" vertical="center" wrapText="1" indent="2"/>
    </xf>
    <xf numFmtId="0" fontId="44" fillId="6" borderId="7" xfId="3" applyFont="1" applyFill="1" applyBorder="1" applyAlignment="1">
      <alignment horizontal="left" vertical="center" wrapText="1" indent="2"/>
    </xf>
    <xf numFmtId="0" fontId="21" fillId="6" borderId="8" xfId="3" applyFont="1" applyFill="1" applyBorder="1" applyAlignment="1">
      <alignment horizontal="left" vertical="center" wrapText="1" indent="2"/>
    </xf>
    <xf numFmtId="0" fontId="21" fillId="6" borderId="7" xfId="3" applyFont="1" applyFill="1" applyBorder="1" applyAlignment="1">
      <alignment horizontal="left" vertical="center" wrapText="1" indent="2"/>
    </xf>
    <xf numFmtId="0" fontId="20" fillId="0" borderId="8" xfId="3" applyFont="1" applyFill="1" applyBorder="1" applyAlignment="1">
      <alignment horizontal="left" vertical="center" wrapText="1" indent="3"/>
    </xf>
    <xf numFmtId="0" fontId="20" fillId="0" borderId="7" xfId="3" applyFont="1" applyFill="1" applyBorder="1" applyAlignment="1">
      <alignment horizontal="left" vertical="center" wrapText="1" indent="3"/>
    </xf>
    <xf numFmtId="0" fontId="24" fillId="2" borderId="8" xfId="3" applyFont="1" applyFill="1" applyBorder="1" applyAlignment="1">
      <alignment vertical="center" wrapText="1"/>
    </xf>
    <xf numFmtId="0" fontId="24" fillId="2" borderId="7" xfId="3" applyFont="1" applyFill="1" applyBorder="1" applyAlignment="1">
      <alignment vertical="center" wrapText="1"/>
    </xf>
    <xf numFmtId="0" fontId="24" fillId="2" borderId="9" xfId="3" applyFont="1" applyFill="1" applyBorder="1" applyAlignment="1">
      <alignment vertical="center" wrapText="1"/>
    </xf>
    <xf numFmtId="0" fontId="21" fillId="3" borderId="8" xfId="3" applyFont="1" applyFill="1" applyBorder="1" applyAlignment="1">
      <alignment vertical="center" wrapText="1"/>
    </xf>
    <xf numFmtId="0" fontId="21" fillId="3" borderId="7" xfId="3" applyFont="1" applyFill="1" applyBorder="1" applyAlignment="1">
      <alignment vertical="center" wrapText="1"/>
    </xf>
    <xf numFmtId="0" fontId="20" fillId="0" borderId="7" xfId="3" applyFont="1" applyFill="1" applyBorder="1" applyAlignment="1">
      <alignment vertical="center" wrapText="1"/>
    </xf>
    <xf numFmtId="0" fontId="46" fillId="2" borderId="8" xfId="3" applyFont="1" applyFill="1" applyBorder="1" applyAlignment="1">
      <alignment horizontal="left" vertical="center" wrapText="1" indent="2"/>
    </xf>
    <xf numFmtId="0" fontId="46" fillId="2" borderId="28" xfId="3" applyFont="1" applyFill="1" applyBorder="1" applyAlignment="1">
      <alignment horizontal="left" vertical="center" wrapText="1" indent="2"/>
    </xf>
    <xf numFmtId="0" fontId="46" fillId="2" borderId="32" xfId="3" applyFont="1" applyFill="1" applyBorder="1" applyAlignment="1">
      <alignment horizontal="left" vertical="center" wrapText="1" indent="2"/>
    </xf>
    <xf numFmtId="0" fontId="0" fillId="0" borderId="7" xfId="0" applyFill="1" applyBorder="1" applyAlignment="1">
      <alignment vertical="center" wrapText="1"/>
    </xf>
    <xf numFmtId="0" fontId="20" fillId="7" borderId="8" xfId="3" applyFont="1" applyFill="1" applyBorder="1" applyAlignment="1">
      <alignment horizontal="left" vertical="center" wrapText="1" indent="1"/>
    </xf>
    <xf numFmtId="0" fontId="20" fillId="7" borderId="28" xfId="3" applyFont="1" applyFill="1" applyBorder="1" applyAlignment="1">
      <alignment horizontal="left" vertical="center" wrapText="1" indent="1"/>
    </xf>
    <xf numFmtId="0" fontId="20" fillId="7" borderId="32" xfId="3" applyFont="1" applyFill="1" applyBorder="1" applyAlignment="1">
      <alignment horizontal="left" vertical="center" wrapText="1" indent="1"/>
    </xf>
    <xf numFmtId="49" fontId="20" fillId="2" borderId="1" xfId="3" applyNumberFormat="1" applyFont="1" applyFill="1" applyBorder="1" applyAlignment="1">
      <alignment horizontal="center" vertical="center" wrapText="1"/>
    </xf>
    <xf numFmtId="0" fontId="20" fillId="0" borderId="8" xfId="3" applyFont="1" applyFill="1" applyBorder="1" applyAlignment="1">
      <alignment horizontal="left" vertical="top" wrapText="1" indent="3"/>
    </xf>
    <xf numFmtId="0" fontId="20" fillId="0" borderId="7" xfId="3" applyFont="1" applyFill="1" applyBorder="1" applyAlignment="1">
      <alignment horizontal="left" vertical="top" wrapText="1" indent="3"/>
    </xf>
    <xf numFmtId="0" fontId="20" fillId="0" borderId="28" xfId="3" applyFont="1" applyFill="1" applyBorder="1" applyAlignment="1">
      <alignment horizontal="left" vertical="center" wrapText="1" indent="3"/>
    </xf>
    <xf numFmtId="0" fontId="20" fillId="0" borderId="32" xfId="3" applyFont="1" applyFill="1" applyBorder="1" applyAlignment="1">
      <alignment horizontal="left" vertical="center" wrapText="1" indent="3"/>
    </xf>
    <xf numFmtId="0" fontId="20" fillId="0" borderId="8" xfId="3" applyFont="1" applyFill="1" applyBorder="1" applyAlignment="1">
      <alignment horizontal="left" vertical="center" wrapText="1" indent="2"/>
    </xf>
    <xf numFmtId="0" fontId="20" fillId="0" borderId="7" xfId="3" applyFont="1" applyFill="1" applyBorder="1" applyAlignment="1">
      <alignment horizontal="left" vertical="center" wrapText="1" indent="2"/>
    </xf>
    <xf numFmtId="0" fontId="44" fillId="6" borderId="8" xfId="3" applyFont="1" applyFill="1" applyBorder="1" applyAlignment="1">
      <alignment horizontal="left" vertical="center" wrapText="1" indent="3"/>
    </xf>
    <xf numFmtId="0" fontId="44" fillId="6" borderId="28" xfId="3" applyFont="1" applyFill="1" applyBorder="1" applyAlignment="1">
      <alignment horizontal="left" vertical="center" wrapText="1" indent="3"/>
    </xf>
    <xf numFmtId="0" fontId="44" fillId="6" borderId="32" xfId="3" applyFont="1" applyFill="1" applyBorder="1" applyAlignment="1">
      <alignment horizontal="left" vertical="center" wrapText="1" indent="3"/>
    </xf>
    <xf numFmtId="0" fontId="20" fillId="0" borderId="7" xfId="3" applyFont="1" applyFill="1" applyBorder="1" applyAlignment="1">
      <alignment horizontal="left" vertical="top" wrapText="1" indent="4"/>
    </xf>
    <xf numFmtId="0" fontId="44" fillId="6" borderId="28" xfId="3" applyFont="1" applyFill="1" applyBorder="1" applyAlignment="1">
      <alignment horizontal="left" vertical="center" wrapText="1" indent="2"/>
    </xf>
    <xf numFmtId="0" fontId="44" fillId="6" borderId="32" xfId="3" applyFont="1" applyFill="1" applyBorder="1" applyAlignment="1">
      <alignment horizontal="left" vertical="center" wrapText="1" indent="2"/>
    </xf>
    <xf numFmtId="0" fontId="19" fillId="5" borderId="8" xfId="3" applyFont="1" applyFill="1" applyBorder="1" applyAlignment="1">
      <alignment horizontal="left" vertical="center" wrapText="1" indent="3"/>
    </xf>
    <xf numFmtId="0" fontId="19" fillId="5" borderId="28" xfId="3" applyFont="1" applyFill="1" applyBorder="1" applyAlignment="1">
      <alignment horizontal="left" vertical="center" wrapText="1" indent="3"/>
    </xf>
    <xf numFmtId="0" fontId="19" fillId="5" borderId="32" xfId="3" applyFont="1" applyFill="1" applyBorder="1" applyAlignment="1">
      <alignment horizontal="left" vertical="center" wrapText="1" indent="3"/>
    </xf>
    <xf numFmtId="0" fontId="19" fillId="8" borderId="8" xfId="3" applyFont="1" applyFill="1" applyBorder="1" applyAlignment="1">
      <alignment horizontal="left" vertical="center" wrapText="1" indent="4"/>
    </xf>
    <xf numFmtId="0" fontId="19" fillId="8" borderId="28" xfId="3" applyFont="1" applyFill="1" applyBorder="1" applyAlignment="1">
      <alignment horizontal="left" vertical="center" wrapText="1" indent="4"/>
    </xf>
    <xf numFmtId="0" fontId="19" fillId="8" borderId="32" xfId="3" applyFont="1" applyFill="1" applyBorder="1" applyAlignment="1">
      <alignment horizontal="left" vertical="center" wrapText="1" indent="4"/>
    </xf>
    <xf numFmtId="0" fontId="19" fillId="2" borderId="8" xfId="3" applyFont="1" applyFill="1" applyBorder="1" applyAlignment="1">
      <alignment vertical="center" wrapText="1"/>
    </xf>
    <xf numFmtId="0" fontId="19" fillId="2" borderId="28" xfId="3" applyFont="1" applyFill="1" applyBorder="1" applyAlignment="1">
      <alignment vertical="center" wrapText="1"/>
    </xf>
    <xf numFmtId="0" fontId="19" fillId="2" borderId="32" xfId="3" applyFont="1" applyFill="1" applyBorder="1" applyAlignment="1">
      <alignment vertical="center" wrapText="1"/>
    </xf>
    <xf numFmtId="0" fontId="10" fillId="0" borderId="31" xfId="5" applyNumberFormat="1" applyFont="1" applyBorder="1" applyAlignment="1">
      <alignment horizontal="center" vertical="center" wrapText="1"/>
    </xf>
    <xf numFmtId="0" fontId="10" fillId="0" borderId="3" xfId="5" applyNumberFormat="1" applyFont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left" vertical="center" wrapText="1" indent="5"/>
    </xf>
    <xf numFmtId="49" fontId="11" fillId="0" borderId="1" xfId="5" applyNumberFormat="1" applyFont="1" applyFill="1" applyBorder="1" applyAlignment="1">
      <alignment horizontal="left" vertical="center" wrapText="1" indent="4"/>
    </xf>
    <xf numFmtId="0" fontId="11" fillId="0" borderId="5" xfId="2" applyFont="1" applyFill="1" applyBorder="1" applyAlignment="1">
      <alignment horizontal="center"/>
    </xf>
    <xf numFmtId="0" fontId="27" fillId="0" borderId="30" xfId="2" applyFont="1" applyFill="1" applyBorder="1" applyAlignment="1">
      <alignment horizontal="center" vertical="top"/>
    </xf>
    <xf numFmtId="0" fontId="14" fillId="0" borderId="0" xfId="5" applyFont="1" applyAlignment="1">
      <alignment horizontal="left"/>
    </xf>
    <xf numFmtId="49" fontId="11" fillId="0" borderId="1" xfId="5" applyNumberFormat="1" applyFont="1" applyFill="1" applyBorder="1" applyAlignment="1">
      <alignment horizontal="left" vertical="center" wrapText="1" indent="3"/>
    </xf>
    <xf numFmtId="0" fontId="45" fillId="0" borderId="40" xfId="5" applyFont="1" applyBorder="1" applyAlignment="1">
      <alignment horizontal="center"/>
    </xf>
    <xf numFmtId="0" fontId="45" fillId="0" borderId="30" xfId="5" applyFont="1" applyBorder="1" applyAlignment="1">
      <alignment horizontal="center"/>
    </xf>
    <xf numFmtId="0" fontId="45" fillId="0" borderId="35" xfId="5" applyFont="1" applyBorder="1" applyAlignment="1">
      <alignment horizontal="center"/>
    </xf>
    <xf numFmtId="0" fontId="14" fillId="0" borderId="39" xfId="5" applyFont="1" applyBorder="1" applyAlignment="1">
      <alignment horizontal="center"/>
    </xf>
    <xf numFmtId="0" fontId="14" fillId="0" borderId="5" xfId="5" applyFont="1" applyBorder="1" applyAlignment="1">
      <alignment horizontal="center"/>
    </xf>
    <xf numFmtId="0" fontId="27" fillId="0" borderId="40" xfId="2" applyFont="1" applyFill="1" applyBorder="1" applyAlignment="1">
      <alignment horizontal="center" vertical="top"/>
    </xf>
    <xf numFmtId="0" fontId="11" fillId="0" borderId="42" xfId="5" applyFont="1" applyFill="1" applyBorder="1" applyAlignment="1">
      <alignment horizontal="left"/>
    </xf>
    <xf numFmtId="0" fontId="11" fillId="0" borderId="33" xfId="5" applyFont="1" applyFill="1" applyBorder="1" applyAlignment="1">
      <alignment horizontal="left"/>
    </xf>
    <xf numFmtId="49" fontId="11" fillId="0" borderId="1" xfId="5" applyNumberFormat="1" applyFont="1" applyFill="1" applyBorder="1" applyAlignment="1">
      <alignment horizontal="center" vertical="center" wrapText="1"/>
    </xf>
    <xf numFmtId="0" fontId="14" fillId="2" borderId="0" xfId="5" applyFont="1" applyFill="1" applyAlignment="1">
      <alignment horizontal="left" wrapText="1"/>
    </xf>
    <xf numFmtId="0" fontId="14" fillId="2" borderId="0" xfId="5" applyFont="1" applyFill="1" applyAlignment="1">
      <alignment horizontal="left"/>
    </xf>
    <xf numFmtId="0" fontId="27" fillId="0" borderId="0" xfId="2" applyFont="1" applyFill="1" applyBorder="1" applyAlignment="1">
      <alignment horizontal="center" vertical="top"/>
    </xf>
    <xf numFmtId="0" fontId="27" fillId="0" borderId="34" xfId="2" applyFont="1" applyFill="1" applyBorder="1" applyAlignment="1">
      <alignment horizontal="center" vertical="top"/>
    </xf>
    <xf numFmtId="0" fontId="14" fillId="0" borderId="44" xfId="5" applyFont="1" applyBorder="1" applyAlignment="1">
      <alignment horizontal="center"/>
    </xf>
    <xf numFmtId="173" fontId="11" fillId="0" borderId="0" xfId="5" applyNumberFormat="1" applyFont="1" applyFill="1" applyAlignment="1">
      <alignment horizontal="left"/>
    </xf>
    <xf numFmtId="0" fontId="18" fillId="0" borderId="0" xfId="5" applyFont="1" applyAlignment="1">
      <alignment horizontal="center" vertical="center"/>
    </xf>
    <xf numFmtId="0" fontId="37" fillId="0" borderId="0" xfId="5" applyFont="1" applyAlignment="1"/>
    <xf numFmtId="49" fontId="10" fillId="0" borderId="1" xfId="5" applyNumberFormat="1" applyFont="1" applyBorder="1" applyAlignment="1">
      <alignment horizontal="center" vertical="center" wrapText="1"/>
    </xf>
    <xf numFmtId="49" fontId="10" fillId="0" borderId="31" xfId="5" applyNumberFormat="1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vertical="center" wrapText="1"/>
    </xf>
    <xf numFmtId="49" fontId="11" fillId="0" borderId="8" xfId="5" applyNumberFormat="1" applyFont="1" applyFill="1" applyBorder="1" applyAlignment="1">
      <alignment horizontal="center" vertical="center" wrapText="1"/>
    </xf>
    <xf numFmtId="49" fontId="11" fillId="0" borderId="1" xfId="5" applyNumberFormat="1" applyFont="1" applyFill="1" applyBorder="1" applyAlignment="1">
      <alignment horizontal="left" vertical="center" wrapText="1" indent="2"/>
    </xf>
    <xf numFmtId="49" fontId="13" fillId="0" borderId="29" xfId="5" applyNumberFormat="1" applyFont="1" applyBorder="1" applyAlignment="1">
      <alignment horizontal="center" vertical="center"/>
    </xf>
    <xf numFmtId="49" fontId="13" fillId="0" borderId="30" xfId="5" applyNumberFormat="1" applyFont="1" applyBorder="1" applyAlignment="1">
      <alignment horizontal="center" vertical="center"/>
    </xf>
    <xf numFmtId="49" fontId="13" fillId="0" borderId="11" xfId="5" applyNumberFormat="1" applyFont="1" applyBorder="1" applyAlignment="1">
      <alignment horizontal="center" vertical="center"/>
    </xf>
    <xf numFmtId="49" fontId="38" fillId="0" borderId="1" xfId="5" applyNumberFormat="1" applyFont="1" applyFill="1" applyBorder="1" applyAlignment="1">
      <alignment horizontal="left" vertical="center" wrapText="1"/>
    </xf>
    <xf numFmtId="49" fontId="11" fillId="0" borderId="1" xfId="5" applyNumberFormat="1" applyFont="1" applyFill="1" applyBorder="1" applyAlignment="1">
      <alignment horizontal="left" vertical="center" wrapText="1"/>
    </xf>
    <xf numFmtId="49" fontId="11" fillId="0" borderId="28" xfId="5" applyNumberFormat="1" applyFont="1" applyFill="1" applyBorder="1" applyAlignment="1">
      <alignment horizontal="center" vertical="center" wrapText="1"/>
    </xf>
    <xf numFmtId="49" fontId="11" fillId="0" borderId="9" xfId="5" applyNumberFormat="1" applyFont="1" applyFill="1" applyBorder="1" applyAlignment="1">
      <alignment horizontal="center" vertical="center" wrapText="1"/>
    </xf>
    <xf numFmtId="49" fontId="11" fillId="0" borderId="8" xfId="5" applyNumberFormat="1" applyFont="1" applyFill="1" applyBorder="1" applyAlignment="1">
      <alignment horizontal="left" vertical="center" wrapText="1" indent="3"/>
    </xf>
    <xf numFmtId="49" fontId="11" fillId="0" borderId="28" xfId="5" applyNumberFormat="1" applyFont="1" applyFill="1" applyBorder="1" applyAlignment="1">
      <alignment horizontal="left" vertical="center" wrapText="1" indent="3"/>
    </xf>
    <xf numFmtId="49" fontId="11" fillId="0" borderId="9" xfId="5" applyNumberFormat="1" applyFont="1" applyFill="1" applyBorder="1" applyAlignment="1">
      <alignment horizontal="left" vertical="center" wrapText="1" indent="3"/>
    </xf>
    <xf numFmtId="49" fontId="11" fillId="0" borderId="8" xfId="5" applyNumberFormat="1" applyFont="1" applyFill="1" applyBorder="1" applyAlignment="1">
      <alignment horizontal="left" vertical="center" wrapText="1"/>
    </xf>
    <xf numFmtId="49" fontId="11" fillId="0" borderId="28" xfId="5" applyNumberFormat="1" applyFont="1" applyFill="1" applyBorder="1" applyAlignment="1">
      <alignment horizontal="left" vertical="center" wrapText="1"/>
    </xf>
    <xf numFmtId="49" fontId="11" fillId="0" borderId="9" xfId="5" applyNumberFormat="1" applyFont="1" applyFill="1" applyBorder="1" applyAlignment="1">
      <alignment horizontal="left" vertical="center" wrapText="1"/>
    </xf>
    <xf numFmtId="0" fontId="15" fillId="2" borderId="0" xfId="10" applyFont="1" applyFill="1" applyAlignment="1">
      <alignment horizontal="center"/>
    </xf>
    <xf numFmtId="0" fontId="15" fillId="2" borderId="30" xfId="10" applyFont="1" applyFill="1" applyBorder="1" applyAlignment="1">
      <alignment horizontal="center" vertical="top"/>
    </xf>
    <xf numFmtId="0" fontId="15" fillId="2" borderId="0" xfId="10" applyFont="1" applyFill="1" applyBorder="1" applyAlignment="1">
      <alignment horizontal="center" vertical="top"/>
    </xf>
    <xf numFmtId="173" fontId="15" fillId="0" borderId="0" xfId="10" applyNumberFormat="1" applyFont="1" applyFill="1" applyBorder="1" applyAlignment="1">
      <alignment horizontal="left"/>
    </xf>
    <xf numFmtId="0" fontId="60" fillId="2" borderId="0" xfId="10" applyFont="1" applyFill="1" applyAlignment="1">
      <alignment horizontal="left"/>
    </xf>
    <xf numFmtId="0" fontId="60" fillId="2" borderId="5" xfId="10" applyFont="1" applyFill="1" applyBorder="1" applyAlignment="1">
      <alignment horizontal="center"/>
    </xf>
    <xf numFmtId="0" fontId="60" fillId="2" borderId="30" xfId="10" applyFont="1" applyFill="1" applyBorder="1" applyAlignment="1">
      <alignment horizontal="center" vertical="top"/>
    </xf>
    <xf numFmtId="0" fontId="15" fillId="2" borderId="0" xfId="10" applyFont="1" applyFill="1" applyAlignment="1">
      <alignment horizontal="left"/>
    </xf>
    <xf numFmtId="0" fontId="15" fillId="2" borderId="5" xfId="10" applyFont="1" applyFill="1" applyBorder="1" applyAlignment="1">
      <alignment horizontal="center" vertical="top"/>
    </xf>
    <xf numFmtId="0" fontId="15" fillId="2" borderId="5" xfId="10" applyNumberFormat="1" applyFont="1" applyFill="1" applyBorder="1" applyAlignment="1">
      <alignment horizontal="center" vertical="top"/>
    </xf>
    <xf numFmtId="0" fontId="15" fillId="2" borderId="1" xfId="10" applyFont="1" applyFill="1" applyBorder="1" applyAlignment="1">
      <alignment horizontal="center" wrapText="1"/>
    </xf>
    <xf numFmtId="0" fontId="53" fillId="2" borderId="30" xfId="10" applyFont="1" applyFill="1" applyBorder="1" applyAlignment="1">
      <alignment horizontal="right" vertical="center"/>
    </xf>
    <xf numFmtId="0" fontId="15" fillId="2" borderId="30" xfId="10" applyFont="1" applyFill="1" applyBorder="1" applyAlignment="1">
      <alignment horizontal="right" vertical="center"/>
    </xf>
    <xf numFmtId="0" fontId="15" fillId="2" borderId="1" xfId="10" applyFont="1" applyFill="1" applyBorder="1" applyAlignment="1">
      <alignment horizontal="center"/>
    </xf>
    <xf numFmtId="0" fontId="15" fillId="2" borderId="8" xfId="10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center" vertical="center" wrapText="1"/>
    </xf>
    <xf numFmtId="0" fontId="15" fillId="2" borderId="9" xfId="10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left" vertical="top" indent="2"/>
    </xf>
    <xf numFmtId="49" fontId="15" fillId="2" borderId="1" xfId="10" applyNumberFormat="1" applyFont="1" applyFill="1" applyBorder="1" applyAlignment="1">
      <alignment horizontal="center"/>
    </xf>
    <xf numFmtId="0" fontId="15" fillId="2" borderId="28" xfId="10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center" vertical="center" wrapText="1"/>
    </xf>
    <xf numFmtId="0" fontId="15" fillId="2" borderId="9" xfId="10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/>
    </xf>
    <xf numFmtId="0" fontId="15" fillId="2" borderId="30" xfId="10" applyFont="1" applyFill="1" applyBorder="1" applyAlignment="1">
      <alignment horizontal="center" vertical="center"/>
    </xf>
    <xf numFmtId="0" fontId="15" fillId="2" borderId="11" xfId="10" applyFont="1" applyFill="1" applyBorder="1" applyAlignment="1">
      <alignment horizontal="center" vertical="center"/>
    </xf>
    <xf numFmtId="0" fontId="15" fillId="2" borderId="29" xfId="10" applyFont="1" applyFill="1" applyBorder="1" applyAlignment="1">
      <alignment horizontal="center" vertical="center" wrapText="1"/>
    </xf>
    <xf numFmtId="0" fontId="15" fillId="2" borderId="30" xfId="10" applyFont="1" applyFill="1" applyBorder="1" applyAlignment="1">
      <alignment horizontal="center" vertical="center" wrapText="1"/>
    </xf>
    <xf numFmtId="0" fontId="15" fillId="2" borderId="11" xfId="10" applyFont="1" applyFill="1" applyBorder="1" applyAlignment="1">
      <alignment horizontal="center" vertical="center" wrapText="1"/>
    </xf>
    <xf numFmtId="0" fontId="53" fillId="2" borderId="0" xfId="10" applyFont="1" applyFill="1" applyAlignment="1">
      <alignment horizontal="left" vertical="center" wrapText="1"/>
    </xf>
    <xf numFmtId="0" fontId="57" fillId="2" borderId="0" xfId="10" applyFont="1" applyFill="1" applyAlignment="1">
      <alignment horizontal="left" vertical="center" wrapText="1"/>
    </xf>
    <xf numFmtId="0" fontId="15" fillId="2" borderId="5" xfId="10" applyFont="1" applyFill="1" applyBorder="1" applyAlignment="1">
      <alignment horizontal="center" vertical="center" wrapText="1"/>
    </xf>
    <xf numFmtId="0" fontId="15" fillId="2" borderId="12" xfId="10" applyFont="1" applyFill="1" applyBorder="1" applyAlignment="1">
      <alignment horizontal="center" vertical="center" wrapText="1"/>
    </xf>
    <xf numFmtId="0" fontId="53" fillId="2" borderId="30" xfId="10" applyFont="1" applyFill="1" applyBorder="1" applyAlignment="1">
      <alignment horizontal="right"/>
    </xf>
    <xf numFmtId="0" fontId="15" fillId="2" borderId="30" xfId="10" applyFont="1" applyFill="1" applyBorder="1" applyAlignment="1">
      <alignment horizontal="right"/>
    </xf>
    <xf numFmtId="0" fontId="15" fillId="2" borderId="9" xfId="10" applyFont="1" applyFill="1" applyBorder="1" applyAlignment="1">
      <alignment horizontal="left"/>
    </xf>
    <xf numFmtId="0" fontId="15" fillId="2" borderId="1" xfId="10" applyFont="1" applyFill="1" applyBorder="1" applyAlignment="1">
      <alignment horizontal="left"/>
    </xf>
    <xf numFmtId="0" fontId="15" fillId="2" borderId="8" xfId="10" applyFont="1" applyFill="1" applyBorder="1" applyAlignment="1">
      <alignment horizontal="left"/>
    </xf>
    <xf numFmtId="0" fontId="30" fillId="2" borderId="29" xfId="10" applyFont="1" applyFill="1" applyBorder="1" applyAlignment="1">
      <alignment horizontal="center" vertical="center" wrapText="1"/>
    </xf>
    <xf numFmtId="0" fontId="30" fillId="2" borderId="30" xfId="10" applyFont="1" applyFill="1" applyBorder="1" applyAlignment="1">
      <alignment horizontal="center" vertical="center" wrapText="1"/>
    </xf>
    <xf numFmtId="0" fontId="30" fillId="2" borderId="11" xfId="10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left" wrapText="1"/>
    </xf>
    <xf numFmtId="0" fontId="30" fillId="2" borderId="9" xfId="10" applyFont="1" applyFill="1" applyBorder="1" applyAlignment="1">
      <alignment horizontal="center" vertical="center"/>
    </xf>
    <xf numFmtId="0" fontId="30" fillId="2" borderId="1" xfId="10" applyFont="1" applyFill="1" applyBorder="1" applyAlignment="1">
      <alignment horizontal="center" vertical="center"/>
    </xf>
    <xf numFmtId="0" fontId="30" fillId="2" borderId="30" xfId="10" applyFont="1" applyFill="1" applyBorder="1" applyAlignment="1">
      <alignment horizontal="center" vertical="center"/>
    </xf>
    <xf numFmtId="0" fontId="30" fillId="2" borderId="11" xfId="10" applyFont="1" applyFill="1" applyBorder="1" applyAlignment="1">
      <alignment horizontal="center" vertical="center"/>
    </xf>
    <xf numFmtId="49" fontId="61" fillId="2" borderId="30" xfId="10" applyNumberFormat="1" applyFont="1" applyFill="1" applyBorder="1" applyAlignment="1">
      <alignment horizontal="right" vertical="center"/>
    </xf>
    <xf numFmtId="49" fontId="60" fillId="2" borderId="30" xfId="10" applyNumberFormat="1" applyFont="1" applyFill="1" applyBorder="1" applyAlignment="1">
      <alignment horizontal="right" vertical="center"/>
    </xf>
    <xf numFmtId="49" fontId="60" fillId="2" borderId="1" xfId="10" applyNumberFormat="1" applyFont="1" applyFill="1" applyBorder="1" applyAlignment="1">
      <alignment horizontal="center" wrapText="1"/>
    </xf>
    <xf numFmtId="164" fontId="60" fillId="2" borderId="1" xfId="9" applyFont="1" applyFill="1" applyBorder="1" applyAlignment="1">
      <alignment horizontal="center" vertical="center" wrapText="1"/>
    </xf>
    <xf numFmtId="49" fontId="60" fillId="2" borderId="28" xfId="10" applyNumberFormat="1" applyFont="1" applyFill="1" applyBorder="1" applyAlignment="1">
      <alignment horizontal="left" wrapText="1"/>
    </xf>
    <xf numFmtId="0" fontId="60" fillId="2" borderId="1" xfId="10" applyFont="1" applyFill="1" applyBorder="1" applyAlignment="1">
      <alignment horizontal="center" vertical="center" wrapText="1"/>
    </xf>
    <xf numFmtId="49" fontId="60" fillId="2" borderId="30" xfId="10" applyNumberFormat="1" applyFont="1" applyFill="1" applyBorder="1" applyAlignment="1">
      <alignment horizontal="center" vertical="center" wrapText="1"/>
    </xf>
    <xf numFmtId="49" fontId="60" fillId="2" borderId="11" xfId="10" applyNumberFormat="1" applyFont="1" applyFill="1" applyBorder="1" applyAlignment="1">
      <alignment horizontal="center" vertical="center" wrapText="1"/>
    </xf>
    <xf numFmtId="49" fontId="60" fillId="2" borderId="29" xfId="10" applyNumberFormat="1" applyFont="1" applyFill="1" applyBorder="1" applyAlignment="1">
      <alignment horizontal="center" vertical="center" wrapText="1"/>
    </xf>
    <xf numFmtId="49" fontId="60" fillId="2" borderId="9" xfId="10" applyNumberFormat="1" applyFont="1" applyFill="1" applyBorder="1" applyAlignment="1">
      <alignment horizontal="left" vertical="center" wrapText="1"/>
    </xf>
    <xf numFmtId="49" fontId="60" fillId="2" borderId="1" xfId="10" applyNumberFormat="1" applyFont="1" applyFill="1" applyBorder="1" applyAlignment="1">
      <alignment horizontal="left" vertical="center" wrapText="1"/>
    </xf>
    <xf numFmtId="49" fontId="60" fillId="2" borderId="8" xfId="10" applyNumberFormat="1" applyFont="1" applyFill="1" applyBorder="1" applyAlignment="1">
      <alignment horizontal="left" vertical="center" wrapText="1"/>
    </xf>
    <xf numFmtId="0" fontId="53" fillId="2" borderId="0" xfId="10" applyFont="1" applyFill="1" applyBorder="1" applyAlignment="1">
      <alignment horizontal="left" vertical="center" wrapText="1"/>
    </xf>
    <xf numFmtId="0" fontId="60" fillId="2" borderId="30" xfId="10" applyFont="1" applyFill="1" applyBorder="1" applyAlignment="1">
      <alignment horizontal="center" vertical="center" wrapText="1"/>
    </xf>
    <xf numFmtId="0" fontId="60" fillId="2" borderId="11" xfId="10" applyFont="1" applyFill="1" applyBorder="1" applyAlignment="1">
      <alignment horizontal="center" vertical="center" wrapText="1"/>
    </xf>
    <xf numFmtId="0" fontId="60" fillId="2" borderId="0" xfId="10" applyFont="1" applyFill="1" applyBorder="1" applyAlignment="1">
      <alignment horizontal="center" vertical="center" wrapText="1"/>
    </xf>
    <xf numFmtId="0" fontId="60" fillId="2" borderId="45" xfId="10" applyFont="1" applyFill="1" applyBorder="1" applyAlignment="1">
      <alignment horizontal="center" vertical="center" wrapText="1"/>
    </xf>
    <xf numFmtId="0" fontId="60" fillId="2" borderId="5" xfId="10" applyFont="1" applyFill="1" applyBorder="1" applyAlignment="1">
      <alignment horizontal="center" vertical="center" wrapText="1"/>
    </xf>
    <xf numFmtId="0" fontId="60" fillId="2" borderId="12" xfId="10" applyFont="1" applyFill="1" applyBorder="1" applyAlignment="1">
      <alignment horizontal="center" vertical="center" wrapText="1"/>
    </xf>
    <xf numFmtId="0" fontId="60" fillId="2" borderId="29" xfId="10" applyFont="1" applyFill="1" applyBorder="1" applyAlignment="1">
      <alignment horizontal="center" vertical="center" wrapText="1"/>
    </xf>
    <xf numFmtId="0" fontId="60" fillId="2" borderId="46" xfId="10" applyFont="1" applyFill="1" applyBorder="1" applyAlignment="1">
      <alignment horizontal="center" vertical="center" wrapText="1"/>
    </xf>
    <xf numFmtId="0" fontId="60" fillId="2" borderId="4" xfId="10" applyFont="1" applyFill="1" applyBorder="1" applyAlignment="1">
      <alignment horizontal="center" vertical="center" wrapText="1"/>
    </xf>
    <xf numFmtId="0" fontId="60" fillId="2" borderId="8" xfId="10" applyFont="1" applyFill="1" applyBorder="1" applyAlignment="1">
      <alignment horizontal="center" vertical="center" wrapText="1"/>
    </xf>
    <xf numFmtId="0" fontId="60" fillId="2" borderId="28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49" fontId="11" fillId="2" borderId="28" xfId="10" applyNumberFormat="1" applyFont="1" applyFill="1" applyBorder="1" applyAlignment="1">
      <alignment horizontal="left" wrapText="1"/>
    </xf>
    <xf numFmtId="49" fontId="15" fillId="2" borderId="1" xfId="10" applyNumberFormat="1" applyFont="1" applyFill="1" applyBorder="1" applyAlignment="1">
      <alignment horizontal="center" wrapText="1"/>
    </xf>
    <xf numFmtId="164" fontId="15" fillId="2" borderId="1" xfId="9" applyFont="1" applyFill="1" applyBorder="1" applyAlignment="1">
      <alignment horizontal="center" vertical="center" wrapText="1"/>
    </xf>
    <xf numFmtId="49" fontId="58" fillId="2" borderId="0" xfId="10" applyNumberFormat="1" applyFont="1" applyFill="1" applyBorder="1" applyAlignment="1">
      <alignment horizontal="left" wrapText="1"/>
    </xf>
    <xf numFmtId="0" fontId="5" fillId="0" borderId="0" xfId="10" applyFont="1" applyAlignment="1">
      <alignment horizontal="left" wrapText="1"/>
    </xf>
    <xf numFmtId="0" fontId="53" fillId="2" borderId="1" xfId="10" applyFont="1" applyFill="1" applyBorder="1" applyAlignment="1">
      <alignment horizontal="center" vertical="center" wrapText="1"/>
    </xf>
    <xf numFmtId="49" fontId="30" fillId="2" borderId="28" xfId="10" applyNumberFormat="1" applyFont="1" applyFill="1" applyBorder="1" applyAlignment="1">
      <alignment horizontal="center" vertical="center" wrapText="1"/>
    </xf>
    <xf numFmtId="49" fontId="30" fillId="2" borderId="9" xfId="10" applyNumberFormat="1" applyFont="1" applyFill="1" applyBorder="1" applyAlignment="1">
      <alignment horizontal="center" vertical="center" wrapText="1"/>
    </xf>
    <xf numFmtId="49" fontId="30" fillId="2" borderId="29" xfId="10" applyNumberFormat="1" applyFont="1" applyFill="1" applyBorder="1" applyAlignment="1">
      <alignment horizontal="center" vertical="center" wrapText="1"/>
    </xf>
    <xf numFmtId="49" fontId="30" fillId="2" borderId="30" xfId="10" applyNumberFormat="1" applyFont="1" applyFill="1" applyBorder="1" applyAlignment="1">
      <alignment horizontal="center" vertical="center" wrapText="1"/>
    </xf>
    <xf numFmtId="49" fontId="30" fillId="2" borderId="11" xfId="10" applyNumberFormat="1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/>
    </xf>
    <xf numFmtId="0" fontId="53" fillId="2" borderId="0" xfId="10" applyFont="1" applyFill="1" applyAlignment="1">
      <alignment horizontal="left" vertical="center"/>
    </xf>
    <xf numFmtId="0" fontId="5" fillId="0" borderId="0" xfId="10" applyAlignment="1">
      <alignment vertical="center"/>
    </xf>
    <xf numFmtId="0" fontId="15" fillId="2" borderId="0" xfId="10" applyFont="1" applyFill="1" applyBorder="1" applyAlignment="1">
      <alignment horizontal="center" vertical="center" wrapText="1"/>
    </xf>
    <xf numFmtId="0" fontId="15" fillId="2" borderId="45" xfId="10" applyFont="1" applyFill="1" applyBorder="1" applyAlignment="1">
      <alignment horizontal="center" vertical="center" wrapText="1"/>
    </xf>
    <xf numFmtId="0" fontId="15" fillId="2" borderId="46" xfId="10" applyFont="1" applyFill="1" applyBorder="1" applyAlignment="1">
      <alignment horizontal="center" vertical="center" wrapText="1"/>
    </xf>
    <xf numFmtId="0" fontId="53" fillId="2" borderId="0" xfId="10" applyNumberFormat="1" applyFont="1" applyFill="1" applyBorder="1" applyAlignment="1">
      <alignment horizontal="center" vertical="center" wrapText="1"/>
    </xf>
    <xf numFmtId="0" fontId="15" fillId="2" borderId="5" xfId="10" applyNumberFormat="1" applyFont="1" applyFill="1" applyBorder="1" applyAlignment="1">
      <alignment horizontal="center"/>
    </xf>
    <xf numFmtId="49" fontId="15" fillId="2" borderId="28" xfId="10" applyNumberFormat="1" applyFont="1" applyFill="1" applyBorder="1" applyAlignment="1">
      <alignment horizontal="center"/>
    </xf>
    <xf numFmtId="0" fontId="56" fillId="2" borderId="30" xfId="11" applyFont="1" applyFill="1" applyBorder="1" applyAlignment="1">
      <alignment horizontal="center" vertical="center"/>
    </xf>
    <xf numFmtId="2" fontId="15" fillId="2" borderId="1" xfId="10" applyNumberFormat="1" applyFont="1" applyFill="1" applyBorder="1" applyAlignment="1">
      <alignment horizontal="center" vertical="center" wrapText="1"/>
    </xf>
    <xf numFmtId="1" fontId="15" fillId="2" borderId="1" xfId="9" applyNumberFormat="1" applyFont="1" applyFill="1" applyBorder="1" applyAlignment="1">
      <alignment horizontal="center" vertical="center" wrapText="1"/>
    </xf>
    <xf numFmtId="0" fontId="15" fillId="2" borderId="61" xfId="10" applyFont="1" applyFill="1" applyBorder="1" applyAlignment="1">
      <alignment horizontal="center" wrapText="1"/>
    </xf>
    <xf numFmtId="164" fontId="15" fillId="2" borderId="61" xfId="9" applyFont="1" applyFill="1" applyBorder="1" applyAlignment="1">
      <alignment horizontal="center" wrapText="1"/>
    </xf>
    <xf numFmtId="0" fontId="15" fillId="2" borderId="60" xfId="10" applyFont="1" applyFill="1" applyBorder="1" applyAlignment="1">
      <alignment horizontal="center"/>
    </xf>
    <xf numFmtId="0" fontId="15" fillId="2" borderId="61" xfId="10" applyFont="1" applyFill="1" applyBorder="1" applyAlignment="1">
      <alignment horizontal="center"/>
    </xf>
    <xf numFmtId="0" fontId="15" fillId="2" borderId="32" xfId="10" applyFont="1" applyFill="1" applyBorder="1" applyAlignment="1">
      <alignment horizontal="left" vertical="top" indent="2"/>
    </xf>
    <xf numFmtId="49" fontId="15" fillId="2" borderId="24" xfId="10" applyNumberFormat="1" applyFont="1" applyFill="1" applyBorder="1" applyAlignment="1">
      <alignment horizontal="center"/>
    </xf>
    <xf numFmtId="49" fontId="15" fillId="2" borderId="9" xfId="10" applyNumberFormat="1" applyFont="1" applyFill="1" applyBorder="1" applyAlignment="1">
      <alignment horizontal="center"/>
    </xf>
    <xf numFmtId="0" fontId="15" fillId="2" borderId="8" xfId="10" applyFont="1" applyFill="1" applyBorder="1" applyAlignment="1">
      <alignment horizontal="center" wrapText="1"/>
    </xf>
    <xf numFmtId="0" fontId="15" fillId="2" borderId="28" xfId="10" applyFont="1" applyFill="1" applyBorder="1" applyAlignment="1">
      <alignment horizontal="center" wrapText="1"/>
    </xf>
    <xf numFmtId="0" fontId="15" fillId="2" borderId="9" xfId="10" applyFont="1" applyFill="1" applyBorder="1" applyAlignment="1">
      <alignment horizontal="center" wrapText="1"/>
    </xf>
    <xf numFmtId="0" fontId="15" fillId="2" borderId="32" xfId="10" applyFont="1" applyFill="1" applyBorder="1" applyAlignment="1">
      <alignment horizontal="left" wrapText="1"/>
    </xf>
    <xf numFmtId="49" fontId="15" fillId="2" borderId="23" xfId="10" applyNumberFormat="1" applyFont="1" applyFill="1" applyBorder="1" applyAlignment="1">
      <alignment horizontal="center"/>
    </xf>
    <xf numFmtId="49" fontId="15" fillId="2" borderId="48" xfId="10" applyNumberFormat="1" applyFont="1" applyFill="1" applyBorder="1" applyAlignment="1">
      <alignment horizontal="center"/>
    </xf>
    <xf numFmtId="0" fontId="15" fillId="2" borderId="22" xfId="10" applyFont="1" applyFill="1" applyBorder="1" applyAlignment="1">
      <alignment horizontal="center" wrapText="1"/>
    </xf>
    <xf numFmtId="0" fontId="15" fillId="2" borderId="47" xfId="10" applyFont="1" applyFill="1" applyBorder="1" applyAlignment="1">
      <alignment horizontal="center" wrapText="1"/>
    </xf>
    <xf numFmtId="0" fontId="15" fillId="2" borderId="48" xfId="10" applyFont="1" applyFill="1" applyBorder="1" applyAlignment="1">
      <alignment horizontal="center" wrapText="1"/>
    </xf>
    <xf numFmtId="0" fontId="15" fillId="2" borderId="32" xfId="10" applyFont="1" applyFill="1" applyBorder="1" applyAlignment="1">
      <alignment horizontal="center" vertical="center" wrapText="1"/>
    </xf>
    <xf numFmtId="0" fontId="15" fillId="2" borderId="22" xfId="10" applyFont="1" applyFill="1" applyBorder="1" applyAlignment="1">
      <alignment horizontal="center" vertical="center" wrapText="1"/>
    </xf>
    <xf numFmtId="0" fontId="15" fillId="2" borderId="47" xfId="10" applyFont="1" applyFill="1" applyBorder="1" applyAlignment="1">
      <alignment horizontal="center" vertical="center" wrapText="1"/>
    </xf>
    <xf numFmtId="0" fontId="15" fillId="2" borderId="49" xfId="10" applyFont="1" applyFill="1" applyBorder="1" applyAlignment="1">
      <alignment horizontal="center" vertical="center" wrapText="1"/>
    </xf>
    <xf numFmtId="0" fontId="27" fillId="2" borderId="9" xfId="10" applyFont="1" applyFill="1" applyBorder="1" applyAlignment="1">
      <alignment horizontal="center" vertical="center"/>
    </xf>
    <xf numFmtId="0" fontId="27" fillId="2" borderId="1" xfId="10" applyFont="1" applyFill="1" applyBorder="1" applyAlignment="1">
      <alignment horizontal="center" vertical="center"/>
    </xf>
    <xf numFmtId="0" fontId="27" fillId="2" borderId="30" xfId="10" applyFont="1" applyFill="1" applyBorder="1" applyAlignment="1">
      <alignment horizontal="center" vertical="center"/>
    </xf>
    <xf numFmtId="0" fontId="27" fillId="2" borderId="11" xfId="10" applyFont="1" applyFill="1" applyBorder="1" applyAlignment="1">
      <alignment horizontal="center" vertical="center"/>
    </xf>
    <xf numFmtId="0" fontId="27" fillId="2" borderId="29" xfId="10" applyFont="1" applyFill="1" applyBorder="1" applyAlignment="1">
      <alignment horizontal="center" vertical="center" wrapText="1"/>
    </xf>
    <xf numFmtId="0" fontId="27" fillId="2" borderId="30" xfId="10" applyFont="1" applyFill="1" applyBorder="1" applyAlignment="1">
      <alignment horizontal="center" vertical="center" wrapText="1"/>
    </xf>
    <xf numFmtId="0" fontId="27" fillId="2" borderId="11" xfId="10" applyFont="1" applyFill="1" applyBorder="1" applyAlignment="1">
      <alignment horizontal="center" vertical="center" wrapText="1"/>
    </xf>
    <xf numFmtId="0" fontId="53" fillId="2" borderId="54" xfId="10" applyFont="1" applyFill="1" applyBorder="1" applyAlignment="1">
      <alignment horizontal="right" vertical="center"/>
    </xf>
    <xf numFmtId="0" fontId="15" fillId="2" borderId="26" xfId="10" applyFont="1" applyFill="1" applyBorder="1" applyAlignment="1">
      <alignment horizontal="center"/>
    </xf>
    <xf numFmtId="0" fontId="15" fillId="2" borderId="51" xfId="10" applyFont="1" applyFill="1" applyBorder="1" applyAlignment="1">
      <alignment horizontal="center"/>
    </xf>
    <xf numFmtId="0" fontId="15" fillId="2" borderId="52" xfId="10" applyFont="1" applyFill="1" applyBorder="1" applyAlignment="1">
      <alignment horizontal="center"/>
    </xf>
    <xf numFmtId="164" fontId="15" fillId="2" borderId="21" xfId="9" applyFont="1" applyFill="1" applyBorder="1" applyAlignment="1">
      <alignment horizontal="center" vertical="center" wrapText="1"/>
    </xf>
    <xf numFmtId="164" fontId="15" fillId="2" borderId="51" xfId="9" applyFont="1" applyFill="1" applyBorder="1" applyAlignment="1">
      <alignment horizontal="center" vertical="center" wrapText="1"/>
    </xf>
    <xf numFmtId="164" fontId="15" fillId="2" borderId="52" xfId="9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center" vertical="center"/>
    </xf>
    <xf numFmtId="0" fontId="15" fillId="2" borderId="21" xfId="10" applyFont="1" applyFill="1" applyBorder="1" applyAlignment="1">
      <alignment horizontal="center" vertical="center"/>
    </xf>
    <xf numFmtId="0" fontId="15" fillId="2" borderId="51" xfId="10" applyFont="1" applyFill="1" applyBorder="1" applyAlignment="1">
      <alignment horizontal="center" vertical="center"/>
    </xf>
    <xf numFmtId="0" fontId="15" fillId="2" borderId="52" xfId="10" applyFont="1" applyFill="1" applyBorder="1" applyAlignment="1">
      <alignment horizontal="center" vertical="center"/>
    </xf>
    <xf numFmtId="0" fontId="15" fillId="2" borderId="21" xfId="10" applyFont="1" applyFill="1" applyBorder="1" applyAlignment="1">
      <alignment horizontal="center" vertical="center" wrapText="1"/>
    </xf>
    <xf numFmtId="0" fontId="15" fillId="2" borderId="51" xfId="10" applyFont="1" applyFill="1" applyBorder="1" applyAlignment="1">
      <alignment horizontal="center" vertical="center" wrapText="1"/>
    </xf>
    <xf numFmtId="0" fontId="15" fillId="2" borderId="52" xfId="10" applyFont="1" applyFill="1" applyBorder="1" applyAlignment="1">
      <alignment horizontal="center" vertical="center" wrapText="1"/>
    </xf>
    <xf numFmtId="0" fontId="15" fillId="2" borderId="32" xfId="10" applyFont="1" applyFill="1" applyBorder="1" applyAlignment="1">
      <alignment horizontal="center" vertical="center"/>
    </xf>
    <xf numFmtId="49" fontId="15" fillId="2" borderId="47" xfId="10" applyNumberFormat="1" applyFont="1" applyFill="1" applyBorder="1" applyAlignment="1">
      <alignment horizontal="center"/>
    </xf>
    <xf numFmtId="0" fontId="15" fillId="2" borderId="48" xfId="10" applyFont="1" applyFill="1" applyBorder="1" applyAlignment="1">
      <alignment horizontal="center" vertical="center" wrapText="1"/>
    </xf>
    <xf numFmtId="0" fontId="57" fillId="2" borderId="0" xfId="10" applyFont="1" applyFill="1" applyAlignment="1">
      <alignment horizontal="left" vertical="center"/>
    </xf>
    <xf numFmtId="164" fontId="15" fillId="2" borderId="1" xfId="9" applyFont="1" applyFill="1" applyBorder="1" applyAlignment="1">
      <alignment horizontal="center" wrapText="1"/>
    </xf>
    <xf numFmtId="0" fontId="30" fillId="2" borderId="8" xfId="10" applyFont="1" applyFill="1" applyBorder="1" applyAlignment="1">
      <alignment horizontal="center" vertical="center" wrapText="1"/>
    </xf>
    <xf numFmtId="0" fontId="30" fillId="2" borderId="28" xfId="10" applyFont="1" applyFill="1" applyBorder="1" applyAlignment="1">
      <alignment horizontal="center" vertical="center" wrapText="1"/>
    </xf>
    <xf numFmtId="0" fontId="30" fillId="2" borderId="9" xfId="10" applyFont="1" applyFill="1" applyBorder="1" applyAlignment="1">
      <alignment horizontal="center" vertical="center" wrapText="1"/>
    </xf>
    <xf numFmtId="49" fontId="60" fillId="2" borderId="28" xfId="10" applyNumberFormat="1" applyFont="1" applyFill="1" applyBorder="1" applyAlignment="1">
      <alignment horizontal="left" vertical="center" wrapText="1"/>
    </xf>
    <xf numFmtId="49" fontId="59" fillId="2" borderId="0" xfId="10" applyNumberFormat="1" applyFont="1" applyFill="1" applyBorder="1" applyAlignment="1">
      <alignment horizontal="left" wrapText="1"/>
    </xf>
    <xf numFmtId="0" fontId="65" fillId="0" borderId="0" xfId="10" applyFont="1" applyAlignment="1">
      <alignment horizontal="left" wrapText="1"/>
    </xf>
    <xf numFmtId="164" fontId="15" fillId="2" borderId="1" xfId="10" applyNumberFormat="1" applyFont="1" applyFill="1" applyBorder="1" applyAlignment="1">
      <alignment horizontal="center" vertical="center" wrapText="1"/>
    </xf>
    <xf numFmtId="0" fontId="15" fillId="2" borderId="30" xfId="10" applyFont="1" applyFill="1" applyBorder="1" applyAlignment="1"/>
    <xf numFmtId="0" fontId="5" fillId="0" borderId="30" xfId="10" applyBorder="1" applyAlignment="1"/>
    <xf numFmtId="49" fontId="15" fillId="2" borderId="28" xfId="10" applyNumberFormat="1" applyFont="1" applyFill="1" applyBorder="1" applyAlignment="1">
      <alignment horizontal="center" vertical="center" wrapText="1"/>
    </xf>
    <xf numFmtId="49" fontId="15" fillId="2" borderId="9" xfId="10" applyNumberFormat="1" applyFont="1" applyFill="1" applyBorder="1" applyAlignment="1">
      <alignment horizontal="center" vertical="center" wrapText="1"/>
    </xf>
    <xf numFmtId="49" fontId="15" fillId="2" borderId="29" xfId="10" applyNumberFormat="1" applyFont="1" applyFill="1" applyBorder="1" applyAlignment="1">
      <alignment horizontal="center" vertical="center" wrapText="1"/>
    </xf>
    <xf numFmtId="49" fontId="15" fillId="2" borderId="30" xfId="10" applyNumberFormat="1" applyFont="1" applyFill="1" applyBorder="1" applyAlignment="1">
      <alignment horizontal="center" vertical="center" wrapText="1"/>
    </xf>
    <xf numFmtId="49" fontId="15" fillId="2" borderId="11" xfId="10" applyNumberFormat="1" applyFont="1" applyFill="1" applyBorder="1" applyAlignment="1">
      <alignment horizontal="center" vertical="center" wrapText="1"/>
    </xf>
    <xf numFmtId="0" fontId="15" fillId="2" borderId="9" xfId="10" applyFont="1" applyFill="1" applyBorder="1" applyAlignment="1">
      <alignment horizontal="left" vertical="center" wrapText="1"/>
    </xf>
    <xf numFmtId="49" fontId="15" fillId="2" borderId="31" xfId="10" applyNumberFormat="1" applyFont="1" applyFill="1" applyBorder="1" applyAlignment="1">
      <alignment horizontal="center"/>
    </xf>
    <xf numFmtId="0" fontId="53" fillId="2" borderId="0" xfId="10" applyFont="1" applyFill="1" applyAlignment="1">
      <alignment horizontal="left"/>
    </xf>
    <xf numFmtId="0" fontId="57" fillId="2" borderId="0" xfId="10" applyFont="1" applyFill="1" applyAlignment="1">
      <alignment horizontal="left"/>
    </xf>
    <xf numFmtId="0" fontId="15" fillId="2" borderId="32" xfId="10" applyFont="1" applyFill="1" applyBorder="1" applyAlignment="1">
      <alignment horizontal="center" wrapText="1"/>
    </xf>
    <xf numFmtId="0" fontId="15" fillId="2" borderId="28" xfId="10" applyFont="1" applyFill="1" applyBorder="1" applyAlignment="1">
      <alignment horizontal="left" vertical="top" wrapText="1" indent="2"/>
    </xf>
    <xf numFmtId="0" fontId="15" fillId="2" borderId="32" xfId="10" applyFont="1" applyFill="1" applyBorder="1" applyAlignment="1">
      <alignment horizontal="left" vertical="top" wrapText="1" indent="2"/>
    </xf>
    <xf numFmtId="0" fontId="15" fillId="2" borderId="19" xfId="10" applyFont="1" applyFill="1" applyBorder="1" applyAlignment="1">
      <alignment horizontal="center" wrapText="1"/>
    </xf>
    <xf numFmtId="0" fontId="15" fillId="2" borderId="20" xfId="10" applyFont="1" applyFill="1" applyBorder="1" applyAlignment="1">
      <alignment horizontal="center" wrapText="1"/>
    </xf>
    <xf numFmtId="0" fontId="15" fillId="2" borderId="62" xfId="10" applyFont="1" applyFill="1" applyBorder="1" applyAlignment="1">
      <alignment horizontal="center"/>
    </xf>
    <xf numFmtId="0" fontId="15" fillId="2" borderId="19" xfId="10" applyFont="1" applyFill="1" applyBorder="1" applyAlignment="1">
      <alignment horizontal="center"/>
    </xf>
    <xf numFmtId="0" fontId="30" fillId="2" borderId="29" xfId="10" applyFont="1" applyFill="1" applyBorder="1" applyAlignment="1">
      <alignment horizontal="center" vertical="center"/>
    </xf>
    <xf numFmtId="0" fontId="15" fillId="2" borderId="49" xfId="10" applyFont="1" applyFill="1" applyBorder="1" applyAlignment="1">
      <alignment horizontal="center" wrapText="1"/>
    </xf>
    <xf numFmtId="0" fontId="15" fillId="2" borderId="28" xfId="10" applyFont="1" applyFill="1" applyBorder="1" applyAlignment="1">
      <alignment vertical="center" wrapText="1"/>
    </xf>
    <xf numFmtId="0" fontId="15" fillId="2" borderId="29" xfId="10" applyFont="1" applyFill="1" applyBorder="1" applyAlignment="1">
      <alignment horizontal="center" vertical="center"/>
    </xf>
    <xf numFmtId="0" fontId="15" fillId="2" borderId="28" xfId="10" applyFont="1" applyFill="1" applyBorder="1" applyAlignment="1">
      <alignment wrapText="1"/>
    </xf>
    <xf numFmtId="0" fontId="15" fillId="2" borderId="32" xfId="10" applyFont="1" applyFill="1" applyBorder="1" applyAlignment="1">
      <alignment wrapText="1"/>
    </xf>
    <xf numFmtId="0" fontId="15" fillId="2" borderId="0" xfId="10" applyFont="1" applyFill="1" applyBorder="1" applyAlignment="1">
      <alignment horizontal="center"/>
    </xf>
    <xf numFmtId="164" fontId="60" fillId="2" borderId="1" xfId="9" applyFont="1" applyFill="1" applyBorder="1" applyAlignment="1">
      <alignment horizontal="center" wrapText="1"/>
    </xf>
    <xf numFmtId="49" fontId="61" fillId="2" borderId="0" xfId="10" applyNumberFormat="1" applyFont="1" applyFill="1" applyBorder="1" applyAlignment="1">
      <alignment horizontal="right" vertical="center"/>
    </xf>
    <xf numFmtId="49" fontId="60" fillId="2" borderId="0" xfId="10" applyNumberFormat="1" applyFont="1" applyFill="1" applyBorder="1" applyAlignment="1">
      <alignment horizontal="right" vertical="center"/>
    </xf>
    <xf numFmtId="0" fontId="60" fillId="2" borderId="9" xfId="10" applyFont="1" applyFill="1" applyBorder="1" applyAlignment="1">
      <alignment horizontal="center" vertical="center" wrapText="1"/>
    </xf>
    <xf numFmtId="49" fontId="61" fillId="2" borderId="0" xfId="10" applyNumberFormat="1" applyFont="1" applyFill="1" applyBorder="1" applyAlignment="1">
      <alignment horizontal="left" vertical="center"/>
    </xf>
    <xf numFmtId="49" fontId="60" fillId="2" borderId="28" xfId="10" applyNumberFormat="1" applyFont="1" applyFill="1" applyBorder="1" applyAlignment="1">
      <alignment horizontal="center" vertical="center" wrapText="1"/>
    </xf>
    <xf numFmtId="49" fontId="60" fillId="2" borderId="9" xfId="10" applyNumberFormat="1" applyFont="1" applyFill="1" applyBorder="1" applyAlignment="1">
      <alignment horizontal="center" vertical="center" wrapText="1"/>
    </xf>
    <xf numFmtId="164" fontId="60" fillId="2" borderId="1" xfId="10" applyNumberFormat="1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left" vertical="center" wrapText="1" indent="2"/>
    </xf>
    <xf numFmtId="164" fontId="15" fillId="2" borderId="3" xfId="9" applyFont="1" applyFill="1" applyBorder="1" applyAlignment="1">
      <alignment horizontal="center" wrapText="1"/>
    </xf>
    <xf numFmtId="49" fontId="15" fillId="2" borderId="3" xfId="10" applyNumberFormat="1" applyFont="1" applyFill="1" applyBorder="1" applyAlignment="1">
      <alignment horizontal="center" wrapText="1"/>
    </xf>
    <xf numFmtId="0" fontId="62" fillId="0" borderId="29" xfId="10" applyFont="1" applyFill="1" applyBorder="1" applyAlignment="1">
      <alignment horizontal="center"/>
    </xf>
    <xf numFmtId="0" fontId="62" fillId="0" borderId="30" xfId="10" applyFont="1" applyFill="1" applyBorder="1" applyAlignment="1">
      <alignment horizontal="center"/>
    </xf>
    <xf numFmtId="0" fontId="62" fillId="0" borderId="11" xfId="10" applyFont="1" applyFill="1" applyBorder="1" applyAlignment="1">
      <alignment horizontal="center"/>
    </xf>
    <xf numFmtId="0" fontId="23" fillId="2" borderId="28" xfId="10" applyFont="1" applyFill="1" applyBorder="1" applyAlignment="1">
      <alignment horizontal="center" vertical="center"/>
    </xf>
    <xf numFmtId="0" fontId="23" fillId="2" borderId="9" xfId="10" applyFont="1" applyFill="1" applyBorder="1" applyAlignment="1">
      <alignment horizontal="center" vertical="center"/>
    </xf>
    <xf numFmtId="49" fontId="23" fillId="2" borderId="30" xfId="10" applyNumberFormat="1" applyFont="1" applyFill="1" applyBorder="1" applyAlignment="1">
      <alignment horizontal="center" vertical="center" wrapText="1"/>
    </xf>
    <xf numFmtId="49" fontId="23" fillId="2" borderId="11" xfId="10" applyNumberFormat="1" applyFont="1" applyFill="1" applyBorder="1" applyAlignment="1">
      <alignment horizontal="center" vertical="center" wrapText="1"/>
    </xf>
    <xf numFmtId="49" fontId="23" fillId="2" borderId="29" xfId="10" applyNumberFormat="1" applyFont="1" applyFill="1" applyBorder="1" applyAlignment="1">
      <alignment horizontal="center" vertical="center" wrapText="1"/>
    </xf>
    <xf numFmtId="49" fontId="23" fillId="2" borderId="1" xfId="10" applyNumberFormat="1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left"/>
    </xf>
    <xf numFmtId="49" fontId="53" fillId="2" borderId="30" xfId="10" applyNumberFormat="1" applyFont="1" applyFill="1" applyBorder="1" applyAlignment="1">
      <alignment horizontal="right" vertical="center"/>
    </xf>
    <xf numFmtId="49" fontId="15" fillId="2" borderId="30" xfId="10" applyNumberFormat="1" applyFont="1" applyFill="1" applyBorder="1" applyAlignment="1">
      <alignment horizontal="right" vertical="center"/>
    </xf>
    <xf numFmtId="0" fontId="15" fillId="2" borderId="30" xfId="10" applyFont="1" applyFill="1" applyBorder="1" applyAlignment="1">
      <alignment horizontal="left" vertical="top" wrapText="1" indent="1"/>
    </xf>
    <xf numFmtId="0" fontId="15" fillId="2" borderId="30" xfId="10" applyFont="1" applyFill="1" applyBorder="1" applyAlignment="1">
      <alignment horizontal="center"/>
    </xf>
    <xf numFmtId="173" fontId="15" fillId="2" borderId="0" xfId="10" applyNumberFormat="1" applyFont="1" applyFill="1" applyAlignment="1">
      <alignment horizontal="left"/>
    </xf>
    <xf numFmtId="0" fontId="15" fillId="2" borderId="5" xfId="12" applyNumberFormat="1" applyFont="1" applyFill="1" applyBorder="1" applyAlignment="1">
      <alignment horizontal="center"/>
    </xf>
    <xf numFmtId="49" fontId="15" fillId="2" borderId="28" xfId="10" applyNumberFormat="1" applyFont="1" applyFill="1" applyBorder="1" applyAlignment="1">
      <alignment horizontal="left" wrapText="1"/>
    </xf>
    <xf numFmtId="49" fontId="15" fillId="2" borderId="1" xfId="10" applyNumberFormat="1" applyFont="1" applyFill="1" applyBorder="1" applyAlignment="1">
      <alignment horizontal="center" vertical="center" wrapText="1"/>
    </xf>
    <xf numFmtId="49" fontId="11" fillId="2" borderId="28" xfId="10" applyNumberFormat="1" applyFont="1" applyFill="1" applyBorder="1" applyAlignment="1">
      <alignment horizontal="left" vertical="top" wrapText="1"/>
    </xf>
    <xf numFmtId="0" fontId="5" fillId="2" borderId="5" xfId="10" applyFill="1" applyBorder="1" applyAlignment="1">
      <alignment horizontal="left" vertical="top" wrapText="1" indent="1"/>
    </xf>
    <xf numFmtId="0" fontId="5" fillId="2" borderId="1" xfId="10" applyFill="1" applyBorder="1" applyAlignment="1">
      <alignment horizontal="center" wrapText="1"/>
    </xf>
    <xf numFmtId="164" fontId="5" fillId="2" borderId="1" xfId="9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left" vertical="center"/>
    </xf>
    <xf numFmtId="0" fontId="15" fillId="2" borderId="28" xfId="10" applyFont="1" applyFill="1" applyBorder="1" applyAlignment="1">
      <alignment horizontal="left" vertical="center" indent="2"/>
    </xf>
    <xf numFmtId="0" fontId="15" fillId="2" borderId="28" xfId="10" applyFont="1" applyFill="1" applyBorder="1" applyAlignment="1">
      <alignment horizontal="left" vertical="center" wrapText="1" indent="2"/>
    </xf>
    <xf numFmtId="0" fontId="30" fillId="2" borderId="28" xfId="10" applyFont="1" applyFill="1" applyBorder="1" applyAlignment="1">
      <alignment horizontal="center" vertical="center"/>
    </xf>
    <xf numFmtId="49" fontId="30" fillId="2" borderId="1" xfId="10" applyNumberFormat="1" applyFont="1" applyFill="1" applyBorder="1" applyAlignment="1">
      <alignment horizontal="center" vertical="center" wrapText="1"/>
    </xf>
    <xf numFmtId="49" fontId="15" fillId="2" borderId="55" xfId="10" applyNumberFormat="1" applyFont="1" applyFill="1" applyBorder="1" applyAlignment="1">
      <alignment horizontal="center" wrapText="1"/>
    </xf>
    <xf numFmtId="49" fontId="15" fillId="2" borderId="56" xfId="10" applyNumberFormat="1" applyFont="1" applyFill="1" applyBorder="1" applyAlignment="1">
      <alignment horizontal="center" wrapText="1"/>
    </xf>
    <xf numFmtId="49" fontId="15" fillId="2" borderId="57" xfId="10" applyNumberFormat="1" applyFont="1" applyFill="1" applyBorder="1" applyAlignment="1">
      <alignment horizontal="center" wrapText="1"/>
    </xf>
    <xf numFmtId="164" fontId="15" fillId="2" borderId="58" xfId="9" applyFont="1" applyFill="1" applyBorder="1" applyAlignment="1">
      <alignment horizontal="center" vertical="center" wrapText="1"/>
    </xf>
    <xf numFmtId="164" fontId="15" fillId="2" borderId="56" xfId="9" applyFont="1" applyFill="1" applyBorder="1" applyAlignment="1">
      <alignment horizontal="center" vertical="center" wrapText="1"/>
    </xf>
    <xf numFmtId="164" fontId="15" fillId="2" borderId="57" xfId="9" applyFont="1" applyFill="1" applyBorder="1" applyAlignment="1">
      <alignment horizontal="center" vertical="center" wrapText="1"/>
    </xf>
    <xf numFmtId="49" fontId="15" fillId="2" borderId="64" xfId="10" applyNumberFormat="1" applyFont="1" applyFill="1" applyBorder="1" applyAlignment="1">
      <alignment horizontal="center" wrapText="1"/>
    </xf>
    <xf numFmtId="164" fontId="15" fillId="2" borderId="18" xfId="9" applyFont="1" applyFill="1" applyBorder="1" applyAlignment="1">
      <alignment horizontal="center" vertical="center" wrapText="1"/>
    </xf>
    <xf numFmtId="0" fontId="15" fillId="2" borderId="28" xfId="10" applyFont="1" applyFill="1" applyBorder="1" applyAlignment="1">
      <alignment horizontal="left" indent="2"/>
    </xf>
    <xf numFmtId="0" fontId="15" fillId="2" borderId="32" xfId="10" applyFont="1" applyFill="1" applyBorder="1" applyAlignment="1">
      <alignment horizontal="left" indent="2"/>
    </xf>
    <xf numFmtId="164" fontId="15" fillId="2" borderId="18" xfId="9" applyFont="1" applyFill="1" applyBorder="1" applyAlignment="1">
      <alignment horizontal="center" wrapText="1"/>
    </xf>
    <xf numFmtId="0" fontId="15" fillId="2" borderId="32" xfId="10" applyFont="1" applyFill="1" applyBorder="1" applyAlignment="1">
      <alignment horizontal="left" vertical="center"/>
    </xf>
    <xf numFmtId="49" fontId="15" fillId="2" borderId="24" xfId="10" applyNumberFormat="1" applyFont="1" applyFill="1" applyBorder="1" applyAlignment="1">
      <alignment horizontal="center" wrapText="1"/>
    </xf>
    <xf numFmtId="49" fontId="15" fillId="2" borderId="28" xfId="10" applyNumberFormat="1" applyFont="1" applyFill="1" applyBorder="1" applyAlignment="1">
      <alignment horizontal="center" wrapText="1"/>
    </xf>
    <xf numFmtId="49" fontId="15" fillId="2" borderId="9" xfId="10" applyNumberFormat="1" applyFont="1" applyFill="1" applyBorder="1" applyAlignment="1">
      <alignment horizontal="center" wrapText="1"/>
    </xf>
    <xf numFmtId="0" fontId="15" fillId="2" borderId="30" xfId="10" applyFont="1" applyFill="1" applyBorder="1" applyAlignment="1">
      <alignment horizontal="left" wrapText="1" indent="2"/>
    </xf>
    <xf numFmtId="0" fontId="5" fillId="2" borderId="5" xfId="10" applyFill="1" applyBorder="1" applyAlignment="1">
      <alignment horizontal="left" wrapText="1" indent="2"/>
    </xf>
    <xf numFmtId="0" fontId="5" fillId="2" borderId="50" xfId="10" applyFill="1" applyBorder="1" applyAlignment="1">
      <alignment horizontal="left" wrapText="1" indent="2"/>
    </xf>
    <xf numFmtId="0" fontId="15" fillId="2" borderId="32" xfId="10" applyFont="1" applyFill="1" applyBorder="1" applyAlignment="1">
      <alignment horizontal="left" vertical="center" wrapText="1"/>
    </xf>
    <xf numFmtId="0" fontId="60" fillId="2" borderId="0" xfId="10" applyFont="1" applyFill="1" applyBorder="1" applyAlignment="1">
      <alignment horizontal="center"/>
    </xf>
    <xf numFmtId="0" fontId="60" fillId="2" borderId="5" xfId="10" applyFont="1" applyFill="1" applyBorder="1" applyAlignment="1">
      <alignment horizontal="center" vertical="top"/>
    </xf>
    <xf numFmtId="0" fontId="60" fillId="2" borderId="0" xfId="10" applyFont="1" applyFill="1" applyAlignment="1">
      <alignment horizontal="center"/>
    </xf>
    <xf numFmtId="173" fontId="60" fillId="2" borderId="0" xfId="10" applyNumberFormat="1" applyFont="1" applyFill="1" applyBorder="1" applyAlignment="1">
      <alignment horizontal="left"/>
    </xf>
    <xf numFmtId="0" fontId="60" fillId="2" borderId="1" xfId="10" applyFont="1" applyFill="1" applyBorder="1" applyAlignment="1">
      <alignment horizontal="center" wrapText="1"/>
    </xf>
    <xf numFmtId="0" fontId="61" fillId="2" borderId="30" xfId="10" applyFont="1" applyFill="1" applyBorder="1" applyAlignment="1">
      <alignment horizontal="right" vertical="center"/>
    </xf>
    <xf numFmtId="0" fontId="60" fillId="2" borderId="1" xfId="10" applyFont="1" applyFill="1" applyBorder="1" applyAlignment="1">
      <alignment horizontal="center"/>
    </xf>
    <xf numFmtId="49" fontId="60" fillId="2" borderId="1" xfId="10" applyNumberFormat="1" applyFont="1" applyFill="1" applyBorder="1" applyAlignment="1">
      <alignment horizontal="center"/>
    </xf>
    <xf numFmtId="0" fontId="60" fillId="2" borderId="5" xfId="10" applyNumberFormat="1" applyFont="1" applyFill="1" applyBorder="1" applyAlignment="1">
      <alignment horizontal="center" vertical="top"/>
    </xf>
    <xf numFmtId="0" fontId="60" fillId="2" borderId="28" xfId="10" applyFont="1" applyFill="1" applyBorder="1" applyAlignment="1">
      <alignment horizontal="left" vertical="top" wrapText="1" indent="2"/>
    </xf>
    <xf numFmtId="49" fontId="60" fillId="2" borderId="1" xfId="10" applyNumberFormat="1" applyFont="1" applyFill="1" applyBorder="1" applyAlignment="1">
      <alignment horizontal="center" vertical="center"/>
    </xf>
    <xf numFmtId="0" fontId="60" fillId="2" borderId="28" xfId="10" applyFont="1" applyFill="1" applyBorder="1" applyAlignment="1">
      <alignment horizontal="left" wrapText="1"/>
    </xf>
    <xf numFmtId="2" fontId="60" fillId="2" borderId="1" xfId="10" applyNumberFormat="1" applyFont="1" applyFill="1" applyBorder="1" applyAlignment="1">
      <alignment horizontal="center" vertical="center" wrapText="1"/>
    </xf>
    <xf numFmtId="0" fontId="60" fillId="2" borderId="29" xfId="10" applyFont="1" applyFill="1" applyBorder="1" applyAlignment="1">
      <alignment horizontal="center" wrapText="1"/>
    </xf>
    <xf numFmtId="0" fontId="60" fillId="2" borderId="30" xfId="10" applyFont="1" applyFill="1" applyBorder="1" applyAlignment="1">
      <alignment horizontal="center" wrapText="1"/>
    </xf>
    <xf numFmtId="0" fontId="60" fillId="2" borderId="11" xfId="10" applyFont="1" applyFill="1" applyBorder="1" applyAlignment="1">
      <alignment horizontal="center" wrapText="1"/>
    </xf>
    <xf numFmtId="164" fontId="60" fillId="2" borderId="29" xfId="9" applyFont="1" applyFill="1" applyBorder="1" applyAlignment="1">
      <alignment horizontal="center" wrapText="1"/>
    </xf>
    <xf numFmtId="164" fontId="60" fillId="2" borderId="30" xfId="9" applyFont="1" applyFill="1" applyBorder="1" applyAlignment="1">
      <alignment horizontal="center" wrapText="1"/>
    </xf>
    <xf numFmtId="164" fontId="60" fillId="2" borderId="54" xfId="9" applyFont="1" applyFill="1" applyBorder="1" applyAlignment="1">
      <alignment horizontal="center" wrapText="1"/>
    </xf>
    <xf numFmtId="0" fontId="60" fillId="2" borderId="32" xfId="10" applyFont="1" applyFill="1" applyBorder="1" applyAlignment="1">
      <alignment horizontal="left" vertical="top" wrapText="1" indent="2"/>
    </xf>
    <xf numFmtId="49" fontId="60" fillId="2" borderId="67" xfId="10" applyNumberFormat="1" applyFont="1" applyFill="1" applyBorder="1" applyAlignment="1">
      <alignment horizontal="center"/>
    </xf>
    <xf numFmtId="49" fontId="60" fillId="2" borderId="11" xfId="10" applyNumberFormat="1" applyFont="1" applyFill="1" applyBorder="1" applyAlignment="1">
      <alignment horizontal="center"/>
    </xf>
    <xf numFmtId="49" fontId="60" fillId="2" borderId="29" xfId="10" applyNumberFormat="1" applyFont="1" applyFill="1" applyBorder="1" applyAlignment="1">
      <alignment horizontal="center" vertical="center"/>
    </xf>
    <xf numFmtId="49" fontId="60" fillId="2" borderId="30" xfId="10" applyNumberFormat="1" applyFont="1" applyFill="1" applyBorder="1" applyAlignment="1">
      <alignment horizontal="center" vertical="center"/>
    </xf>
    <xf numFmtId="49" fontId="60" fillId="2" borderId="11" xfId="10" applyNumberFormat="1" applyFont="1" applyFill="1" applyBorder="1" applyAlignment="1">
      <alignment horizontal="center" vertical="center"/>
    </xf>
    <xf numFmtId="164" fontId="60" fillId="2" borderId="11" xfId="9" applyFont="1" applyFill="1" applyBorder="1" applyAlignment="1">
      <alignment horizontal="center" wrapText="1"/>
    </xf>
    <xf numFmtId="49" fontId="60" fillId="2" borderId="24" xfId="10" applyNumberFormat="1" applyFont="1" applyFill="1" applyBorder="1" applyAlignment="1">
      <alignment horizontal="center"/>
    </xf>
    <xf numFmtId="49" fontId="60" fillId="2" borderId="9" xfId="10" applyNumberFormat="1" applyFont="1" applyFill="1" applyBorder="1" applyAlignment="1">
      <alignment horizontal="center"/>
    </xf>
    <xf numFmtId="49" fontId="60" fillId="2" borderId="8" xfId="10" applyNumberFormat="1" applyFont="1" applyFill="1" applyBorder="1" applyAlignment="1">
      <alignment horizontal="center" vertical="center"/>
    </xf>
    <xf numFmtId="49" fontId="60" fillId="2" borderId="28" xfId="10" applyNumberFormat="1" applyFont="1" applyFill="1" applyBorder="1" applyAlignment="1">
      <alignment horizontal="center" vertical="center"/>
    </xf>
    <xf numFmtId="49" fontId="60" fillId="2" borderId="9" xfId="10" applyNumberFormat="1" applyFont="1" applyFill="1" applyBorder="1" applyAlignment="1">
      <alignment horizontal="center" vertical="center"/>
    </xf>
    <xf numFmtId="0" fontId="60" fillId="2" borderId="8" xfId="10" applyFont="1" applyFill="1" applyBorder="1" applyAlignment="1">
      <alignment horizontal="center" wrapText="1"/>
    </xf>
    <xf numFmtId="0" fontId="60" fillId="2" borderId="28" xfId="10" applyFont="1" applyFill="1" applyBorder="1" applyAlignment="1">
      <alignment horizontal="center" wrapText="1"/>
    </xf>
    <xf numFmtId="0" fontId="60" fillId="2" borderId="9" xfId="10" applyFont="1" applyFill="1" applyBorder="1" applyAlignment="1">
      <alignment horizontal="center" wrapText="1"/>
    </xf>
    <xf numFmtId="164" fontId="60" fillId="2" borderId="8" xfId="9" applyFont="1" applyFill="1" applyBorder="1" applyAlignment="1">
      <alignment horizontal="center" wrapText="1"/>
    </xf>
    <xf numFmtId="164" fontId="60" fillId="2" borderId="28" xfId="9" applyFont="1" applyFill="1" applyBorder="1" applyAlignment="1">
      <alignment horizontal="center" wrapText="1"/>
    </xf>
    <xf numFmtId="164" fontId="60" fillId="2" borderId="32" xfId="9" applyFont="1" applyFill="1" applyBorder="1" applyAlignment="1">
      <alignment horizontal="center" wrapText="1"/>
    </xf>
    <xf numFmtId="0" fontId="60" fillId="2" borderId="32" xfId="10" applyFont="1" applyFill="1" applyBorder="1" applyAlignment="1">
      <alignment horizontal="left" wrapText="1"/>
    </xf>
    <xf numFmtId="49" fontId="60" fillId="2" borderId="4" xfId="10" applyNumberFormat="1" applyFont="1" applyFill="1" applyBorder="1" applyAlignment="1">
      <alignment horizontal="center"/>
    </xf>
    <xf numFmtId="49" fontId="60" fillId="2" borderId="5" xfId="10" applyNumberFormat="1" applyFont="1" applyFill="1" applyBorder="1" applyAlignment="1">
      <alignment horizontal="center"/>
    </xf>
    <xf numFmtId="49" fontId="60" fillId="2" borderId="12" xfId="10" applyNumberFormat="1" applyFont="1" applyFill="1" applyBorder="1" applyAlignment="1">
      <alignment horizontal="center"/>
    </xf>
    <xf numFmtId="0" fontId="60" fillId="2" borderId="4" xfId="10" applyFont="1" applyFill="1" applyBorder="1" applyAlignment="1">
      <alignment horizontal="center" wrapText="1"/>
    </xf>
    <xf numFmtId="0" fontId="60" fillId="2" borderId="5" xfId="10" applyFont="1" applyFill="1" applyBorder="1" applyAlignment="1">
      <alignment horizontal="center" wrapText="1"/>
    </xf>
    <xf numFmtId="0" fontId="60" fillId="2" borderId="12" xfId="10" applyFont="1" applyFill="1" applyBorder="1" applyAlignment="1">
      <alignment horizontal="center" wrapText="1"/>
    </xf>
    <xf numFmtId="164" fontId="60" fillId="2" borderId="4" xfId="9" applyFont="1" applyFill="1" applyBorder="1" applyAlignment="1">
      <alignment horizontal="center" wrapText="1"/>
    </xf>
    <xf numFmtId="164" fontId="60" fillId="2" borderId="5" xfId="9" applyFont="1" applyFill="1" applyBorder="1" applyAlignment="1">
      <alignment horizontal="center" wrapText="1"/>
    </xf>
    <xf numFmtId="164" fontId="60" fillId="2" borderId="12" xfId="9" applyFont="1" applyFill="1" applyBorder="1" applyAlignment="1">
      <alignment horizontal="center" wrapText="1"/>
    </xf>
    <xf numFmtId="164" fontId="60" fillId="2" borderId="9" xfId="9" applyFont="1" applyFill="1" applyBorder="1" applyAlignment="1">
      <alignment horizontal="center" wrapText="1"/>
    </xf>
    <xf numFmtId="164" fontId="60" fillId="2" borderId="50" xfId="9" applyFont="1" applyFill="1" applyBorder="1" applyAlignment="1">
      <alignment horizontal="center" wrapText="1"/>
    </xf>
    <xf numFmtId="0" fontId="23" fillId="2" borderId="29" xfId="10" applyFont="1" applyFill="1" applyBorder="1" applyAlignment="1">
      <alignment horizontal="center" vertical="center" wrapText="1"/>
    </xf>
    <xf numFmtId="0" fontId="23" fillId="2" borderId="30" xfId="10" applyFont="1" applyFill="1" applyBorder="1" applyAlignment="1">
      <alignment horizontal="center" vertical="center" wrapText="1"/>
    </xf>
    <xf numFmtId="0" fontId="23" fillId="2" borderId="11" xfId="10" applyFont="1" applyFill="1" applyBorder="1" applyAlignment="1">
      <alignment horizontal="center" vertical="center" wrapText="1"/>
    </xf>
    <xf numFmtId="49" fontId="60" fillId="2" borderId="23" xfId="10" applyNumberFormat="1" applyFont="1" applyFill="1" applyBorder="1" applyAlignment="1">
      <alignment horizontal="center"/>
    </xf>
    <xf numFmtId="49" fontId="60" fillId="2" borderId="48" xfId="10" applyNumberFormat="1" applyFont="1" applyFill="1" applyBorder="1" applyAlignment="1">
      <alignment horizontal="center"/>
    </xf>
    <xf numFmtId="49" fontId="60" fillId="2" borderId="22" xfId="10" applyNumberFormat="1" applyFont="1" applyFill="1" applyBorder="1" applyAlignment="1">
      <alignment horizontal="center"/>
    </xf>
    <xf numFmtId="49" fontId="60" fillId="2" borderId="47" xfId="10" applyNumberFormat="1" applyFont="1" applyFill="1" applyBorder="1" applyAlignment="1">
      <alignment horizontal="center"/>
    </xf>
    <xf numFmtId="0" fontId="60" fillId="2" borderId="22" xfId="10" applyFont="1" applyFill="1" applyBorder="1" applyAlignment="1">
      <alignment horizontal="center" wrapText="1"/>
    </xf>
    <xf numFmtId="0" fontId="60" fillId="2" borderId="47" xfId="10" applyFont="1" applyFill="1" applyBorder="1" applyAlignment="1">
      <alignment horizontal="center" wrapText="1"/>
    </xf>
    <xf numFmtId="0" fontId="60" fillId="2" borderId="48" xfId="10" applyFont="1" applyFill="1" applyBorder="1" applyAlignment="1">
      <alignment horizontal="center" wrapText="1"/>
    </xf>
    <xf numFmtId="164" fontId="60" fillId="2" borderId="22" xfId="9" applyFont="1" applyFill="1" applyBorder="1" applyAlignment="1">
      <alignment horizontal="center" wrapText="1"/>
    </xf>
    <xf numFmtId="164" fontId="60" fillId="2" borderId="47" xfId="9" applyFont="1" applyFill="1" applyBorder="1" applyAlignment="1">
      <alignment horizontal="center" wrapText="1"/>
    </xf>
    <xf numFmtId="164" fontId="60" fillId="2" borderId="48" xfId="9" applyFont="1" applyFill="1" applyBorder="1" applyAlignment="1">
      <alignment horizontal="center" wrapText="1"/>
    </xf>
    <xf numFmtId="164" fontId="60" fillId="2" borderId="49" xfId="9" applyFont="1" applyFill="1" applyBorder="1" applyAlignment="1">
      <alignment horizontal="center" wrapText="1"/>
    </xf>
    <xf numFmtId="0" fontId="23" fillId="2" borderId="21" xfId="10" applyFont="1" applyFill="1" applyBorder="1" applyAlignment="1">
      <alignment horizontal="center" vertical="center"/>
    </xf>
    <xf numFmtId="0" fontId="23" fillId="2" borderId="52" xfId="10" applyFont="1" applyFill="1" applyBorder="1" applyAlignment="1">
      <alignment horizontal="center" vertical="center"/>
    </xf>
    <xf numFmtId="0" fontId="23" fillId="2" borderId="51" xfId="10" applyFont="1" applyFill="1" applyBorder="1" applyAlignment="1">
      <alignment horizontal="center" vertical="center"/>
    </xf>
    <xf numFmtId="0" fontId="61" fillId="2" borderId="54" xfId="10" applyFont="1" applyFill="1" applyBorder="1" applyAlignment="1">
      <alignment horizontal="right" vertical="center"/>
    </xf>
    <xf numFmtId="0" fontId="60" fillId="2" borderId="26" xfId="10" applyFont="1" applyFill="1" applyBorder="1" applyAlignment="1">
      <alignment horizontal="center"/>
    </xf>
    <xf numFmtId="0" fontId="60" fillId="2" borderId="52" xfId="10" applyFont="1" applyFill="1" applyBorder="1" applyAlignment="1">
      <alignment horizontal="center"/>
    </xf>
    <xf numFmtId="49" fontId="60" fillId="2" borderId="58" xfId="10" applyNumberFormat="1" applyFont="1" applyFill="1" applyBorder="1" applyAlignment="1">
      <alignment horizontal="center"/>
    </xf>
    <xf numFmtId="49" fontId="60" fillId="2" borderId="56" xfId="10" applyNumberFormat="1" applyFont="1" applyFill="1" applyBorder="1" applyAlignment="1">
      <alignment horizontal="center"/>
    </xf>
    <xf numFmtId="49" fontId="60" fillId="2" borderId="57" xfId="10" applyNumberFormat="1" applyFont="1" applyFill="1" applyBorder="1" applyAlignment="1">
      <alignment horizontal="center"/>
    </xf>
    <xf numFmtId="0" fontId="60" fillId="2" borderId="58" xfId="10" applyFont="1" applyFill="1" applyBorder="1" applyAlignment="1">
      <alignment horizontal="center" wrapText="1"/>
    </xf>
    <xf numFmtId="0" fontId="60" fillId="2" borderId="56" xfId="10" applyFont="1" applyFill="1" applyBorder="1" applyAlignment="1">
      <alignment horizontal="center" wrapText="1"/>
    </xf>
    <xf numFmtId="0" fontId="60" fillId="2" borderId="57" xfId="10" applyFont="1" applyFill="1" applyBorder="1" applyAlignment="1">
      <alignment horizontal="center" wrapText="1"/>
    </xf>
    <xf numFmtId="0" fontId="60" fillId="2" borderId="59" xfId="10" applyFont="1" applyFill="1" applyBorder="1" applyAlignment="1">
      <alignment horizontal="center" wrapText="1"/>
    </xf>
    <xf numFmtId="0" fontId="60" fillId="2" borderId="50" xfId="10" applyFont="1" applyFill="1" applyBorder="1" applyAlignment="1">
      <alignment horizontal="center" wrapText="1"/>
    </xf>
    <xf numFmtId="0" fontId="60" fillId="2" borderId="28" xfId="10" applyFont="1" applyFill="1" applyBorder="1" applyAlignment="1">
      <alignment horizontal="left" vertical="center" wrapText="1"/>
    </xf>
    <xf numFmtId="0" fontId="60" fillId="2" borderId="32" xfId="10" applyFont="1" applyFill="1" applyBorder="1" applyAlignment="1">
      <alignment horizontal="left" vertical="center" wrapText="1"/>
    </xf>
    <xf numFmtId="0" fontId="60" fillId="2" borderId="49" xfId="10" applyFont="1" applyFill="1" applyBorder="1" applyAlignment="1">
      <alignment horizontal="center" wrapText="1"/>
    </xf>
    <xf numFmtId="49" fontId="23" fillId="2" borderId="28" xfId="10" applyNumberFormat="1" applyFont="1" applyFill="1" applyBorder="1" applyAlignment="1">
      <alignment horizontal="center" vertical="center" wrapText="1"/>
    </xf>
    <xf numFmtId="49" fontId="23" fillId="2" borderId="9" xfId="10" applyNumberFormat="1" applyFont="1" applyFill="1" applyBorder="1" applyAlignment="1">
      <alignment horizontal="center" vertical="center" wrapText="1"/>
    </xf>
    <xf numFmtId="0" fontId="60" fillId="2" borderId="0" xfId="10" applyNumberFormat="1" applyFont="1" applyFill="1" applyBorder="1" applyAlignment="1">
      <alignment horizontal="left"/>
    </xf>
    <xf numFmtId="0" fontId="61" fillId="2" borderId="0" xfId="10" applyFont="1" applyFill="1" applyAlignment="1">
      <alignment horizontal="left" vertical="center"/>
    </xf>
    <xf numFmtId="0" fontId="61" fillId="2" borderId="0" xfId="10" applyNumberFormat="1" applyFont="1" applyFill="1" applyBorder="1" applyAlignment="1">
      <alignment horizontal="center" vertical="center" wrapText="1"/>
    </xf>
    <xf numFmtId="0" fontId="60" fillId="2" borderId="5" xfId="10" applyNumberFormat="1" applyFont="1" applyFill="1" applyBorder="1" applyAlignment="1">
      <alignment horizontal="center"/>
    </xf>
    <xf numFmtId="49" fontId="60" fillId="2" borderId="28" xfId="10" applyNumberFormat="1" applyFont="1" applyFill="1" applyBorder="1" applyAlignment="1">
      <alignment horizontal="center"/>
    </xf>
    <xf numFmtId="0" fontId="69" fillId="2" borderId="30" xfId="11" applyFont="1" applyFill="1" applyBorder="1" applyAlignment="1">
      <alignment horizontal="center" vertical="center"/>
    </xf>
    <xf numFmtId="0" fontId="14" fillId="2" borderId="30" xfId="10" applyFont="1" applyFill="1" applyBorder="1" applyAlignment="1">
      <alignment horizontal="center" vertical="center" wrapText="1"/>
    </xf>
    <xf numFmtId="0" fontId="14" fillId="2" borderId="11" xfId="10" applyFont="1" applyFill="1" applyBorder="1" applyAlignment="1">
      <alignment horizontal="center" vertical="center" wrapText="1"/>
    </xf>
    <xf numFmtId="0" fontId="14" fillId="2" borderId="0" xfId="10" applyFont="1" applyFill="1" applyBorder="1" applyAlignment="1">
      <alignment horizontal="center" vertical="center" wrapText="1"/>
    </xf>
    <xf numFmtId="0" fontId="14" fillId="2" borderId="45" xfId="10" applyFont="1" applyFill="1" applyBorder="1" applyAlignment="1">
      <alignment horizontal="center" vertical="center" wrapText="1"/>
    </xf>
    <xf numFmtId="0" fontId="14" fillId="2" borderId="29" xfId="10" applyFont="1" applyFill="1" applyBorder="1" applyAlignment="1">
      <alignment horizontal="center" vertical="center" wrapText="1"/>
    </xf>
    <xf numFmtId="0" fontId="14" fillId="2" borderId="46" xfId="10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28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49" fontId="14" fillId="2" borderId="31" xfId="10" applyNumberFormat="1" applyFont="1" applyFill="1" applyBorder="1" applyAlignment="1">
      <alignment horizontal="center" vertical="center" wrapText="1"/>
    </xf>
    <xf numFmtId="0" fontId="77" fillId="2" borderId="0" xfId="10" applyNumberFormat="1" applyFont="1" applyFill="1" applyBorder="1" applyAlignment="1">
      <alignment horizontal="center" vertical="center" wrapText="1"/>
    </xf>
    <xf numFmtId="49" fontId="14" fillId="2" borderId="0" xfId="10" applyNumberFormat="1" applyFont="1" applyFill="1" applyBorder="1" applyAlignment="1">
      <alignment horizontal="left"/>
    </xf>
    <xf numFmtId="0" fontId="14" fillId="2" borderId="5" xfId="10" applyNumberFormat="1" applyFont="1" applyFill="1" applyBorder="1" applyAlignment="1">
      <alignment horizontal="center"/>
    </xf>
    <xf numFmtId="0" fontId="56" fillId="2" borderId="0" xfId="11" applyFont="1" applyFill="1" applyBorder="1" applyAlignment="1">
      <alignment horizontal="center" vertical="center"/>
    </xf>
    <xf numFmtId="0" fontId="77" fillId="2" borderId="0" xfId="10" applyFont="1" applyFill="1" applyAlignment="1">
      <alignment horizontal="left" vertical="center"/>
    </xf>
    <xf numFmtId="49" fontId="60" fillId="2" borderId="32" xfId="10" applyNumberFormat="1" applyFont="1" applyFill="1" applyBorder="1" applyAlignment="1">
      <alignment horizontal="left" vertical="center" wrapText="1"/>
    </xf>
    <xf numFmtId="49" fontId="14" fillId="2" borderId="63" xfId="10" applyNumberFormat="1" applyFont="1" applyFill="1" applyBorder="1" applyAlignment="1">
      <alignment horizontal="center" wrapText="1"/>
    </xf>
    <xf numFmtId="49" fontId="14" fillId="2" borderId="16" xfId="10" applyNumberFormat="1" applyFont="1" applyFill="1" applyBorder="1" applyAlignment="1">
      <alignment horizontal="center" wrapText="1"/>
    </xf>
    <xf numFmtId="49" fontId="14" fillId="2" borderId="16" xfId="10" applyNumberFormat="1" applyFont="1" applyFill="1" applyBorder="1" applyAlignment="1">
      <alignment horizontal="center" vertical="center" wrapText="1"/>
    </xf>
    <xf numFmtId="49" fontId="14" fillId="2" borderId="30" xfId="10" applyNumberFormat="1" applyFont="1" applyFill="1" applyBorder="1" applyAlignment="1">
      <alignment horizontal="center" vertical="center" wrapText="1"/>
    </xf>
    <xf numFmtId="49" fontId="14" fillId="2" borderId="11" xfId="10" applyNumberFormat="1" applyFont="1" applyFill="1" applyBorder="1" applyAlignment="1">
      <alignment horizontal="center" vertical="center" wrapText="1"/>
    </xf>
    <xf numFmtId="49" fontId="14" fillId="2" borderId="29" xfId="10" applyNumberFormat="1" applyFont="1" applyFill="1" applyBorder="1" applyAlignment="1">
      <alignment horizontal="center" vertical="center" wrapText="1"/>
    </xf>
    <xf numFmtId="49" fontId="14" fillId="2" borderId="17" xfId="10" applyNumberFormat="1" applyFont="1" applyFill="1" applyBorder="1" applyAlignment="1">
      <alignment horizontal="center" vertical="center" wrapText="1"/>
    </xf>
    <xf numFmtId="49" fontId="14" fillId="2" borderId="1" xfId="10" applyNumberFormat="1" applyFont="1" applyFill="1" applyBorder="1" applyAlignment="1">
      <alignment horizontal="center" vertical="center" wrapText="1"/>
    </xf>
    <xf numFmtId="49" fontId="14" fillId="2" borderId="18" xfId="10" applyNumberFormat="1" applyFont="1" applyFill="1" applyBorder="1" applyAlignment="1">
      <alignment horizontal="center" vertical="center" wrapText="1"/>
    </xf>
    <xf numFmtId="49" fontId="14" fillId="2" borderId="65" xfId="10" applyNumberFormat="1" applyFont="1" applyFill="1" applyBorder="1" applyAlignment="1">
      <alignment horizontal="center" wrapText="1"/>
    </xf>
    <xf numFmtId="49" fontId="14" fillId="2" borderId="3" xfId="10" applyNumberFormat="1" applyFont="1" applyFill="1" applyBorder="1" applyAlignment="1">
      <alignment horizontal="center" wrapText="1"/>
    </xf>
    <xf numFmtId="49" fontId="14" fillId="2" borderId="28" xfId="10" applyNumberFormat="1" applyFont="1" applyFill="1" applyBorder="1" applyAlignment="1">
      <alignment horizontal="left" vertical="center" wrapText="1"/>
    </xf>
    <xf numFmtId="49" fontId="60" fillId="2" borderId="9" xfId="10" applyNumberFormat="1" applyFont="1" applyFill="1" applyBorder="1" applyAlignment="1">
      <alignment horizontal="left" wrapText="1"/>
    </xf>
    <xf numFmtId="49" fontId="60" fillId="2" borderId="1" xfId="10" applyNumberFormat="1" applyFont="1" applyFill="1" applyBorder="1" applyAlignment="1">
      <alignment horizontal="left" wrapText="1"/>
    </xf>
    <xf numFmtId="49" fontId="60" fillId="2" borderId="8" xfId="10" applyNumberFormat="1" applyFont="1" applyFill="1" applyBorder="1" applyAlignment="1">
      <alignment horizontal="left" wrapText="1"/>
    </xf>
    <xf numFmtId="49" fontId="60" fillId="2" borderId="25" xfId="10" applyNumberFormat="1" applyFont="1" applyFill="1" applyBorder="1" applyAlignment="1">
      <alignment horizontal="center" wrapText="1"/>
    </xf>
    <xf numFmtId="49" fontId="60" fillId="2" borderId="5" xfId="10" applyNumberFormat="1" applyFont="1" applyFill="1" applyBorder="1" applyAlignment="1">
      <alignment horizontal="center" wrapText="1"/>
    </xf>
    <xf numFmtId="49" fontId="14" fillId="2" borderId="19" xfId="10" applyNumberFormat="1" applyFont="1" applyFill="1" applyBorder="1" applyAlignment="1">
      <alignment horizontal="center" vertical="center" wrapText="1"/>
    </xf>
    <xf numFmtId="49" fontId="77" fillId="2" borderId="0" xfId="10" applyNumberFormat="1" applyFont="1" applyFill="1" applyBorder="1" applyAlignment="1">
      <alignment horizontal="left" vertical="center" wrapText="1"/>
    </xf>
    <xf numFmtId="49" fontId="14" fillId="2" borderId="20" xfId="10" applyNumberFormat="1" applyFont="1" applyFill="1" applyBorder="1" applyAlignment="1">
      <alignment horizontal="center" vertical="center" wrapText="1"/>
    </xf>
    <xf numFmtId="49" fontId="15" fillId="2" borderId="0" xfId="10" applyNumberFormat="1" applyFont="1" applyFill="1" applyBorder="1" applyAlignment="1">
      <alignment horizontal="left" wrapText="1"/>
    </xf>
    <xf numFmtId="49" fontId="88" fillId="2" borderId="30" xfId="10" applyNumberFormat="1" applyFont="1" applyFill="1" applyBorder="1" applyAlignment="1">
      <alignment horizontal="right" vertical="center"/>
    </xf>
    <xf numFmtId="49" fontId="86" fillId="2" borderId="30" xfId="10" applyNumberFormat="1" applyFont="1" applyFill="1" applyBorder="1" applyAlignment="1">
      <alignment horizontal="right" vertical="center"/>
    </xf>
    <xf numFmtId="49" fontId="86" fillId="2" borderId="54" xfId="10" applyNumberFormat="1" applyFont="1" applyFill="1" applyBorder="1" applyAlignment="1">
      <alignment horizontal="right" vertical="center"/>
    </xf>
    <xf numFmtId="49" fontId="86" fillId="2" borderId="55" xfId="10" applyNumberFormat="1" applyFont="1" applyFill="1" applyBorder="1" applyAlignment="1">
      <alignment horizontal="center" wrapText="1"/>
    </xf>
    <xf numFmtId="49" fontId="86" fillId="2" borderId="56" xfId="10" applyNumberFormat="1" applyFont="1" applyFill="1" applyBorder="1" applyAlignment="1">
      <alignment horizontal="center" wrapText="1"/>
    </xf>
    <xf numFmtId="49" fontId="86" fillId="2" borderId="57" xfId="10" applyNumberFormat="1" applyFont="1" applyFill="1" applyBorder="1" applyAlignment="1">
      <alignment horizontal="center" wrapText="1"/>
    </xf>
    <xf numFmtId="0" fontId="14" fillId="2" borderId="1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12" xfId="10" applyFont="1" applyFill="1" applyBorder="1" applyAlignment="1">
      <alignment horizontal="center" vertical="center" wrapText="1"/>
    </xf>
    <xf numFmtId="49" fontId="14" fillId="2" borderId="46" xfId="10" applyNumberFormat="1" applyFont="1" applyFill="1" applyBorder="1" applyAlignment="1">
      <alignment horizontal="center" vertical="center" wrapText="1"/>
    </xf>
    <xf numFmtId="49" fontId="14" fillId="2" borderId="0" xfId="10" applyNumberFormat="1" applyFont="1" applyFill="1" applyBorder="1" applyAlignment="1">
      <alignment horizontal="center" vertical="center" wrapText="1"/>
    </xf>
    <xf numFmtId="49" fontId="14" fillId="2" borderId="45" xfId="10" applyNumberFormat="1" applyFont="1" applyFill="1" applyBorder="1" applyAlignment="1">
      <alignment horizontal="center" vertical="center" wrapText="1"/>
    </xf>
    <xf numFmtId="49" fontId="14" fillId="2" borderId="63" xfId="10" applyNumberFormat="1" applyFont="1" applyFill="1" applyBorder="1" applyAlignment="1">
      <alignment horizontal="center" vertical="center" wrapText="1"/>
    </xf>
    <xf numFmtId="49" fontId="14" fillId="2" borderId="22" xfId="10" applyNumberFormat="1" applyFont="1" applyFill="1" applyBorder="1" applyAlignment="1">
      <alignment horizontal="center" vertical="center" wrapText="1"/>
    </xf>
    <xf numFmtId="49" fontId="14" fillId="2" borderId="47" xfId="10" applyNumberFormat="1" applyFont="1" applyFill="1" applyBorder="1" applyAlignment="1">
      <alignment horizontal="center" vertical="center" wrapText="1"/>
    </xf>
    <xf numFmtId="49" fontId="14" fillId="2" borderId="48" xfId="10" applyNumberFormat="1" applyFont="1" applyFill="1" applyBorder="1" applyAlignment="1">
      <alignment horizontal="center" vertical="center" wrapText="1"/>
    </xf>
    <xf numFmtId="49" fontId="14" fillId="2" borderId="22" xfId="10" applyNumberFormat="1" applyFont="1" applyFill="1" applyBorder="1" applyAlignment="1">
      <alignment horizontal="center" wrapText="1"/>
    </xf>
    <xf numFmtId="49" fontId="14" fillId="2" borderId="47" xfId="10" applyNumberFormat="1" applyFont="1" applyFill="1" applyBorder="1" applyAlignment="1">
      <alignment horizontal="center" wrapText="1"/>
    </xf>
    <xf numFmtId="49" fontId="14" fillId="2" borderId="48" xfId="10" applyNumberFormat="1" applyFont="1" applyFill="1" applyBorder="1" applyAlignment="1">
      <alignment horizontal="center" wrapText="1"/>
    </xf>
    <xf numFmtId="49" fontId="87" fillId="2" borderId="19" xfId="10" applyNumberFormat="1" applyFont="1" applyFill="1" applyBorder="1" applyAlignment="1">
      <alignment horizontal="right" vertical="center" wrapText="1"/>
    </xf>
    <xf numFmtId="49" fontId="14" fillId="2" borderId="28" xfId="10" applyNumberFormat="1" applyFont="1" applyFill="1" applyBorder="1" applyAlignment="1">
      <alignment horizontal="center" wrapText="1"/>
    </xf>
    <xf numFmtId="49" fontId="14" fillId="2" borderId="9" xfId="10" applyNumberFormat="1" applyFont="1" applyFill="1" applyBorder="1" applyAlignment="1">
      <alignment horizontal="center" wrapText="1"/>
    </xf>
    <xf numFmtId="49" fontId="14" fillId="2" borderId="64" xfId="10" applyNumberFormat="1" applyFont="1" applyFill="1" applyBorder="1" applyAlignment="1">
      <alignment horizontal="center" vertical="center" wrapText="1"/>
    </xf>
    <xf numFmtId="49" fontId="14" fillId="2" borderId="8" xfId="10" applyNumberFormat="1" applyFont="1" applyFill="1" applyBorder="1" applyAlignment="1">
      <alignment horizontal="center" wrapText="1"/>
    </xf>
    <xf numFmtId="0" fontId="87" fillId="2" borderId="75" xfId="10" applyFont="1" applyFill="1" applyBorder="1" applyAlignment="1">
      <alignment horizontal="right" vertical="center" wrapText="1"/>
    </xf>
    <xf numFmtId="0" fontId="87" fillId="2" borderId="0" xfId="10" applyFont="1" applyFill="1" applyBorder="1" applyAlignment="1">
      <alignment horizontal="right" vertical="center" wrapText="1"/>
    </xf>
    <xf numFmtId="0" fontId="87" fillId="2" borderId="77" xfId="10" applyFont="1" applyFill="1" applyBorder="1" applyAlignment="1">
      <alignment horizontal="right" vertical="center" wrapText="1"/>
    </xf>
    <xf numFmtId="0" fontId="14" fillId="2" borderId="26" xfId="10" applyFont="1" applyFill="1" applyBorder="1" applyAlignment="1">
      <alignment horizontal="center" wrapText="1"/>
    </xf>
    <xf numFmtId="0" fontId="14" fillId="2" borderId="51" xfId="10" applyFont="1" applyFill="1" applyBorder="1" applyAlignment="1">
      <alignment horizontal="center" wrapText="1"/>
    </xf>
    <xf numFmtId="0" fontId="14" fillId="2" borderId="52" xfId="10" applyFont="1" applyFill="1" applyBorder="1" applyAlignment="1">
      <alignment horizontal="center" wrapText="1"/>
    </xf>
    <xf numFmtId="0" fontId="77" fillId="2" borderId="0" xfId="10" applyFont="1" applyFill="1" applyBorder="1" applyAlignment="1">
      <alignment horizontal="left" vertical="center" wrapText="1"/>
    </xf>
    <xf numFmtId="49" fontId="13" fillId="2" borderId="0" xfId="10" applyNumberFormat="1" applyFont="1" applyFill="1" applyBorder="1" applyAlignment="1">
      <alignment horizontal="center" vertical="top" wrapText="1"/>
    </xf>
    <xf numFmtId="49" fontId="14" fillId="2" borderId="51" xfId="10" applyNumberFormat="1" applyFont="1" applyFill="1" applyBorder="1" applyAlignment="1">
      <alignment horizontal="center" vertical="center" wrapText="1"/>
    </xf>
    <xf numFmtId="49" fontId="14" fillId="2" borderId="52" xfId="10" applyNumberFormat="1" applyFont="1" applyFill="1" applyBorder="1" applyAlignment="1">
      <alignment horizontal="center" vertical="center" wrapText="1"/>
    </xf>
    <xf numFmtId="0" fontId="14" fillId="2" borderId="21" xfId="10" applyFont="1" applyFill="1" applyBorder="1" applyAlignment="1">
      <alignment horizontal="center" vertical="center" wrapText="1"/>
    </xf>
    <xf numFmtId="0" fontId="14" fillId="2" borderId="51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textRotation="90" wrapText="1"/>
    </xf>
    <xf numFmtId="0" fontId="14" fillId="2" borderId="9" xfId="10" applyFont="1" applyFill="1" applyBorder="1" applyAlignment="1">
      <alignment horizontal="center" vertical="center" textRotation="90" wrapText="1"/>
    </xf>
    <xf numFmtId="49" fontId="14" fillId="2" borderId="21" xfId="10" applyNumberFormat="1" applyFont="1" applyFill="1" applyBorder="1" applyAlignment="1">
      <alignment horizontal="center" vertical="center" wrapText="1"/>
    </xf>
    <xf numFmtId="0" fontId="14" fillId="2" borderId="28" xfId="10" applyFont="1" applyFill="1" applyBorder="1" applyAlignment="1">
      <alignment horizontal="center" vertical="center" textRotation="90" wrapText="1"/>
    </xf>
    <xf numFmtId="49" fontId="14" fillId="2" borderId="65" xfId="10" applyNumberFormat="1" applyFont="1" applyFill="1" applyBorder="1" applyAlignment="1">
      <alignment horizontal="center" vertical="center" wrapText="1"/>
    </xf>
    <xf numFmtId="49" fontId="14" fillId="2" borderId="3" xfId="10" applyNumberFormat="1" applyFont="1" applyFill="1" applyBorder="1" applyAlignment="1">
      <alignment horizontal="center" vertical="center" wrapText="1"/>
    </xf>
    <xf numFmtId="49" fontId="14" fillId="2" borderId="62" xfId="10" applyNumberFormat="1" applyFont="1" applyFill="1" applyBorder="1" applyAlignment="1">
      <alignment horizontal="center" vertical="center" wrapText="1"/>
    </xf>
    <xf numFmtId="49" fontId="77" fillId="2" borderId="63" xfId="10" applyNumberFormat="1" applyFont="1" applyFill="1" applyBorder="1" applyAlignment="1">
      <alignment horizontal="right" vertical="center" wrapText="1"/>
    </xf>
    <xf numFmtId="49" fontId="77" fillId="2" borderId="16" xfId="10" applyNumberFormat="1" applyFont="1" applyFill="1" applyBorder="1" applyAlignment="1">
      <alignment horizontal="right" vertical="center" wrapText="1"/>
    </xf>
    <xf numFmtId="49" fontId="77" fillId="2" borderId="22" xfId="10" applyNumberFormat="1" applyFont="1" applyFill="1" applyBorder="1" applyAlignment="1">
      <alignment horizontal="right" vertical="center" wrapText="1"/>
    </xf>
    <xf numFmtId="49" fontId="14" fillId="2" borderId="24" xfId="10" applyNumberFormat="1" applyFont="1" applyFill="1" applyBorder="1" applyAlignment="1">
      <alignment horizontal="center" wrapText="1"/>
    </xf>
    <xf numFmtId="0" fontId="77" fillId="2" borderId="0" xfId="10" applyFont="1" applyFill="1" applyBorder="1" applyAlignment="1">
      <alignment horizontal="right" vertical="center" wrapText="1"/>
    </xf>
    <xf numFmtId="49" fontId="77" fillId="2" borderId="17" xfId="10" applyNumberFormat="1" applyFont="1" applyFill="1" applyBorder="1" applyAlignment="1">
      <alignment horizontal="right" vertical="center" wrapText="1"/>
    </xf>
    <xf numFmtId="0" fontId="14" fillId="2" borderId="0" xfId="10" applyFont="1" applyFill="1" applyAlignment="1">
      <alignment horizontal="left"/>
    </xf>
    <xf numFmtId="0" fontId="14" fillId="2" borderId="30" xfId="10" applyFont="1" applyFill="1" applyBorder="1" applyAlignment="1">
      <alignment horizontal="center" vertical="top"/>
    </xf>
    <xf numFmtId="0" fontId="15" fillId="2" borderId="0" xfId="10" applyNumberFormat="1" applyFont="1" applyFill="1" applyBorder="1" applyAlignment="1">
      <alignment horizontal="left" wrapText="1"/>
    </xf>
    <xf numFmtId="0" fontId="15" fillId="2" borderId="30" xfId="10" applyNumberFormat="1" applyFont="1" applyFill="1" applyBorder="1" applyAlignment="1">
      <alignment horizontal="center"/>
    </xf>
    <xf numFmtId="0" fontId="14" fillId="2" borderId="5" xfId="10" applyFont="1" applyFill="1" applyBorder="1" applyAlignment="1">
      <alignment horizontal="center" vertical="top"/>
    </xf>
    <xf numFmtId="49" fontId="14" fillId="2" borderId="5" xfId="10" applyNumberFormat="1" applyFont="1" applyFill="1" applyBorder="1" applyAlignment="1">
      <alignment horizontal="center" vertical="top"/>
    </xf>
    <xf numFmtId="0" fontId="14" fillId="2" borderId="5" xfId="10" applyFont="1" applyFill="1" applyBorder="1" applyAlignment="1">
      <alignment horizontal="center"/>
    </xf>
    <xf numFmtId="0" fontId="77" fillId="2" borderId="77" xfId="10" applyFont="1" applyFill="1" applyBorder="1" applyAlignment="1">
      <alignment horizontal="right" vertical="center" wrapText="1"/>
    </xf>
    <xf numFmtId="0" fontId="14" fillId="2" borderId="30" xfId="10" applyFont="1" applyFill="1" applyBorder="1" applyAlignment="1">
      <alignment horizontal="center"/>
    </xf>
    <xf numFmtId="0" fontId="14" fillId="2" borderId="0" xfId="10" applyFont="1" applyFill="1" applyAlignment="1">
      <alignment horizontal="center"/>
    </xf>
    <xf numFmtId="49" fontId="14" fillId="2" borderId="5" xfId="10" applyNumberFormat="1" applyFont="1" applyFill="1" applyBorder="1" applyAlignment="1">
      <alignment horizontal="center"/>
    </xf>
    <xf numFmtId="0" fontId="14" fillId="2" borderId="5" xfId="12" applyNumberFormat="1" applyFont="1" applyFill="1" applyBorder="1" applyAlignment="1">
      <alignment horizontal="center"/>
    </xf>
    <xf numFmtId="49" fontId="15" fillId="2" borderId="0" xfId="10" applyNumberFormat="1" applyFont="1" applyFill="1" applyBorder="1" applyAlignment="1">
      <alignment horizontal="center" wrapText="1"/>
    </xf>
    <xf numFmtId="49" fontId="14" fillId="2" borderId="9" xfId="10" applyNumberFormat="1" applyFont="1" applyFill="1" applyBorder="1" applyAlignment="1">
      <alignment horizontal="left" vertical="center" wrapText="1"/>
    </xf>
    <xf numFmtId="49" fontId="14" fillId="2" borderId="1" xfId="10" applyNumberFormat="1" applyFont="1" applyFill="1" applyBorder="1" applyAlignment="1">
      <alignment horizontal="left" vertical="center" wrapText="1"/>
    </xf>
    <xf numFmtId="49" fontId="14" fillId="2" borderId="8" xfId="10" applyNumberFormat="1" applyFont="1" applyFill="1" applyBorder="1" applyAlignment="1">
      <alignment horizontal="left" vertical="center" wrapText="1"/>
    </xf>
    <xf numFmtId="49" fontId="14" fillId="2" borderId="25" xfId="10" applyNumberFormat="1" applyFont="1" applyFill="1" applyBorder="1" applyAlignment="1">
      <alignment horizontal="center" wrapText="1"/>
    </xf>
    <xf numFmtId="49" fontId="14" fillId="2" borderId="5" xfId="10" applyNumberFormat="1" applyFont="1" applyFill="1" applyBorder="1" applyAlignment="1">
      <alignment horizontal="center" wrapText="1"/>
    </xf>
    <xf numFmtId="0" fontId="60" fillId="2" borderId="0" xfId="12" applyNumberFormat="1" applyFont="1" applyFill="1" applyBorder="1" applyAlignment="1">
      <alignment horizontal="center"/>
    </xf>
    <xf numFmtId="49" fontId="60" fillId="2" borderId="64" xfId="10" applyNumberFormat="1" applyFont="1" applyFill="1" applyBorder="1" applyAlignment="1">
      <alignment horizontal="center" wrapText="1"/>
    </xf>
    <xf numFmtId="0" fontId="60" fillId="2" borderId="18" xfId="10" applyFont="1" applyFill="1" applyBorder="1" applyAlignment="1">
      <alignment horizontal="center" vertical="center" wrapText="1"/>
    </xf>
    <xf numFmtId="0" fontId="61" fillId="2" borderId="11" xfId="10" applyFont="1" applyFill="1" applyBorder="1" applyAlignment="1">
      <alignment horizontal="right" vertical="center"/>
    </xf>
    <xf numFmtId="0" fontId="61" fillId="2" borderId="31" xfId="10" applyFont="1" applyFill="1" applyBorder="1" applyAlignment="1">
      <alignment horizontal="right" vertical="center"/>
    </xf>
    <xf numFmtId="0" fontId="61" fillId="2" borderId="29" xfId="10" applyFont="1" applyFill="1" applyBorder="1" applyAlignment="1">
      <alignment horizontal="right" vertical="center"/>
    </xf>
    <xf numFmtId="49" fontId="60" fillId="2" borderId="62" xfId="10" applyNumberFormat="1" applyFont="1" applyFill="1" applyBorder="1" applyAlignment="1">
      <alignment horizontal="center" wrapText="1"/>
    </xf>
    <xf numFmtId="49" fontId="60" fillId="2" borderId="19" xfId="10" applyNumberFormat="1" applyFont="1" applyFill="1" applyBorder="1" applyAlignment="1">
      <alignment horizontal="center" wrapText="1"/>
    </xf>
    <xf numFmtId="164" fontId="60" fillId="2" borderId="19" xfId="10" applyNumberFormat="1" applyFont="1" applyFill="1" applyBorder="1" applyAlignment="1">
      <alignment horizontal="center" vertical="center" wrapText="1"/>
    </xf>
    <xf numFmtId="0" fontId="60" fillId="2" borderId="19" xfId="10" applyFont="1" applyFill="1" applyBorder="1" applyAlignment="1">
      <alignment horizontal="center" vertical="center" wrapText="1"/>
    </xf>
    <xf numFmtId="0" fontId="60" fillId="2" borderId="9" xfId="10" applyFont="1" applyFill="1" applyBorder="1" applyAlignment="1">
      <alignment horizontal="left" vertical="center" wrapText="1"/>
    </xf>
    <xf numFmtId="0" fontId="60" fillId="2" borderId="1" xfId="10" applyFont="1" applyFill="1" applyBorder="1" applyAlignment="1">
      <alignment horizontal="left" vertical="center" wrapText="1"/>
    </xf>
    <xf numFmtId="0" fontId="60" fillId="2" borderId="8" xfId="10" applyFont="1" applyFill="1" applyBorder="1" applyAlignment="1">
      <alignment horizontal="left" vertical="center" wrapText="1"/>
    </xf>
    <xf numFmtId="49" fontId="60" fillId="2" borderId="24" xfId="10" applyNumberFormat="1" applyFont="1" applyFill="1" applyBorder="1" applyAlignment="1">
      <alignment horizontal="center" wrapText="1"/>
    </xf>
    <xf numFmtId="49" fontId="60" fillId="2" borderId="28" xfId="10" applyNumberFormat="1" applyFont="1" applyFill="1" applyBorder="1" applyAlignment="1">
      <alignment horizontal="center" wrapText="1"/>
    </xf>
    <xf numFmtId="49" fontId="60" fillId="2" borderId="9" xfId="10" applyNumberFormat="1" applyFont="1" applyFill="1" applyBorder="1" applyAlignment="1">
      <alignment horizontal="center" wrapText="1"/>
    </xf>
    <xf numFmtId="0" fontId="60" fillId="2" borderId="32" xfId="10" applyFont="1" applyFill="1" applyBorder="1" applyAlignment="1">
      <alignment horizontal="center" vertical="center" wrapText="1"/>
    </xf>
    <xf numFmtId="0" fontId="60" fillId="2" borderId="5" xfId="10" applyFont="1" applyFill="1" applyBorder="1" applyAlignment="1">
      <alignment horizontal="left" vertical="top" wrapText="1" indent="3"/>
    </xf>
    <xf numFmtId="0" fontId="60" fillId="2" borderId="50" xfId="10" applyFont="1" applyFill="1" applyBorder="1" applyAlignment="1">
      <alignment horizontal="left" vertical="top" wrapText="1" indent="3"/>
    </xf>
    <xf numFmtId="49" fontId="60" fillId="2" borderId="65" xfId="10" applyNumberFormat="1" applyFont="1" applyFill="1" applyBorder="1" applyAlignment="1">
      <alignment horizontal="center" wrapText="1"/>
    </xf>
    <xf numFmtId="49" fontId="60" fillId="2" borderId="3" xfId="10" applyNumberFormat="1" applyFont="1" applyFill="1" applyBorder="1" applyAlignment="1">
      <alignment horizontal="center" wrapText="1"/>
    </xf>
    <xf numFmtId="164" fontId="60" fillId="2" borderId="3" xfId="9" applyFont="1" applyFill="1" applyBorder="1" applyAlignment="1">
      <alignment horizontal="center" vertical="center" wrapText="1"/>
    </xf>
    <xf numFmtId="164" fontId="60" fillId="2" borderId="66" xfId="9" applyFont="1" applyFill="1" applyBorder="1" applyAlignment="1">
      <alignment horizontal="center" vertical="center" wrapText="1"/>
    </xf>
    <xf numFmtId="0" fontId="60" fillId="2" borderId="30" xfId="10" applyFont="1" applyFill="1" applyBorder="1" applyAlignment="1">
      <alignment horizontal="left" vertical="top" wrapText="1" indent="2"/>
    </xf>
    <xf numFmtId="0" fontId="60" fillId="2" borderId="54" xfId="10" applyFont="1" applyFill="1" applyBorder="1" applyAlignment="1">
      <alignment horizontal="left" vertical="top" wrapText="1" indent="2"/>
    </xf>
    <xf numFmtId="49" fontId="60" fillId="2" borderId="79" xfId="10" applyNumberFormat="1" applyFont="1" applyFill="1" applyBorder="1" applyAlignment="1">
      <alignment horizontal="center" wrapText="1"/>
    </xf>
    <xf numFmtId="49" fontId="60" fillId="2" borderId="31" xfId="10" applyNumberFormat="1" applyFont="1" applyFill="1" applyBorder="1" applyAlignment="1">
      <alignment horizontal="center" wrapText="1"/>
    </xf>
    <xf numFmtId="0" fontId="60" fillId="2" borderId="31" xfId="10" applyFont="1" applyFill="1" applyBorder="1" applyAlignment="1">
      <alignment horizontal="center" vertical="center" wrapText="1"/>
    </xf>
    <xf numFmtId="0" fontId="60" fillId="2" borderId="80" xfId="10" applyFont="1" applyFill="1" applyBorder="1" applyAlignment="1">
      <alignment horizontal="center" vertical="center" wrapText="1"/>
    </xf>
    <xf numFmtId="0" fontId="23" fillId="2" borderId="31" xfId="10" applyFont="1" applyFill="1" applyBorder="1" applyAlignment="1">
      <alignment horizontal="center" vertical="center" wrapText="1"/>
    </xf>
    <xf numFmtId="49" fontId="60" fillId="2" borderId="63" xfId="10" applyNumberFormat="1" applyFont="1" applyFill="1" applyBorder="1" applyAlignment="1">
      <alignment horizontal="center" wrapText="1"/>
    </xf>
    <xf numFmtId="49" fontId="60" fillId="2" borderId="16" xfId="10" applyNumberFormat="1" applyFont="1" applyFill="1" applyBorder="1" applyAlignment="1">
      <alignment horizontal="center" wrapText="1"/>
    </xf>
    <xf numFmtId="0" fontId="60" fillId="2" borderId="16" xfId="10" applyFont="1" applyFill="1" applyBorder="1" applyAlignment="1">
      <alignment horizontal="center" vertical="center" wrapText="1"/>
    </xf>
    <xf numFmtId="0" fontId="60" fillId="2" borderId="17" xfId="10" applyFont="1" applyFill="1" applyBorder="1" applyAlignment="1">
      <alignment horizontal="center" vertical="center" wrapText="1"/>
    </xf>
    <xf numFmtId="49" fontId="27" fillId="2" borderId="0" xfId="10" applyNumberFormat="1" applyFont="1" applyFill="1" applyBorder="1" applyAlignment="1">
      <alignment horizontal="left" wrapText="1"/>
    </xf>
    <xf numFmtId="49" fontId="60" fillId="2" borderId="68" xfId="10" applyNumberFormat="1" applyFont="1" applyFill="1" applyBorder="1" applyAlignment="1">
      <alignment horizontal="center" wrapText="1"/>
    </xf>
    <xf numFmtId="49" fontId="60" fillId="2" borderId="69" xfId="10" applyNumberFormat="1" applyFont="1" applyFill="1" applyBorder="1" applyAlignment="1">
      <alignment horizontal="center" wrapText="1"/>
    </xf>
    <xf numFmtId="49" fontId="60" fillId="2" borderId="70" xfId="10" applyNumberFormat="1" applyFont="1" applyFill="1" applyBorder="1" applyAlignment="1">
      <alignment horizontal="center" wrapText="1"/>
    </xf>
    <xf numFmtId="164" fontId="60" fillId="2" borderId="71" xfId="9" applyFont="1" applyFill="1" applyBorder="1" applyAlignment="1">
      <alignment horizontal="center" vertical="center" wrapText="1"/>
    </xf>
    <xf numFmtId="0" fontId="23" fillId="2" borderId="1" xfId="10" applyFont="1" applyFill="1" applyBorder="1" applyAlignment="1">
      <alignment horizontal="center" vertical="center"/>
    </xf>
    <xf numFmtId="49" fontId="23" fillId="2" borderId="11" xfId="10" applyNumberFormat="1" applyFont="1" applyFill="1" applyBorder="1" applyAlignment="1">
      <alignment horizontal="center" wrapText="1"/>
    </xf>
    <xf numFmtId="49" fontId="23" fillId="2" borderId="31" xfId="10" applyNumberFormat="1" applyFont="1" applyFill="1" applyBorder="1" applyAlignment="1">
      <alignment horizontal="center" wrapText="1"/>
    </xf>
    <xf numFmtId="49" fontId="15" fillId="2" borderId="5" xfId="10" applyNumberFormat="1" applyFont="1" applyFill="1" applyBorder="1" applyAlignment="1">
      <alignment horizontal="center"/>
    </xf>
    <xf numFmtId="49" fontId="15" fillId="2" borderId="5" xfId="10" applyNumberFormat="1" applyFont="1" applyFill="1" applyBorder="1" applyAlignment="1">
      <alignment horizontal="center" vertical="top"/>
    </xf>
    <xf numFmtId="0" fontId="53" fillId="2" borderId="0" xfId="10" applyFont="1" applyFill="1" applyBorder="1" applyAlignment="1">
      <alignment horizontal="right" vertical="center"/>
    </xf>
    <xf numFmtId="49" fontId="15" fillId="2" borderId="62" xfId="10" applyNumberFormat="1" applyFont="1" applyFill="1" applyBorder="1" applyAlignment="1">
      <alignment horizontal="center" wrapText="1"/>
    </xf>
    <xf numFmtId="49" fontId="15" fillId="2" borderId="19" xfId="10" applyNumberFormat="1" applyFont="1" applyFill="1" applyBorder="1" applyAlignment="1">
      <alignment horizontal="center" wrapText="1"/>
    </xf>
    <xf numFmtId="0" fontId="15" fillId="2" borderId="19" xfId="10" applyFont="1" applyFill="1" applyBorder="1" applyAlignment="1">
      <alignment horizontal="center" vertical="center" wrapText="1"/>
    </xf>
    <xf numFmtId="0" fontId="15" fillId="2" borderId="20" xfId="10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/>
    </xf>
    <xf numFmtId="0" fontId="15" fillId="2" borderId="18" xfId="10" applyFont="1" applyFill="1" applyBorder="1" applyAlignment="1">
      <alignment horizontal="center" vertical="center" wrapText="1"/>
    </xf>
    <xf numFmtId="49" fontId="15" fillId="2" borderId="63" xfId="10" applyNumberFormat="1" applyFont="1" applyFill="1" applyBorder="1" applyAlignment="1">
      <alignment horizontal="center" wrapText="1"/>
    </xf>
    <xf numFmtId="49" fontId="15" fillId="2" borderId="16" xfId="10" applyNumberFormat="1" applyFont="1" applyFill="1" applyBorder="1" applyAlignment="1">
      <alignment horizontal="center" wrapText="1"/>
    </xf>
    <xf numFmtId="0" fontId="15" fillId="2" borderId="16" xfId="10" applyFont="1" applyFill="1" applyBorder="1" applyAlignment="1">
      <alignment horizontal="center" vertical="center" wrapText="1"/>
    </xf>
    <xf numFmtId="0" fontId="15" fillId="2" borderId="17" xfId="10" applyFont="1" applyFill="1" applyBorder="1" applyAlignment="1">
      <alignment horizontal="center" vertical="center" wrapText="1"/>
    </xf>
    <xf numFmtId="49" fontId="11" fillId="2" borderId="32" xfId="10" applyNumberFormat="1" applyFont="1" applyFill="1" applyBorder="1" applyAlignment="1">
      <alignment horizontal="left" wrapText="1"/>
    </xf>
    <xf numFmtId="49" fontId="15" fillId="2" borderId="26" xfId="10" applyNumberFormat="1" applyFont="1" applyFill="1" applyBorder="1" applyAlignment="1">
      <alignment horizontal="center" wrapText="1"/>
    </xf>
    <xf numFmtId="49" fontId="15" fillId="2" borderId="51" xfId="10" applyNumberFormat="1" applyFont="1" applyFill="1" applyBorder="1" applyAlignment="1">
      <alignment horizontal="center" wrapText="1"/>
    </xf>
    <xf numFmtId="49" fontId="15" fillId="2" borderId="52" xfId="10" applyNumberFormat="1" applyFont="1" applyFill="1" applyBorder="1" applyAlignment="1">
      <alignment horizontal="center" wrapText="1"/>
    </xf>
    <xf numFmtId="0" fontId="15" fillId="2" borderId="53" xfId="10" applyFont="1" applyFill="1" applyBorder="1" applyAlignment="1">
      <alignment horizontal="center" vertical="center" wrapText="1"/>
    </xf>
    <xf numFmtId="49" fontId="15" fillId="2" borderId="65" xfId="10" applyNumberFormat="1" applyFont="1" applyFill="1" applyBorder="1" applyAlignment="1">
      <alignment horizontal="center" wrapText="1"/>
    </xf>
    <xf numFmtId="0" fontId="15" fillId="2" borderId="3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49" fontId="15" fillId="2" borderId="0" xfId="10" applyNumberFormat="1" applyFont="1" applyFill="1" applyBorder="1" applyAlignment="1">
      <alignment horizontal="left"/>
    </xf>
    <xf numFmtId="0" fontId="15" fillId="2" borderId="28" xfId="10" applyNumberFormat="1" applyFont="1" applyFill="1" applyBorder="1" applyAlignment="1">
      <alignment horizontal="center"/>
    </xf>
    <xf numFmtId="49" fontId="14" fillId="2" borderId="64" xfId="10" applyNumberFormat="1" applyFont="1" applyFill="1" applyBorder="1" applyAlignment="1">
      <alignment horizontal="center" wrapText="1"/>
    </xf>
    <xf numFmtId="49" fontId="14" fillId="2" borderId="1" xfId="10" applyNumberFormat="1" applyFont="1" applyFill="1" applyBorder="1" applyAlignment="1">
      <alignment horizontal="center" wrapText="1"/>
    </xf>
    <xf numFmtId="0" fontId="14" fillId="2" borderId="18" xfId="10" applyFont="1" applyFill="1" applyBorder="1" applyAlignment="1">
      <alignment horizontal="center" vertical="center" wrapText="1"/>
    </xf>
    <xf numFmtId="0" fontId="14" fillId="2" borderId="28" xfId="10" applyFont="1" applyFill="1" applyBorder="1" applyAlignment="1">
      <alignment horizontal="left" vertical="top" wrapText="1" indent="2"/>
    </xf>
    <xf numFmtId="0" fontId="14" fillId="2" borderId="32" xfId="10" applyFont="1" applyFill="1" applyBorder="1" applyAlignment="1">
      <alignment horizontal="left" vertical="top" wrapText="1" indent="2"/>
    </xf>
    <xf numFmtId="0" fontId="14" fillId="2" borderId="9" xfId="10" applyFont="1" applyFill="1" applyBorder="1" applyAlignment="1">
      <alignment horizontal="left" vertical="center" wrapText="1"/>
    </xf>
    <xf numFmtId="0" fontId="14" fillId="2" borderId="1" xfId="10" applyFont="1" applyFill="1" applyBorder="1" applyAlignment="1">
      <alignment horizontal="left" vertical="center" wrapText="1"/>
    </xf>
    <xf numFmtId="0" fontId="14" fillId="2" borderId="8" xfId="10" applyFont="1" applyFill="1" applyBorder="1" applyAlignment="1">
      <alignment horizontal="left" vertical="center" wrapText="1"/>
    </xf>
    <xf numFmtId="0" fontId="14" fillId="2" borderId="9" xfId="10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center" vertical="center"/>
    </xf>
    <xf numFmtId="0" fontId="14" fillId="2" borderId="8" xfId="10" applyFont="1" applyFill="1" applyBorder="1" applyAlignment="1">
      <alignment horizontal="center" vertical="center"/>
    </xf>
    <xf numFmtId="0" fontId="13" fillId="2" borderId="30" xfId="10" applyFont="1" applyFill="1" applyBorder="1" applyAlignment="1">
      <alignment horizontal="left" vertical="top"/>
    </xf>
    <xf numFmtId="0" fontId="77" fillId="2" borderId="30" xfId="10" applyFont="1" applyFill="1" applyBorder="1" applyAlignment="1">
      <alignment horizontal="left" vertical="top"/>
    </xf>
    <xf numFmtId="49" fontId="14" fillId="2" borderId="62" xfId="10" applyNumberFormat="1" applyFont="1" applyFill="1" applyBorder="1" applyAlignment="1">
      <alignment horizontal="center" wrapText="1"/>
    </xf>
    <xf numFmtId="49" fontId="14" fillId="2" borderId="19" xfId="10" applyNumberFormat="1" applyFont="1" applyFill="1" applyBorder="1" applyAlignment="1">
      <alignment horizontal="center" wrapText="1"/>
    </xf>
    <xf numFmtId="0" fontId="14" fillId="2" borderId="19" xfId="10" applyFont="1" applyFill="1" applyBorder="1" applyAlignment="1">
      <alignment horizontal="center" vertical="center" wrapText="1"/>
    </xf>
    <xf numFmtId="0" fontId="14" fillId="2" borderId="20" xfId="10" applyFont="1" applyFill="1" applyBorder="1" applyAlignment="1">
      <alignment horizontal="center" vertical="center" wrapText="1"/>
    </xf>
    <xf numFmtId="0" fontId="77" fillId="2" borderId="0" xfId="10" applyFont="1" applyFill="1" applyBorder="1" applyAlignment="1">
      <alignment horizontal="right" vertical="center"/>
    </xf>
    <xf numFmtId="0" fontId="14" fillId="2" borderId="16" xfId="10" applyFont="1" applyFill="1" applyBorder="1" applyAlignment="1">
      <alignment horizontal="center" vertical="center" wrapText="1"/>
    </xf>
    <xf numFmtId="0" fontId="14" fillId="2" borderId="17" xfId="10" applyFont="1" applyFill="1" applyBorder="1" applyAlignment="1">
      <alignment horizontal="center" vertical="center" wrapText="1"/>
    </xf>
    <xf numFmtId="49" fontId="14" fillId="2" borderId="31" xfId="10" applyNumberFormat="1" applyFont="1" applyFill="1" applyBorder="1" applyAlignment="1">
      <alignment horizontal="center" wrapText="1"/>
    </xf>
    <xf numFmtId="0" fontId="14" fillId="2" borderId="31" xfId="10" applyFont="1" applyFill="1" applyBorder="1" applyAlignment="1">
      <alignment horizontal="center" vertical="center" wrapText="1"/>
    </xf>
    <xf numFmtId="49" fontId="27" fillId="3" borderId="0" xfId="10" applyNumberFormat="1" applyFont="1" applyFill="1" applyBorder="1" applyAlignment="1">
      <alignment horizontal="left" wrapText="1"/>
    </xf>
    <xf numFmtId="0" fontId="65" fillId="3" borderId="0" xfId="10" applyFont="1" applyFill="1" applyAlignment="1">
      <alignment horizontal="left" wrapText="1"/>
    </xf>
    <xf numFmtId="0" fontId="14" fillId="2" borderId="28" xfId="10" applyNumberFormat="1" applyFont="1" applyFill="1" applyBorder="1" applyAlignment="1">
      <alignment horizontal="center"/>
    </xf>
    <xf numFmtId="0" fontId="14" fillId="2" borderId="28" xfId="10" applyFont="1" applyFill="1" applyBorder="1" applyAlignment="1">
      <alignment horizontal="left" vertical="center" wrapText="1"/>
    </xf>
    <xf numFmtId="0" fontId="14" fillId="2" borderId="32" xfId="10" applyFont="1" applyFill="1" applyBorder="1" applyAlignment="1">
      <alignment horizontal="left" vertical="center" wrapText="1"/>
    </xf>
    <xf numFmtId="49" fontId="14" fillId="2" borderId="68" xfId="10" applyNumberFormat="1" applyFont="1" applyFill="1" applyBorder="1" applyAlignment="1">
      <alignment horizontal="center" wrapText="1"/>
    </xf>
    <xf numFmtId="49" fontId="14" fillId="2" borderId="69" xfId="10" applyNumberFormat="1" applyFont="1" applyFill="1" applyBorder="1" applyAlignment="1">
      <alignment horizontal="center" wrapText="1"/>
    </xf>
    <xf numFmtId="49" fontId="14" fillId="2" borderId="70" xfId="10" applyNumberFormat="1" applyFont="1" applyFill="1" applyBorder="1" applyAlignment="1">
      <alignment horizontal="center" wrapText="1"/>
    </xf>
    <xf numFmtId="0" fontId="14" fillId="2" borderId="71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164" fontId="53" fillId="2" borderId="3" xfId="9" applyFont="1" applyFill="1" applyBorder="1" applyAlignment="1">
      <alignment horizontal="center" vertical="center" wrapText="1"/>
    </xf>
    <xf numFmtId="164" fontId="53" fillId="2" borderId="1" xfId="9" applyFont="1" applyFill="1" applyBorder="1" applyAlignment="1">
      <alignment horizontal="center" vertical="center" wrapText="1"/>
    </xf>
    <xf numFmtId="49" fontId="60" fillId="2" borderId="28" xfId="10" applyNumberFormat="1" applyFont="1" applyFill="1" applyBorder="1" applyAlignment="1">
      <alignment horizontal="left" vertical="center" wrapText="1" indent="2"/>
    </xf>
    <xf numFmtId="49" fontId="60" fillId="2" borderId="9" xfId="10" applyNumberFormat="1" applyFont="1" applyFill="1" applyBorder="1" applyAlignment="1">
      <alignment horizontal="left" vertical="center" wrapText="1" indent="2"/>
    </xf>
    <xf numFmtId="49" fontId="60" fillId="2" borderId="8" xfId="10" applyNumberFormat="1" applyFont="1" applyFill="1" applyBorder="1" applyAlignment="1">
      <alignment horizontal="center" vertical="center" wrapText="1"/>
    </xf>
    <xf numFmtId="0" fontId="53" fillId="2" borderId="8" xfId="10" applyFont="1" applyFill="1" applyBorder="1" applyAlignment="1">
      <alignment horizontal="left" vertical="center" wrapText="1" indent="3"/>
    </xf>
    <xf numFmtId="0" fontId="53" fillId="2" borderId="28" xfId="10" applyFont="1" applyFill="1" applyBorder="1" applyAlignment="1">
      <alignment horizontal="left" vertical="center" wrapText="1" indent="3"/>
    </xf>
    <xf numFmtId="0" fontId="53" fillId="2" borderId="28" xfId="10" applyFont="1" applyFill="1" applyBorder="1" applyAlignment="1">
      <alignment horizontal="left" vertical="center" wrapText="1"/>
    </xf>
    <xf numFmtId="0" fontId="53" fillId="2" borderId="9" xfId="10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left" vertical="center" wrapText="1" indent="2"/>
    </xf>
    <xf numFmtId="1" fontId="60" fillId="2" borderId="1" xfId="10" applyNumberFormat="1" applyFont="1" applyFill="1" applyBorder="1" applyAlignment="1">
      <alignment horizontal="center" vertical="center" wrapText="1"/>
    </xf>
    <xf numFmtId="164" fontId="60" fillId="2" borderId="4" xfId="10" applyNumberFormat="1" applyFont="1" applyFill="1" applyBorder="1" applyAlignment="1">
      <alignment horizontal="center" vertical="center" wrapText="1"/>
    </xf>
    <xf numFmtId="49" fontId="60" fillId="2" borderId="5" xfId="10" applyNumberFormat="1" applyFont="1" applyFill="1" applyBorder="1" applyAlignment="1">
      <alignment horizontal="left" vertical="center" wrapText="1" indent="2"/>
    </xf>
    <xf numFmtId="49" fontId="60" fillId="2" borderId="12" xfId="10" applyNumberFormat="1" applyFont="1" applyFill="1" applyBorder="1" applyAlignment="1">
      <alignment horizontal="left" vertical="center" wrapText="1" indent="2"/>
    </xf>
    <xf numFmtId="49" fontId="60" fillId="2" borderId="4" xfId="10" applyNumberFormat="1" applyFont="1" applyFill="1" applyBorder="1" applyAlignment="1">
      <alignment horizontal="center" vertical="center" wrapText="1"/>
    </xf>
    <xf numFmtId="49" fontId="60" fillId="2" borderId="5" xfId="10" applyNumberFormat="1" applyFont="1" applyFill="1" applyBorder="1" applyAlignment="1">
      <alignment horizontal="center" vertical="center" wrapText="1"/>
    </xf>
    <xf numFmtId="164" fontId="15" fillId="2" borderId="3" xfId="9" applyFont="1" applyFill="1" applyBorder="1" applyAlignment="1">
      <alignment horizontal="center" vertical="center" wrapText="1"/>
    </xf>
    <xf numFmtId="0" fontId="53" fillId="2" borderId="30" xfId="10" applyFont="1" applyFill="1" applyBorder="1" applyAlignment="1">
      <alignment horizontal="right" vertical="center" wrapText="1"/>
    </xf>
    <xf numFmtId="0" fontId="15" fillId="2" borderId="1" xfId="10" applyFont="1" applyFill="1" applyBorder="1" applyAlignment="1">
      <alignment horizontal="left" vertical="center" wrapText="1"/>
    </xf>
    <xf numFmtId="49" fontId="15" fillId="2" borderId="0" xfId="10" applyNumberFormat="1" applyFont="1" applyFill="1" applyBorder="1" applyAlignment="1">
      <alignment horizontal="center" vertical="center" wrapText="1"/>
    </xf>
    <xf numFmtId="49" fontId="15" fillId="2" borderId="45" xfId="10" applyNumberFormat="1" applyFont="1" applyFill="1" applyBorder="1" applyAlignment="1">
      <alignment horizontal="center" vertical="center" wrapText="1"/>
    </xf>
    <xf numFmtId="49" fontId="15" fillId="2" borderId="5" xfId="10" applyNumberFormat="1" applyFont="1" applyFill="1" applyBorder="1" applyAlignment="1">
      <alignment horizontal="center" vertical="center" wrapText="1"/>
    </xf>
    <xf numFmtId="49" fontId="15" fillId="2" borderId="12" xfId="10" applyNumberFormat="1" applyFont="1" applyFill="1" applyBorder="1" applyAlignment="1">
      <alignment horizontal="center" vertical="center" wrapText="1"/>
    </xf>
    <xf numFmtId="49" fontId="15" fillId="2" borderId="46" xfId="10" applyNumberFormat="1" applyFont="1" applyFill="1" applyBorder="1" applyAlignment="1">
      <alignment horizontal="center" vertical="center" wrapText="1"/>
    </xf>
    <xf numFmtId="49" fontId="15" fillId="2" borderId="4" xfId="10" applyNumberFormat="1" applyFont="1" applyFill="1" applyBorder="1" applyAlignment="1">
      <alignment horizontal="center" vertical="center" wrapText="1"/>
    </xf>
    <xf numFmtId="49" fontId="15" fillId="2" borderId="8" xfId="10" applyNumberFormat="1" applyFont="1" applyFill="1" applyBorder="1" applyAlignment="1">
      <alignment horizontal="center" vertical="center" wrapText="1"/>
    </xf>
    <xf numFmtId="0" fontId="53" fillId="2" borderId="1" xfId="10" applyFont="1" applyFill="1" applyBorder="1" applyAlignment="1">
      <alignment horizontal="center" wrapText="1"/>
    </xf>
    <xf numFmtId="0" fontId="15" fillId="2" borderId="1" xfId="10" applyFont="1" applyFill="1" applyBorder="1" applyAlignment="1">
      <alignment horizontal="left" vertical="center" wrapText="1" indent="1"/>
    </xf>
    <xf numFmtId="49" fontId="15" fillId="2" borderId="3" xfId="10" applyNumberFormat="1" applyFont="1" applyFill="1" applyBorder="1" applyAlignment="1">
      <alignment horizontal="center" vertical="center" wrapText="1"/>
    </xf>
    <xf numFmtId="164" fontId="15" fillId="2" borderId="8" xfId="9" applyFont="1" applyFill="1" applyBorder="1" applyAlignment="1">
      <alignment horizontal="center" vertical="center" wrapText="1"/>
    </xf>
    <xf numFmtId="164" fontId="15" fillId="2" borderId="28" xfId="9" applyFont="1" applyFill="1" applyBorder="1" applyAlignment="1">
      <alignment horizontal="center" vertical="center" wrapText="1"/>
    </xf>
    <xf numFmtId="164" fontId="15" fillId="2" borderId="9" xfId="9" applyFont="1" applyFill="1" applyBorder="1" applyAlignment="1">
      <alignment horizontal="center" vertical="center" wrapText="1"/>
    </xf>
    <xf numFmtId="164" fontId="15" fillId="2" borderId="1" xfId="12" applyFont="1" applyFill="1" applyBorder="1" applyAlignment="1">
      <alignment horizontal="center" vertical="center" wrapText="1"/>
    </xf>
    <xf numFmtId="0" fontId="15" fillId="2" borderId="8" xfId="10" applyFont="1" applyFill="1" applyBorder="1" applyAlignment="1">
      <alignment horizontal="center" vertical="center"/>
    </xf>
    <xf numFmtId="0" fontId="53" fillId="2" borderId="8" xfId="10" applyFont="1" applyFill="1" applyBorder="1" applyAlignment="1">
      <alignment horizontal="center" vertical="center" wrapText="1"/>
    </xf>
    <xf numFmtId="0" fontId="53" fillId="2" borderId="28" xfId="10" applyFont="1" applyFill="1" applyBorder="1" applyAlignment="1">
      <alignment horizontal="center" vertical="center" wrapText="1"/>
    </xf>
    <xf numFmtId="0" fontId="53" fillId="2" borderId="9" xfId="10" applyFont="1" applyFill="1" applyBorder="1" applyAlignment="1">
      <alignment horizontal="center" vertical="center" wrapText="1"/>
    </xf>
    <xf numFmtId="164" fontId="53" fillId="2" borderId="8" xfId="9" applyFont="1" applyFill="1" applyBorder="1" applyAlignment="1">
      <alignment horizontal="center" vertical="center" wrapText="1"/>
    </xf>
    <xf numFmtId="164" fontId="53" fillId="2" borderId="28" xfId="9" applyFont="1" applyFill="1" applyBorder="1" applyAlignment="1">
      <alignment horizontal="center" vertical="center" wrapText="1"/>
    </xf>
    <xf numFmtId="164" fontId="53" fillId="2" borderId="9" xfId="9" applyFont="1" applyFill="1" applyBorder="1" applyAlignment="1">
      <alignment horizontal="center" vertical="center" wrapText="1"/>
    </xf>
    <xf numFmtId="0" fontId="60" fillId="2" borderId="30" xfId="10" applyFont="1" applyFill="1" applyBorder="1" applyAlignment="1">
      <alignment horizontal="left" vertical="center" wrapText="1" indent="1"/>
    </xf>
    <xf numFmtId="0" fontId="60" fillId="2" borderId="11" xfId="10" applyFont="1" applyFill="1" applyBorder="1" applyAlignment="1">
      <alignment horizontal="left" vertical="center" wrapText="1" indent="1"/>
    </xf>
    <xf numFmtId="164" fontId="15" fillId="2" borderId="8" xfId="10" applyNumberFormat="1" applyFont="1" applyFill="1" applyBorder="1" applyAlignment="1">
      <alignment horizontal="center" vertical="center" wrapText="1"/>
    </xf>
    <xf numFmtId="164" fontId="15" fillId="2" borderId="8" xfId="9" applyNumberFormat="1" applyFont="1" applyFill="1" applyBorder="1" applyAlignment="1">
      <alignment horizontal="center" vertical="center" wrapText="1"/>
    </xf>
    <xf numFmtId="164" fontId="15" fillId="2" borderId="28" xfId="9" applyNumberFormat="1" applyFont="1" applyFill="1" applyBorder="1" applyAlignment="1">
      <alignment horizontal="center" vertical="center" wrapText="1"/>
    </xf>
    <xf numFmtId="164" fontId="15" fillId="2" borderId="9" xfId="9" applyNumberFormat="1" applyFont="1" applyFill="1" applyBorder="1" applyAlignment="1">
      <alignment horizontal="center" vertical="center" wrapText="1"/>
    </xf>
    <xf numFmtId="49" fontId="60" fillId="2" borderId="30" xfId="10" applyNumberFormat="1" applyFont="1" applyFill="1" applyBorder="1" applyAlignment="1">
      <alignment horizontal="left" vertical="center" wrapText="1" indent="1"/>
    </xf>
    <xf numFmtId="49" fontId="60" fillId="2" borderId="11" xfId="10" applyNumberFormat="1" applyFont="1" applyFill="1" applyBorder="1" applyAlignment="1">
      <alignment horizontal="left" vertical="center" wrapText="1" indent="1"/>
    </xf>
    <xf numFmtId="0" fontId="53" fillId="2" borderId="0" xfId="10" applyFont="1" applyFill="1" applyAlignment="1">
      <alignment horizontal="center" vertical="center" wrapText="1"/>
    </xf>
    <xf numFmtId="0" fontId="5" fillId="0" borderId="0" xfId="10" applyAlignment="1">
      <alignment horizontal="center" vertical="center" wrapText="1"/>
    </xf>
    <xf numFmtId="0" fontId="53" fillId="2" borderId="0" xfId="10" applyNumberFormat="1" applyFont="1" applyFill="1" applyBorder="1" applyAlignment="1">
      <alignment horizontal="left"/>
    </xf>
    <xf numFmtId="0" fontId="5" fillId="0" borderId="0" xfId="10" applyAlignment="1"/>
    <xf numFmtId="0" fontId="93" fillId="2" borderId="30" xfId="11" applyFont="1" applyFill="1" applyBorder="1" applyAlignment="1">
      <alignment horizontal="center" vertical="center"/>
    </xf>
    <xf numFmtId="49" fontId="53" fillId="2" borderId="0" xfId="10" applyNumberFormat="1" applyFont="1" applyFill="1" applyBorder="1" applyAlignment="1">
      <alignment horizontal="left" vertical="center" wrapText="1"/>
    </xf>
    <xf numFmtId="0" fontId="5" fillId="0" borderId="0" xfId="10" applyFont="1" applyAlignment="1">
      <alignment horizontal="center" wrapText="1"/>
    </xf>
    <xf numFmtId="164" fontId="60" fillId="2" borderId="8" xfId="10" applyNumberFormat="1" applyFont="1" applyFill="1" applyBorder="1" applyAlignment="1">
      <alignment horizontal="center" vertical="center" wrapText="1"/>
    </xf>
    <xf numFmtId="0" fontId="74" fillId="2" borderId="30" xfId="10" applyFont="1" applyFill="1" applyBorder="1" applyAlignment="1">
      <alignment horizontal="left" vertical="center" wrapText="1"/>
    </xf>
    <xf numFmtId="0" fontId="53" fillId="2" borderId="0" xfId="10" applyFont="1" applyFill="1" applyBorder="1" applyAlignment="1">
      <alignment horizontal="left" wrapText="1"/>
    </xf>
    <xf numFmtId="164" fontId="60" fillId="2" borderId="8" xfId="9" applyFont="1" applyFill="1" applyBorder="1" applyAlignment="1">
      <alignment horizontal="center" vertical="center" wrapText="1"/>
    </xf>
    <xf numFmtId="164" fontId="60" fillId="2" borderId="28" xfId="9" applyFont="1" applyFill="1" applyBorder="1" applyAlignment="1">
      <alignment horizontal="center" vertical="center" wrapText="1"/>
    </xf>
    <xf numFmtId="164" fontId="60" fillId="2" borderId="9" xfId="9" applyFont="1" applyFill="1" applyBorder="1" applyAlignment="1">
      <alignment horizontal="center" vertical="center" wrapText="1"/>
    </xf>
    <xf numFmtId="49" fontId="60" fillId="2" borderId="8" xfId="10" applyNumberFormat="1" applyFont="1" applyFill="1" applyBorder="1" applyAlignment="1">
      <alignment horizontal="center" wrapText="1"/>
    </xf>
    <xf numFmtId="164" fontId="60" fillId="2" borderId="31" xfId="10" applyNumberFormat="1" applyFont="1" applyFill="1" applyBorder="1" applyAlignment="1">
      <alignment horizontal="center" vertical="center" wrapText="1"/>
    </xf>
    <xf numFmtId="164" fontId="60" fillId="2" borderId="29" xfId="10" applyNumberFormat="1" applyFont="1" applyFill="1" applyBorder="1" applyAlignment="1">
      <alignment horizontal="center" vertical="center" wrapText="1"/>
    </xf>
    <xf numFmtId="0" fontId="30" fillId="2" borderId="30" xfId="10" applyNumberFormat="1" applyFont="1" applyFill="1" applyBorder="1" applyAlignment="1">
      <alignment horizontal="left" vertical="top"/>
    </xf>
    <xf numFmtId="49" fontId="60" fillId="2" borderId="4" xfId="10" applyNumberFormat="1" applyFont="1" applyFill="1" applyBorder="1" applyAlignment="1">
      <alignment horizontal="center" wrapText="1"/>
    </xf>
    <xf numFmtId="49" fontId="60" fillId="2" borderId="12" xfId="10" applyNumberFormat="1" applyFont="1" applyFill="1" applyBorder="1" applyAlignment="1">
      <alignment horizontal="center" wrapText="1"/>
    </xf>
    <xf numFmtId="49" fontId="60" fillId="2" borderId="1" xfId="10" applyNumberFormat="1" applyFont="1" applyFill="1" applyBorder="1" applyAlignment="1">
      <alignment horizontal="center" vertical="center" wrapText="1"/>
    </xf>
    <xf numFmtId="49" fontId="15" fillId="2" borderId="1" xfId="10" applyNumberFormat="1" applyFont="1" applyFill="1" applyBorder="1" applyAlignment="1">
      <alignment horizontal="left" wrapText="1"/>
    </xf>
    <xf numFmtId="49" fontId="15" fillId="2" borderId="8" xfId="10" applyNumberFormat="1" applyFont="1" applyFill="1" applyBorder="1" applyAlignment="1">
      <alignment horizontal="left" wrapText="1"/>
    </xf>
    <xf numFmtId="0" fontId="61" fillId="2" borderId="0" xfId="10" applyFont="1" applyFill="1" applyAlignment="1">
      <alignment horizontal="left" vertical="center" wrapText="1"/>
    </xf>
    <xf numFmtId="164" fontId="60" fillId="2" borderId="4" xfId="9" applyFont="1" applyFill="1" applyBorder="1" applyAlignment="1">
      <alignment horizontal="center" vertical="center" wrapText="1"/>
    </xf>
    <xf numFmtId="164" fontId="60" fillId="2" borderId="5" xfId="9" applyFont="1" applyFill="1" applyBorder="1" applyAlignment="1">
      <alignment horizontal="center" vertical="center" wrapText="1"/>
    </xf>
    <xf numFmtId="164" fontId="60" fillId="2" borderId="12" xfId="9" applyFont="1" applyFill="1" applyBorder="1" applyAlignment="1">
      <alignment horizontal="center" vertical="center" wrapText="1"/>
    </xf>
    <xf numFmtId="0" fontId="61" fillId="2" borderId="0" xfId="10" applyFont="1" applyFill="1" applyBorder="1" applyAlignment="1">
      <alignment horizontal="left" wrapText="1"/>
    </xf>
    <xf numFmtId="0" fontId="60" fillId="2" borderId="1" xfId="10" applyFont="1" applyFill="1" applyBorder="1" applyAlignment="1">
      <alignment horizontal="center" vertical="center"/>
    </xf>
    <xf numFmtId="0" fontId="60" fillId="2" borderId="30" xfId="10" applyFont="1" applyFill="1" applyBorder="1" applyAlignment="1">
      <alignment horizontal="center" vertical="center"/>
    </xf>
    <xf numFmtId="0" fontId="60" fillId="2" borderId="11" xfId="10" applyFont="1" applyFill="1" applyBorder="1" applyAlignment="1">
      <alignment horizontal="center" vertical="center"/>
    </xf>
    <xf numFmtId="0" fontId="60" fillId="2" borderId="21" xfId="10" applyFont="1" applyFill="1" applyBorder="1" applyAlignment="1">
      <alignment horizontal="center" vertical="center" wrapText="1"/>
    </xf>
    <xf numFmtId="0" fontId="60" fillId="2" borderId="51" xfId="10" applyFont="1" applyFill="1" applyBorder="1" applyAlignment="1">
      <alignment horizontal="center" vertical="center" wrapText="1"/>
    </xf>
    <xf numFmtId="0" fontId="60" fillId="2" borderId="52" xfId="10" applyFont="1" applyFill="1" applyBorder="1" applyAlignment="1">
      <alignment horizontal="center" vertical="center" wrapText="1"/>
    </xf>
    <xf numFmtId="0" fontId="60" fillId="2" borderId="22" xfId="10" applyFont="1" applyFill="1" applyBorder="1" applyAlignment="1">
      <alignment horizontal="center" vertical="center" wrapText="1"/>
    </xf>
    <xf numFmtId="0" fontId="60" fillId="2" borderId="47" xfId="10" applyFont="1" applyFill="1" applyBorder="1" applyAlignment="1">
      <alignment horizontal="center" vertical="center" wrapText="1"/>
    </xf>
    <xf numFmtId="0" fontId="60" fillId="2" borderId="48" xfId="10" applyFont="1" applyFill="1" applyBorder="1" applyAlignment="1">
      <alignment horizontal="center" vertical="center" wrapText="1"/>
    </xf>
    <xf numFmtId="0" fontId="60" fillId="2" borderId="49" xfId="10" applyFont="1" applyFill="1" applyBorder="1" applyAlignment="1">
      <alignment horizontal="center" vertical="center" wrapText="1"/>
    </xf>
    <xf numFmtId="0" fontId="60" fillId="2" borderId="21" xfId="10" applyFont="1" applyFill="1" applyBorder="1" applyAlignment="1">
      <alignment horizontal="center" wrapText="1"/>
    </xf>
    <xf numFmtId="0" fontId="60" fillId="2" borderId="51" xfId="10" applyFont="1" applyFill="1" applyBorder="1" applyAlignment="1">
      <alignment horizontal="center" wrapText="1"/>
    </xf>
    <xf numFmtId="0" fontId="60" fillId="2" borderId="52" xfId="10" applyFont="1" applyFill="1" applyBorder="1" applyAlignment="1">
      <alignment horizontal="center" wrapText="1"/>
    </xf>
    <xf numFmtId="0" fontId="60" fillId="2" borderId="53" xfId="10" applyFont="1" applyFill="1" applyBorder="1" applyAlignment="1">
      <alignment horizontal="center" vertical="center" wrapText="1"/>
    </xf>
    <xf numFmtId="0" fontId="60" fillId="0" borderId="0" xfId="10" applyFont="1" applyFill="1" applyBorder="1" applyAlignment="1">
      <alignment horizontal="center"/>
    </xf>
    <xf numFmtId="173" fontId="60" fillId="2" borderId="0" xfId="10" applyNumberFormat="1" applyFont="1" applyFill="1" applyAlignment="1">
      <alignment horizontal="left"/>
    </xf>
    <xf numFmtId="49" fontId="58" fillId="2" borderId="0" xfId="10" applyNumberFormat="1" applyFont="1" applyFill="1" applyBorder="1" applyAlignment="1">
      <alignment horizontal="center" wrapText="1"/>
    </xf>
    <xf numFmtId="49" fontId="11" fillId="2" borderId="1" xfId="10" applyNumberFormat="1" applyFont="1" applyFill="1" applyBorder="1" applyAlignment="1">
      <alignment horizontal="left" wrapText="1"/>
    </xf>
    <xf numFmtId="167" fontId="60" fillId="2" borderId="1" xfId="10" applyNumberFormat="1" applyFont="1" applyFill="1" applyBorder="1" applyAlignment="1">
      <alignment horizontal="center" vertical="center" wrapText="1"/>
    </xf>
    <xf numFmtId="0" fontId="60" fillId="2" borderId="1" xfId="10" applyFont="1" applyFill="1" applyBorder="1" applyAlignment="1">
      <alignment horizontal="left" vertical="center" wrapText="1" indent="4"/>
    </xf>
    <xf numFmtId="49" fontId="60" fillId="2" borderId="1" xfId="10" applyNumberFormat="1" applyFont="1" applyFill="1" applyBorder="1" applyAlignment="1">
      <alignment horizontal="left" vertical="center"/>
    </xf>
    <xf numFmtId="49" fontId="60" fillId="2" borderId="8" xfId="10" applyNumberFormat="1" applyFont="1" applyFill="1" applyBorder="1" applyAlignment="1">
      <alignment horizontal="left" vertical="center"/>
    </xf>
    <xf numFmtId="0" fontId="60" fillId="2" borderId="1" xfId="10" applyFont="1" applyFill="1" applyBorder="1" applyAlignment="1">
      <alignment horizontal="left" vertical="center" wrapText="1" indent="2"/>
    </xf>
    <xf numFmtId="43" fontId="60" fillId="2" borderId="1" xfId="10" applyNumberFormat="1" applyFont="1" applyFill="1" applyBorder="1" applyAlignment="1">
      <alignment horizontal="center" vertical="center" wrapText="1"/>
    </xf>
    <xf numFmtId="0" fontId="60" fillId="2" borderId="8" xfId="9" applyNumberFormat="1" applyFont="1" applyFill="1" applyBorder="1" applyAlignment="1">
      <alignment horizontal="center" vertical="center" wrapText="1"/>
    </xf>
    <xf numFmtId="0" fontId="60" fillId="2" borderId="8" xfId="10" applyFont="1" applyFill="1" applyBorder="1" applyAlignment="1">
      <alignment horizontal="center"/>
    </xf>
    <xf numFmtId="0" fontId="60" fillId="2" borderId="28" xfId="10" applyFont="1" applyFill="1" applyBorder="1" applyAlignment="1">
      <alignment horizontal="center"/>
    </xf>
    <xf numFmtId="0" fontId="60" fillId="2" borderId="9" xfId="10" applyFont="1" applyFill="1" applyBorder="1" applyAlignment="1">
      <alignment horizontal="center"/>
    </xf>
    <xf numFmtId="43" fontId="60" fillId="2" borderId="8" xfId="10" applyNumberFormat="1" applyFont="1" applyFill="1" applyBorder="1" applyAlignment="1">
      <alignment horizontal="center" vertical="center" wrapText="1"/>
    </xf>
    <xf numFmtId="0" fontId="60" fillId="2" borderId="1" xfId="9" applyNumberFormat="1" applyFont="1" applyFill="1" applyBorder="1" applyAlignment="1">
      <alignment horizontal="center" vertical="center" wrapText="1"/>
    </xf>
    <xf numFmtId="167" fontId="60" fillId="2" borderId="52" xfId="10" applyNumberFormat="1" applyFont="1" applyFill="1" applyBorder="1" applyAlignment="1">
      <alignment horizontal="center" vertical="center" wrapText="1"/>
    </xf>
    <xf numFmtId="167" fontId="60" fillId="2" borderId="19" xfId="10" applyNumberFormat="1" applyFont="1" applyFill="1" applyBorder="1" applyAlignment="1">
      <alignment horizontal="center" vertical="center" wrapText="1"/>
    </xf>
    <xf numFmtId="167" fontId="60" fillId="2" borderId="48" xfId="10" applyNumberFormat="1" applyFont="1" applyFill="1" applyBorder="1" applyAlignment="1">
      <alignment horizontal="center" vertical="center" wrapText="1"/>
    </xf>
    <xf numFmtId="167" fontId="60" fillId="2" borderId="16" xfId="10" applyNumberFormat="1" applyFont="1" applyFill="1" applyBorder="1" applyAlignment="1">
      <alignment horizontal="center" vertical="center" wrapText="1"/>
    </xf>
    <xf numFmtId="167" fontId="60" fillId="2" borderId="9" xfId="10" applyNumberFormat="1" applyFont="1" applyFill="1" applyBorder="1" applyAlignment="1">
      <alignment horizontal="center" vertical="center" wrapText="1"/>
    </xf>
    <xf numFmtId="49" fontId="61" fillId="2" borderId="0" xfId="10" applyNumberFormat="1" applyFont="1" applyFill="1" applyBorder="1" applyAlignment="1">
      <alignment horizontal="left" vertical="center" wrapText="1"/>
    </xf>
    <xf numFmtId="0" fontId="60" fillId="0" borderId="0" xfId="12" applyNumberFormat="1" applyFont="1" applyFill="1" applyBorder="1" applyAlignment="1">
      <alignment horizontal="center"/>
    </xf>
    <xf numFmtId="0" fontId="60" fillId="2" borderId="29" xfId="10" applyFont="1" applyFill="1" applyBorder="1" applyAlignment="1">
      <alignment horizontal="center" vertical="center"/>
    </xf>
    <xf numFmtId="0" fontId="60" fillId="2" borderId="8" xfId="10" applyFont="1" applyFill="1" applyBorder="1" applyAlignment="1">
      <alignment horizontal="center" vertical="center"/>
    </xf>
    <xf numFmtId="0" fontId="60" fillId="2" borderId="28" xfId="10" applyFont="1" applyFill="1" applyBorder="1" applyAlignment="1">
      <alignment horizontal="center" vertical="center"/>
    </xf>
    <xf numFmtId="0" fontId="60" fillId="2" borderId="9" xfId="10" applyFont="1" applyFill="1" applyBorder="1" applyAlignment="1">
      <alignment horizontal="center" vertical="center"/>
    </xf>
    <xf numFmtId="0" fontId="60" fillId="2" borderId="31" xfId="10" applyFont="1" applyFill="1" applyBorder="1" applyAlignment="1">
      <alignment horizontal="center" vertical="center"/>
    </xf>
    <xf numFmtId="0" fontId="60" fillId="0" borderId="0" xfId="10" applyFont="1" applyFill="1" applyAlignment="1">
      <alignment horizontal="left"/>
    </xf>
    <xf numFmtId="173" fontId="60" fillId="0" borderId="0" xfId="10" applyNumberFormat="1" applyFont="1" applyFill="1" applyBorder="1" applyAlignment="1">
      <alignment horizontal="left"/>
    </xf>
    <xf numFmtId="172" fontId="60" fillId="2" borderId="1" xfId="10" applyNumberFormat="1" applyFont="1" applyFill="1" applyBorder="1" applyAlignment="1">
      <alignment horizontal="center" vertical="center" wrapText="1"/>
    </xf>
    <xf numFmtId="0" fontId="61" fillId="2" borderId="0" xfId="10" applyFont="1" applyFill="1" applyAlignment="1">
      <alignment horizontal="center" vertical="center" wrapText="1"/>
    </xf>
    <xf numFmtId="0" fontId="5" fillId="0" borderId="0" xfId="10" applyAlignment="1">
      <alignment vertical="center" wrapText="1"/>
    </xf>
    <xf numFmtId="0" fontId="60" fillId="0" borderId="0" xfId="10" applyFont="1" applyFill="1" applyAlignment="1">
      <alignment horizontal="center"/>
    </xf>
    <xf numFmtId="0" fontId="60" fillId="0" borderId="30" xfId="10" applyFont="1" applyFill="1" applyBorder="1" applyAlignment="1">
      <alignment horizontal="center" vertical="top"/>
    </xf>
    <xf numFmtId="0" fontId="60" fillId="0" borderId="5" xfId="10" applyFont="1" applyFill="1" applyBorder="1" applyAlignment="1">
      <alignment horizontal="center" vertical="top"/>
    </xf>
    <xf numFmtId="0" fontId="60" fillId="0" borderId="5" xfId="10" applyNumberFormat="1" applyFont="1" applyFill="1" applyBorder="1" applyAlignment="1">
      <alignment horizontal="center" vertical="top"/>
    </xf>
    <xf numFmtId="0" fontId="15" fillId="2" borderId="28" xfId="10" applyNumberFormat="1" applyFont="1" applyFill="1" applyBorder="1" applyAlignment="1">
      <alignment horizontal="center" vertical="center" wrapText="1"/>
    </xf>
    <xf numFmtId="0" fontId="53" fillId="2" borderId="28" xfId="10" applyNumberFormat="1" applyFont="1" applyFill="1" applyBorder="1" applyAlignment="1">
      <alignment horizontal="left" vertical="top" wrapText="1" indent="3"/>
    </xf>
    <xf numFmtId="0" fontId="53" fillId="2" borderId="28" xfId="10" applyNumberFormat="1" applyFont="1" applyFill="1" applyBorder="1" applyAlignment="1">
      <alignment horizontal="left" vertical="top" wrapText="1"/>
    </xf>
    <xf numFmtId="0" fontId="15" fillId="2" borderId="1" xfId="10" applyNumberFormat="1" applyFont="1" applyFill="1" applyBorder="1" applyAlignment="1">
      <alignment horizontal="center" wrapText="1"/>
    </xf>
    <xf numFmtId="164" fontId="53" fillId="2" borderId="1" xfId="9" applyFont="1" applyFill="1" applyBorder="1" applyAlignment="1">
      <alignment horizontal="center" wrapText="1"/>
    </xf>
    <xf numFmtId="0" fontId="15" fillId="2" borderId="9" xfId="10" applyNumberFormat="1" applyFont="1" applyFill="1" applyBorder="1" applyAlignment="1">
      <alignment horizontal="center" vertical="center" wrapText="1"/>
    </xf>
    <xf numFmtId="0" fontId="15" fillId="2" borderId="8" xfId="10" applyNumberFormat="1" applyFont="1" applyFill="1" applyBorder="1" applyAlignment="1">
      <alignment horizontal="left" vertical="top" wrapText="1" indent="3"/>
    </xf>
    <xf numFmtId="0" fontId="15" fillId="2" borderId="28" xfId="10" applyNumberFormat="1" applyFont="1" applyFill="1" applyBorder="1" applyAlignment="1">
      <alignment horizontal="left" vertical="top" wrapText="1" indent="3"/>
    </xf>
    <xf numFmtId="164" fontId="15" fillId="2" borderId="1" xfId="10" applyNumberFormat="1" applyFont="1" applyFill="1" applyBorder="1" applyAlignment="1">
      <alignment horizontal="center" wrapText="1"/>
    </xf>
    <xf numFmtId="0" fontId="15" fillId="2" borderId="1" xfId="10" applyNumberFormat="1" applyFont="1" applyFill="1" applyBorder="1" applyAlignment="1">
      <alignment horizontal="center" vertical="center" wrapText="1"/>
    </xf>
    <xf numFmtId="0" fontId="15" fillId="2" borderId="1" xfId="10" applyNumberFormat="1" applyFont="1" applyFill="1" applyBorder="1" applyAlignment="1">
      <alignment horizontal="left" vertical="center" wrapText="1" indent="2"/>
    </xf>
    <xf numFmtId="0" fontId="15" fillId="2" borderId="8" xfId="10" applyNumberFormat="1" applyFont="1" applyFill="1" applyBorder="1" applyAlignment="1">
      <alignment horizontal="left" vertical="center" wrapText="1" indent="2"/>
    </xf>
    <xf numFmtId="0" fontId="15" fillId="2" borderId="29" xfId="10" applyNumberFormat="1" applyFont="1" applyFill="1" applyBorder="1" applyAlignment="1">
      <alignment horizontal="center" vertical="center" wrapText="1"/>
    </xf>
    <xf numFmtId="0" fontId="15" fillId="2" borderId="30" xfId="10" applyNumberFormat="1" applyFont="1" applyFill="1" applyBorder="1" applyAlignment="1">
      <alignment horizontal="center" vertical="center" wrapText="1"/>
    </xf>
    <xf numFmtId="0" fontId="15" fillId="2" borderId="11" xfId="10" applyNumberFormat="1" applyFont="1" applyFill="1" applyBorder="1" applyAlignment="1">
      <alignment horizontal="center" vertical="center" wrapText="1"/>
    </xf>
    <xf numFmtId="0" fontId="15" fillId="2" borderId="4" xfId="10" applyNumberFormat="1" applyFont="1" applyFill="1" applyBorder="1" applyAlignment="1">
      <alignment horizontal="center" vertical="center" wrapText="1"/>
    </xf>
    <xf numFmtId="0" fontId="15" fillId="2" borderId="5" xfId="10" applyNumberFormat="1" applyFont="1" applyFill="1" applyBorder="1" applyAlignment="1">
      <alignment horizontal="center" vertical="center" wrapText="1"/>
    </xf>
    <xf numFmtId="0" fontId="15" fillId="2" borderId="12" xfId="10" applyNumberFormat="1" applyFont="1" applyFill="1" applyBorder="1" applyAlignment="1">
      <alignment horizontal="center" vertical="center" wrapText="1"/>
    </xf>
    <xf numFmtId="0" fontId="53" fillId="2" borderId="0" xfId="10" applyFont="1" applyFill="1" applyAlignment="1">
      <alignment horizontal="center" vertical="center"/>
    </xf>
    <xf numFmtId="0" fontId="5" fillId="0" borderId="0" xfId="10" applyAlignment="1">
      <alignment horizontal="center" vertical="center"/>
    </xf>
    <xf numFmtId="0" fontId="15" fillId="2" borderId="46" xfId="10" applyNumberFormat="1" applyFont="1" applyFill="1" applyBorder="1" applyAlignment="1">
      <alignment horizontal="center" vertical="center" wrapText="1"/>
    </xf>
    <xf numFmtId="0" fontId="15" fillId="2" borderId="45" xfId="10" applyNumberFormat="1" applyFont="1" applyFill="1" applyBorder="1" applyAlignment="1">
      <alignment horizontal="center" vertical="center" wrapText="1"/>
    </xf>
    <xf numFmtId="0" fontId="15" fillId="2" borderId="1" xfId="10" applyNumberFormat="1" applyFont="1" applyFill="1" applyBorder="1" applyAlignment="1">
      <alignment horizontal="left" vertical="center" wrapText="1" indent="4"/>
    </xf>
    <xf numFmtId="0" fontId="15" fillId="2" borderId="8" xfId="10" applyNumberFormat="1" applyFont="1" applyFill="1" applyBorder="1" applyAlignment="1">
      <alignment horizontal="left" vertical="center" wrapText="1" indent="4"/>
    </xf>
    <xf numFmtId="0" fontId="15" fillId="2" borderId="28" xfId="10" applyNumberFormat="1" applyFont="1" applyFill="1" applyBorder="1" applyAlignment="1">
      <alignment horizontal="center" wrapText="1"/>
    </xf>
    <xf numFmtId="0" fontId="15" fillId="2" borderId="9" xfId="10" applyNumberFormat="1" applyFont="1" applyFill="1" applyBorder="1" applyAlignment="1">
      <alignment horizontal="center" wrapText="1"/>
    </xf>
    <xf numFmtId="0" fontId="53" fillId="2" borderId="1" xfId="10" applyNumberFormat="1" applyFont="1" applyFill="1" applyBorder="1" applyAlignment="1">
      <alignment horizontal="left" vertical="center" wrapText="1"/>
    </xf>
    <xf numFmtId="0" fontId="53" fillId="2" borderId="8" xfId="10" applyNumberFormat="1" applyFont="1" applyFill="1" applyBorder="1" applyAlignment="1">
      <alignment horizontal="left" vertical="center" wrapText="1"/>
    </xf>
    <xf numFmtId="0" fontId="15" fillId="2" borderId="28" xfId="10" applyNumberFormat="1" applyFont="1" applyFill="1" applyBorder="1" applyAlignment="1">
      <alignment horizontal="left" vertical="center" wrapText="1" indent="2"/>
    </xf>
    <xf numFmtId="0" fontId="15" fillId="2" borderId="5" xfId="10" applyNumberFormat="1" applyFont="1" applyFill="1" applyBorder="1" applyAlignment="1">
      <alignment horizontal="center" wrapText="1"/>
    </xf>
    <xf numFmtId="0" fontId="15" fillId="2" borderId="28" xfId="10" applyNumberFormat="1" applyFont="1" applyFill="1" applyBorder="1" applyAlignment="1">
      <alignment horizontal="center" vertical="top" wrapText="1"/>
    </xf>
    <xf numFmtId="0" fontId="15" fillId="2" borderId="9" xfId="10" applyNumberFormat="1" applyFont="1" applyFill="1" applyBorder="1" applyAlignment="1">
      <alignment horizontal="center" vertical="top" wrapText="1"/>
    </xf>
    <xf numFmtId="0" fontId="15" fillId="2" borderId="8" xfId="10" applyNumberFormat="1" applyFont="1" applyFill="1" applyBorder="1" applyAlignment="1">
      <alignment horizontal="left" vertical="top" wrapText="1" indent="2"/>
    </xf>
    <xf numFmtId="0" fontId="15" fillId="2" borderId="28" xfId="10" applyNumberFormat="1" applyFont="1" applyFill="1" applyBorder="1" applyAlignment="1">
      <alignment horizontal="left" vertical="top" wrapText="1" indent="2"/>
    </xf>
    <xf numFmtId="0" fontId="79" fillId="2" borderId="30" xfId="11" applyFont="1" applyFill="1" applyBorder="1" applyAlignment="1">
      <alignment horizontal="center" vertical="center" wrapText="1"/>
    </xf>
    <xf numFmtId="0" fontId="15" fillId="2" borderId="0" xfId="10" applyNumberFormat="1" applyFont="1" applyFill="1" applyBorder="1" applyAlignment="1">
      <alignment horizontal="left" vertical="top" wrapText="1"/>
    </xf>
    <xf numFmtId="49" fontId="15" fillId="2" borderId="8" xfId="10" applyNumberFormat="1" applyFont="1" applyFill="1" applyBorder="1" applyAlignment="1">
      <alignment horizontal="center" wrapText="1"/>
    </xf>
    <xf numFmtId="0" fontId="53" fillId="2" borderId="28" xfId="10" applyNumberFormat="1" applyFont="1" applyFill="1" applyBorder="1" applyAlignment="1">
      <alignment horizontal="left" vertical="center" wrapText="1"/>
    </xf>
    <xf numFmtId="0" fontId="53" fillId="2" borderId="30" xfId="10" applyNumberFormat="1" applyFont="1" applyFill="1" applyBorder="1" applyAlignment="1">
      <alignment horizontal="right" vertical="center" wrapText="1"/>
    </xf>
    <xf numFmtId="0" fontId="30" fillId="3" borderId="0" xfId="10" applyFont="1" applyFill="1" applyBorder="1" applyAlignment="1">
      <alignment horizontal="left" vertical="center" wrapText="1"/>
    </xf>
    <xf numFmtId="0" fontId="30" fillId="2" borderId="30" xfId="10" applyFont="1" applyFill="1" applyBorder="1" applyAlignment="1">
      <alignment horizontal="left" wrapText="1"/>
    </xf>
    <xf numFmtId="0" fontId="75" fillId="2" borderId="30" xfId="10" applyFont="1" applyFill="1" applyBorder="1" applyAlignment="1">
      <alignment horizontal="left" wrapText="1"/>
    </xf>
    <xf numFmtId="0" fontId="53" fillId="2" borderId="8" xfId="10" applyFont="1" applyFill="1" applyBorder="1" applyAlignment="1">
      <alignment horizontal="right" vertical="center" wrapText="1"/>
    </xf>
    <xf numFmtId="0" fontId="53" fillId="2" borderId="28" xfId="10" applyFont="1" applyFill="1" applyBorder="1" applyAlignment="1">
      <alignment horizontal="right" vertical="center" wrapText="1"/>
    </xf>
    <xf numFmtId="172" fontId="15" fillId="2" borderId="8" xfId="10" applyNumberFormat="1" applyFont="1" applyFill="1" applyBorder="1" applyAlignment="1">
      <alignment horizontal="center" vertical="center" wrapText="1"/>
    </xf>
    <xf numFmtId="172" fontId="15" fillId="2" borderId="28" xfId="10" applyNumberFormat="1" applyFont="1" applyFill="1" applyBorder="1" applyAlignment="1">
      <alignment horizontal="center" vertical="center" wrapText="1"/>
    </xf>
    <xf numFmtId="172" fontId="15" fillId="2" borderId="9" xfId="10" applyNumberFormat="1" applyFont="1" applyFill="1" applyBorder="1" applyAlignment="1">
      <alignment horizontal="center" vertical="center" wrapText="1"/>
    </xf>
    <xf numFmtId="172" fontId="15" fillId="2" borderId="8" xfId="9" applyNumberFormat="1" applyFont="1" applyFill="1" applyBorder="1" applyAlignment="1">
      <alignment horizontal="center" vertical="center" wrapText="1"/>
    </xf>
    <xf numFmtId="172" fontId="15" fillId="2" borderId="28" xfId="9" applyNumberFormat="1" applyFont="1" applyFill="1" applyBorder="1" applyAlignment="1">
      <alignment horizontal="center" vertical="center" wrapText="1"/>
    </xf>
    <xf numFmtId="172" fontId="15" fillId="2" borderId="9" xfId="9" applyNumberFormat="1" applyFont="1" applyFill="1" applyBorder="1" applyAlignment="1">
      <alignment horizontal="center" vertical="center" wrapText="1"/>
    </xf>
    <xf numFmtId="49" fontId="60" fillId="2" borderId="8" xfId="9" applyNumberFormat="1" applyFont="1" applyFill="1" applyBorder="1" applyAlignment="1">
      <alignment horizontal="center" wrapText="1"/>
    </xf>
    <xf numFmtId="49" fontId="60" fillId="2" borderId="28" xfId="9" applyNumberFormat="1" applyFont="1" applyFill="1" applyBorder="1" applyAlignment="1">
      <alignment horizontal="center" wrapText="1"/>
    </xf>
    <xf numFmtId="49" fontId="60" fillId="2" borderId="9" xfId="9" applyNumberFormat="1" applyFont="1" applyFill="1" applyBorder="1" applyAlignment="1">
      <alignment horizontal="center" wrapText="1"/>
    </xf>
    <xf numFmtId="0" fontId="15" fillId="2" borderId="31" xfId="10" applyFont="1" applyFill="1" applyBorder="1" applyAlignment="1">
      <alignment horizontal="center" vertical="center" wrapText="1"/>
    </xf>
    <xf numFmtId="0" fontId="53" fillId="2" borderId="9" xfId="10" applyFont="1" applyFill="1" applyBorder="1" applyAlignment="1">
      <alignment horizontal="right" vertical="center" wrapText="1"/>
    </xf>
    <xf numFmtId="0" fontId="53" fillId="2" borderId="8" xfId="10" applyNumberFormat="1" applyFont="1" applyFill="1" applyBorder="1" applyAlignment="1">
      <alignment horizontal="left" vertical="top" wrapText="1" indent="3"/>
    </xf>
    <xf numFmtId="0" fontId="53" fillId="2" borderId="9" xfId="10" applyNumberFormat="1" applyFont="1" applyFill="1" applyBorder="1" applyAlignment="1">
      <alignment horizontal="left" vertical="top" wrapText="1"/>
    </xf>
    <xf numFmtId="164" fontId="15" fillId="2" borderId="8" xfId="9" applyFont="1" applyFill="1" applyBorder="1" applyAlignment="1">
      <alignment horizontal="center" wrapText="1"/>
    </xf>
    <xf numFmtId="164" fontId="15" fillId="2" borderId="28" xfId="9" applyFont="1" applyFill="1" applyBorder="1" applyAlignment="1">
      <alignment horizontal="center" wrapText="1"/>
    </xf>
    <xf numFmtId="164" fontId="15" fillId="2" borderId="9" xfId="9" applyFont="1" applyFill="1" applyBorder="1" applyAlignment="1">
      <alignment horizontal="center" wrapText="1"/>
    </xf>
    <xf numFmtId="164" fontId="15" fillId="2" borderId="8" xfId="10" applyNumberFormat="1" applyFont="1" applyFill="1" applyBorder="1" applyAlignment="1">
      <alignment horizontal="center" wrapText="1"/>
    </xf>
    <xf numFmtId="164" fontId="15" fillId="2" borderId="28" xfId="10" applyNumberFormat="1" applyFont="1" applyFill="1" applyBorder="1" applyAlignment="1">
      <alignment horizontal="center" wrapText="1"/>
    </xf>
    <xf numFmtId="164" fontId="15" fillId="2" borderId="9" xfId="10" applyNumberFormat="1" applyFont="1" applyFill="1" applyBorder="1" applyAlignment="1">
      <alignment horizontal="center" wrapText="1"/>
    </xf>
    <xf numFmtId="0" fontId="15" fillId="2" borderId="1" xfId="9" applyNumberFormat="1" applyFont="1" applyFill="1" applyBorder="1" applyAlignment="1">
      <alignment horizontal="center" vertical="center" wrapText="1"/>
    </xf>
    <xf numFmtId="164" fontId="15" fillId="2" borderId="29" xfId="12" applyFont="1" applyFill="1" applyBorder="1" applyAlignment="1">
      <alignment horizontal="center" vertical="center" wrapText="1"/>
    </xf>
    <xf numFmtId="164" fontId="15" fillId="2" borderId="30" xfId="12" applyFont="1" applyFill="1" applyBorder="1" applyAlignment="1">
      <alignment horizontal="center" vertical="center" wrapText="1"/>
    </xf>
    <xf numFmtId="164" fontId="15" fillId="2" borderId="11" xfId="12" applyFont="1" applyFill="1" applyBorder="1" applyAlignment="1">
      <alignment horizontal="center" vertical="center" wrapText="1"/>
    </xf>
    <xf numFmtId="164" fontId="15" fillId="2" borderId="46" xfId="12" applyFont="1" applyFill="1" applyBorder="1" applyAlignment="1">
      <alignment horizontal="center" vertical="center" wrapText="1"/>
    </xf>
    <xf numFmtId="164" fontId="15" fillId="2" borderId="0" xfId="12" applyFont="1" applyFill="1" applyBorder="1" applyAlignment="1">
      <alignment horizontal="center" vertical="center" wrapText="1"/>
    </xf>
    <xf numFmtId="164" fontId="15" fillId="2" borderId="45" xfId="12" applyFont="1" applyFill="1" applyBorder="1" applyAlignment="1">
      <alignment horizontal="center" vertical="center" wrapText="1"/>
    </xf>
    <xf numFmtId="164" fontId="15" fillId="2" borderId="4" xfId="12" applyFont="1" applyFill="1" applyBorder="1" applyAlignment="1">
      <alignment horizontal="center" vertical="center" wrapText="1"/>
    </xf>
    <xf numFmtId="164" fontId="15" fillId="2" borderId="5" xfId="12" applyFont="1" applyFill="1" applyBorder="1" applyAlignment="1">
      <alignment horizontal="center" vertical="center" wrapText="1"/>
    </xf>
    <xf numFmtId="164" fontId="15" fillId="2" borderId="12" xfId="12" applyFont="1" applyFill="1" applyBorder="1" applyAlignment="1">
      <alignment horizontal="center" vertical="center" wrapText="1"/>
    </xf>
    <xf numFmtId="0" fontId="15" fillId="2" borderId="8" xfId="9" applyNumberFormat="1" applyFont="1" applyFill="1" applyBorder="1" applyAlignment="1">
      <alignment horizontal="center" wrapText="1"/>
    </xf>
    <xf numFmtId="0" fontId="15" fillId="2" borderId="28" xfId="9" applyNumberFormat="1" applyFont="1" applyFill="1" applyBorder="1" applyAlignment="1">
      <alignment horizontal="center" wrapText="1"/>
    </xf>
    <xf numFmtId="0" fontId="15" fillId="2" borderId="9" xfId="9" applyNumberFormat="1" applyFont="1" applyFill="1" applyBorder="1" applyAlignment="1">
      <alignment horizontal="center" wrapText="1"/>
    </xf>
    <xf numFmtId="3" fontId="60" fillId="2" borderId="1" xfId="10" applyNumberFormat="1" applyFont="1" applyFill="1" applyBorder="1" applyAlignment="1">
      <alignment horizontal="center" vertical="center" wrapText="1"/>
    </xf>
    <xf numFmtId="4" fontId="60" fillId="2" borderId="1" xfId="10" applyNumberFormat="1" applyFont="1" applyFill="1" applyBorder="1" applyAlignment="1">
      <alignment horizontal="center" vertical="center" wrapText="1"/>
    </xf>
    <xf numFmtId="0" fontId="60" fillId="2" borderId="1" xfId="10" applyNumberFormat="1" applyFont="1" applyFill="1" applyBorder="1" applyAlignment="1">
      <alignment horizontal="center" vertical="center" wrapText="1"/>
    </xf>
    <xf numFmtId="164" fontId="60" fillId="3" borderId="1" xfId="9" applyFont="1" applyFill="1" applyBorder="1" applyAlignment="1">
      <alignment horizontal="center" vertical="center" wrapText="1"/>
    </xf>
    <xf numFmtId="4" fontId="60" fillId="11" borderId="1" xfId="10" applyNumberFormat="1" applyFont="1" applyFill="1" applyBorder="1" applyAlignment="1">
      <alignment horizontal="center" vertical="center" wrapText="1"/>
    </xf>
    <xf numFmtId="0" fontId="60" fillId="11" borderId="1" xfId="10" applyFont="1" applyFill="1" applyBorder="1" applyAlignment="1">
      <alignment horizontal="center" vertical="center"/>
    </xf>
    <xf numFmtId="164" fontId="60" fillId="11" borderId="1" xfId="9" applyFont="1" applyFill="1" applyBorder="1" applyAlignment="1">
      <alignment horizontal="center" vertical="center" wrapText="1"/>
    </xf>
    <xf numFmtId="4" fontId="60" fillId="13" borderId="1" xfId="10" applyNumberFormat="1" applyFont="1" applyFill="1" applyBorder="1" applyAlignment="1">
      <alignment horizontal="center" vertical="center" wrapText="1"/>
    </xf>
    <xf numFmtId="164" fontId="60" fillId="13" borderId="1" xfId="9" applyFont="1" applyFill="1" applyBorder="1" applyAlignment="1">
      <alignment horizontal="center" vertical="center" wrapText="1"/>
    </xf>
    <xf numFmtId="0" fontId="60" fillId="2" borderId="1" xfId="10" applyFont="1" applyFill="1" applyBorder="1" applyAlignment="1">
      <alignment horizontal="left" vertical="center" wrapText="1" indent="1"/>
    </xf>
    <xf numFmtId="4" fontId="60" fillId="3" borderId="1" xfId="10" applyNumberFormat="1" applyFont="1" applyFill="1" applyBorder="1" applyAlignment="1">
      <alignment horizontal="center" vertical="center" wrapText="1"/>
    </xf>
    <xf numFmtId="0" fontId="60" fillId="13" borderId="8" xfId="10" applyFont="1" applyFill="1" applyBorder="1" applyAlignment="1">
      <alignment horizontal="left" vertical="center" wrapText="1" indent="1"/>
    </xf>
    <xf numFmtId="0" fontId="60" fillId="13" borderId="28" xfId="10" applyFont="1" applyFill="1" applyBorder="1" applyAlignment="1">
      <alignment horizontal="left" vertical="center" wrapText="1" indent="1"/>
    </xf>
    <xf numFmtId="0" fontId="60" fillId="13" borderId="9" xfId="10" applyFont="1" applyFill="1" applyBorder="1" applyAlignment="1">
      <alignment horizontal="left" vertical="center" wrapText="1" indent="1"/>
    </xf>
    <xf numFmtId="49" fontId="60" fillId="13" borderId="1" xfId="10" applyNumberFormat="1" applyFont="1" applyFill="1" applyBorder="1" applyAlignment="1">
      <alignment horizontal="center" vertical="center"/>
    </xf>
    <xf numFmtId="0" fontId="60" fillId="3" borderId="8" xfId="10" applyFont="1" applyFill="1" applyBorder="1" applyAlignment="1">
      <alignment horizontal="left" vertical="center" wrapText="1"/>
    </xf>
    <xf numFmtId="0" fontId="60" fillId="3" borderId="28" xfId="10" applyFont="1" applyFill="1" applyBorder="1" applyAlignment="1">
      <alignment horizontal="left" vertical="center" wrapText="1"/>
    </xf>
    <xf numFmtId="0" fontId="60" fillId="3" borderId="9" xfId="10" applyFont="1" applyFill="1" applyBorder="1" applyAlignment="1">
      <alignment horizontal="left" vertical="center" wrapText="1"/>
    </xf>
    <xf numFmtId="49" fontId="60" fillId="3" borderId="1" xfId="10" applyNumberFormat="1" applyFont="1" applyFill="1" applyBorder="1" applyAlignment="1">
      <alignment horizontal="center" vertical="center"/>
    </xf>
    <xf numFmtId="0" fontId="60" fillId="2" borderId="8" xfId="10" applyFont="1" applyFill="1" applyBorder="1" applyAlignment="1">
      <alignment horizontal="left" vertical="center" wrapText="1" indent="1"/>
    </xf>
    <xf numFmtId="0" fontId="60" fillId="2" borderId="28" xfId="10" applyFont="1" applyFill="1" applyBorder="1" applyAlignment="1">
      <alignment horizontal="left" vertical="center" wrapText="1" indent="1"/>
    </xf>
    <xf numFmtId="0" fontId="60" fillId="2" borderId="9" xfId="10" applyFont="1" applyFill="1" applyBorder="1" applyAlignment="1">
      <alignment horizontal="left" vertical="center" wrapText="1" indent="1"/>
    </xf>
    <xf numFmtId="0" fontId="84" fillId="11" borderId="1" xfId="10" applyFont="1" applyFill="1" applyBorder="1" applyAlignment="1">
      <alignment horizontal="center" vertical="center" wrapText="1"/>
    </xf>
    <xf numFmtId="0" fontId="61" fillId="11" borderId="1" xfId="10" applyFont="1" applyFill="1" applyBorder="1" applyAlignment="1">
      <alignment horizontal="center" vertical="center"/>
    </xf>
    <xf numFmtId="4" fontId="60" fillId="11" borderId="8" xfId="10" applyNumberFormat="1" applyFont="1" applyFill="1" applyBorder="1" applyAlignment="1">
      <alignment horizontal="center" vertical="center" wrapText="1"/>
    </xf>
    <xf numFmtId="4" fontId="60" fillId="11" borderId="28" xfId="10" applyNumberFormat="1" applyFont="1" applyFill="1" applyBorder="1" applyAlignment="1">
      <alignment horizontal="center" vertical="center" wrapText="1"/>
    </xf>
    <xf numFmtId="4" fontId="60" fillId="11" borderId="9" xfId="10" applyNumberFormat="1" applyFont="1" applyFill="1" applyBorder="1" applyAlignment="1">
      <alignment horizontal="center" vertical="center" wrapText="1"/>
    </xf>
    <xf numFmtId="4" fontId="60" fillId="3" borderId="8" xfId="10" applyNumberFormat="1" applyFont="1" applyFill="1" applyBorder="1" applyAlignment="1">
      <alignment horizontal="center" vertical="center" wrapText="1"/>
    </xf>
    <xf numFmtId="4" fontId="60" fillId="3" borderId="28" xfId="10" applyNumberFormat="1" applyFont="1" applyFill="1" applyBorder="1" applyAlignment="1">
      <alignment horizontal="center" vertical="center" wrapText="1"/>
    </xf>
    <xf numFmtId="4" fontId="60" fillId="3" borderId="9" xfId="10" applyNumberFormat="1" applyFont="1" applyFill="1" applyBorder="1" applyAlignment="1">
      <alignment horizontal="center" vertical="center" wrapText="1"/>
    </xf>
    <xf numFmtId="49" fontId="60" fillId="3" borderId="8" xfId="10" applyNumberFormat="1" applyFont="1" applyFill="1" applyBorder="1" applyAlignment="1">
      <alignment horizontal="center" vertical="center"/>
    </xf>
    <xf numFmtId="49" fontId="60" fillId="3" borderId="9" xfId="10" applyNumberFormat="1" applyFont="1" applyFill="1" applyBorder="1" applyAlignment="1">
      <alignment horizontal="center" vertical="center"/>
    </xf>
    <xf numFmtId="0" fontId="60" fillId="12" borderId="8" xfId="10" applyFont="1" applyFill="1" applyBorder="1" applyAlignment="1">
      <alignment horizontal="left" vertical="center" wrapText="1" indent="1"/>
    </xf>
    <xf numFmtId="0" fontId="60" fillId="12" borderId="28" xfId="10" applyFont="1" applyFill="1" applyBorder="1" applyAlignment="1">
      <alignment horizontal="left" vertical="center" wrapText="1" indent="1"/>
    </xf>
    <xf numFmtId="0" fontId="60" fillId="12" borderId="9" xfId="10" applyFont="1" applyFill="1" applyBorder="1" applyAlignment="1">
      <alignment horizontal="left" vertical="center" wrapText="1" indent="1"/>
    </xf>
    <xf numFmtId="49" fontId="60" fillId="12" borderId="1" xfId="10" applyNumberFormat="1" applyFont="1" applyFill="1" applyBorder="1" applyAlignment="1">
      <alignment horizontal="center" vertical="center"/>
    </xf>
    <xf numFmtId="4" fontId="60" fillId="12" borderId="1" xfId="10" applyNumberFormat="1" applyFont="1" applyFill="1" applyBorder="1" applyAlignment="1">
      <alignment horizontal="center" vertical="center" wrapText="1"/>
    </xf>
    <xf numFmtId="164" fontId="60" fillId="12" borderId="1" xfId="9" applyFont="1" applyFill="1" applyBorder="1" applyAlignment="1">
      <alignment horizontal="center" vertical="center" wrapText="1"/>
    </xf>
    <xf numFmtId="3" fontId="60" fillId="2" borderId="3" xfId="10" applyNumberFormat="1" applyFont="1" applyFill="1" applyBorder="1" applyAlignment="1">
      <alignment horizontal="center" vertical="center" wrapText="1"/>
    </xf>
    <xf numFmtId="49" fontId="60" fillId="2" borderId="3" xfId="10" applyNumberFormat="1" applyFont="1" applyFill="1" applyBorder="1" applyAlignment="1">
      <alignment horizontal="center" vertical="center" wrapText="1"/>
    </xf>
    <xf numFmtId="0" fontId="60" fillId="2" borderId="3" xfId="10" applyNumberFormat="1" applyFont="1" applyFill="1" applyBorder="1" applyAlignment="1">
      <alignment horizontal="center" vertical="center" wrapText="1"/>
    </xf>
    <xf numFmtId="4" fontId="60" fillId="2" borderId="3" xfId="10" applyNumberFormat="1" applyFont="1" applyFill="1" applyBorder="1" applyAlignment="1">
      <alignment horizontal="center" vertical="center" wrapText="1"/>
    </xf>
    <xf numFmtId="49" fontId="99" fillId="2" borderId="1" xfId="10" applyNumberFormat="1" applyFont="1" applyFill="1" applyBorder="1" applyAlignment="1">
      <alignment horizontal="center" vertical="center"/>
    </xf>
    <xf numFmtId="49" fontId="60" fillId="2" borderId="3" xfId="10" applyNumberFormat="1" applyFont="1" applyFill="1" applyBorder="1" applyAlignment="1">
      <alignment horizontal="center" vertical="center"/>
    </xf>
    <xf numFmtId="166" fontId="60" fillId="2" borderId="1" xfId="9" applyNumberFormat="1" applyFont="1" applyFill="1" applyBorder="1" applyAlignment="1">
      <alignment horizontal="center" vertical="center" wrapText="1"/>
    </xf>
    <xf numFmtId="166" fontId="60" fillId="2" borderId="1" xfId="10" applyNumberFormat="1" applyFont="1" applyFill="1" applyBorder="1" applyAlignment="1">
      <alignment horizontal="center" vertical="center" wrapText="1"/>
    </xf>
    <xf numFmtId="0" fontId="61" fillId="3" borderId="1" xfId="10" applyFont="1" applyFill="1" applyBorder="1" applyAlignment="1">
      <alignment horizontal="right" vertical="center" wrapText="1"/>
    </xf>
    <xf numFmtId="0" fontId="60" fillId="3" borderId="1" xfId="10" applyFont="1" applyFill="1" applyBorder="1" applyAlignment="1">
      <alignment horizontal="center" vertical="center" wrapText="1"/>
    </xf>
    <xf numFmtId="0" fontId="61" fillId="2" borderId="1" xfId="10" applyFont="1" applyFill="1" applyBorder="1" applyAlignment="1">
      <alignment horizontal="right" vertical="center"/>
    </xf>
    <xf numFmtId="0" fontId="60" fillId="13" borderId="8" xfId="10" applyFont="1" applyFill="1" applyBorder="1" applyAlignment="1">
      <alignment horizontal="left" vertical="center" wrapText="1"/>
    </xf>
    <xf numFmtId="0" fontId="60" fillId="13" borderId="28" xfId="10" applyFont="1" applyFill="1" applyBorder="1" applyAlignment="1">
      <alignment horizontal="left" vertical="center" wrapText="1"/>
    </xf>
    <xf numFmtId="0" fontId="60" fillId="13" borderId="9" xfId="10" applyFont="1" applyFill="1" applyBorder="1" applyAlignment="1">
      <alignment horizontal="left" vertical="center" wrapText="1"/>
    </xf>
    <xf numFmtId="0" fontId="84" fillId="11" borderId="8" xfId="10" applyFont="1" applyFill="1" applyBorder="1" applyAlignment="1">
      <alignment horizontal="center" vertical="center" wrapText="1"/>
    </xf>
    <xf numFmtId="0" fontId="84" fillId="11" borderId="28" xfId="10" applyFont="1" applyFill="1" applyBorder="1" applyAlignment="1">
      <alignment horizontal="center" vertical="center" wrapText="1"/>
    </xf>
    <xf numFmtId="0" fontId="84" fillId="11" borderId="9" xfId="10" applyFont="1" applyFill="1" applyBorder="1" applyAlignment="1">
      <alignment horizontal="center" vertical="center" wrapText="1"/>
    </xf>
    <xf numFmtId="0" fontId="62" fillId="0" borderId="1" xfId="10" applyFont="1" applyFill="1" applyBorder="1" applyAlignment="1">
      <alignment horizontal="center"/>
    </xf>
    <xf numFmtId="0" fontId="60" fillId="2" borderId="8" xfId="10" applyFont="1" applyFill="1" applyBorder="1" applyAlignment="1">
      <alignment horizontal="center" vertical="center" textRotation="90" wrapText="1"/>
    </xf>
    <xf numFmtId="0" fontId="60" fillId="2" borderId="28" xfId="10" applyFont="1" applyFill="1" applyBorder="1" applyAlignment="1">
      <alignment horizontal="center" vertical="center" textRotation="90" wrapText="1"/>
    </xf>
    <xf numFmtId="0" fontId="60" fillId="2" borderId="9" xfId="10" applyFont="1" applyFill="1" applyBorder="1" applyAlignment="1">
      <alignment horizontal="center" vertical="center" textRotation="90" wrapText="1"/>
    </xf>
    <xf numFmtId="49" fontId="11" fillId="2" borderId="1" xfId="10" applyNumberFormat="1" applyFont="1" applyFill="1" applyBorder="1" applyAlignment="1">
      <alignment horizontal="left" wrapText="1" indent="1"/>
    </xf>
    <xf numFmtId="0" fontId="60" fillId="2" borderId="29" xfId="10" applyFont="1" applyFill="1" applyBorder="1" applyAlignment="1">
      <alignment horizontal="center" vertical="center" textRotation="90" wrapText="1"/>
    </xf>
    <xf numFmtId="0" fontId="60" fillId="2" borderId="30" xfId="10" applyFont="1" applyFill="1" applyBorder="1" applyAlignment="1">
      <alignment horizontal="center" vertical="center" textRotation="90" wrapText="1"/>
    </xf>
    <xf numFmtId="0" fontId="60" fillId="2" borderId="11" xfId="10" applyFont="1" applyFill="1" applyBorder="1" applyAlignment="1">
      <alignment horizontal="center" vertical="center" textRotation="90" wrapText="1"/>
    </xf>
    <xf numFmtId="0" fontId="60" fillId="2" borderId="4" xfId="10" applyFont="1" applyFill="1" applyBorder="1" applyAlignment="1">
      <alignment horizontal="center" vertical="center" textRotation="90" wrapText="1"/>
    </xf>
    <xf numFmtId="0" fontId="60" fillId="2" borderId="5" xfId="10" applyFont="1" applyFill="1" applyBorder="1" applyAlignment="1">
      <alignment horizontal="center" vertical="center" textRotation="90" wrapText="1"/>
    </xf>
    <xf numFmtId="0" fontId="60" fillId="2" borderId="12" xfId="10" applyFont="1" applyFill="1" applyBorder="1" applyAlignment="1">
      <alignment horizontal="center" vertical="center" textRotation="90" wrapText="1"/>
    </xf>
    <xf numFmtId="49" fontId="60" fillId="3" borderId="1" xfId="10" applyNumberFormat="1" applyFont="1" applyFill="1" applyBorder="1" applyAlignment="1">
      <alignment horizontal="left" wrapText="1"/>
    </xf>
    <xf numFmtId="49" fontId="60" fillId="3" borderId="1" xfId="10" applyNumberFormat="1" applyFont="1" applyFill="1" applyBorder="1" applyAlignment="1">
      <alignment horizontal="center" wrapText="1"/>
    </xf>
    <xf numFmtId="49" fontId="11" fillId="3" borderId="1" xfId="10" applyNumberFormat="1" applyFont="1" applyFill="1" applyBorder="1" applyAlignment="1">
      <alignment horizontal="left" wrapText="1"/>
    </xf>
    <xf numFmtId="49" fontId="20" fillId="3" borderId="1" xfId="10" applyNumberFormat="1" applyFont="1" applyFill="1" applyBorder="1" applyAlignment="1">
      <alignment horizontal="left" wrapText="1"/>
    </xf>
    <xf numFmtId="49" fontId="60" fillId="2" borderId="0" xfId="10" applyNumberFormat="1" applyFont="1" applyFill="1" applyBorder="1" applyAlignment="1">
      <alignment horizontal="left"/>
    </xf>
    <xf numFmtId="0" fontId="78" fillId="2" borderId="30" xfId="11" applyFont="1" applyFill="1" applyBorder="1" applyAlignment="1">
      <alignment horizontal="center" vertical="center"/>
    </xf>
    <xf numFmtId="164" fontId="60" fillId="2" borderId="51" xfId="9" applyFont="1" applyFill="1" applyBorder="1" applyAlignment="1">
      <alignment horizontal="center" vertical="center" wrapText="1"/>
    </xf>
    <xf numFmtId="164" fontId="60" fillId="2" borderId="52" xfId="9" applyFont="1" applyFill="1" applyBorder="1" applyAlignment="1">
      <alignment horizontal="center" vertical="center" wrapText="1"/>
    </xf>
    <xf numFmtId="49" fontId="60" fillId="2" borderId="54" xfId="10" applyNumberFormat="1" applyFont="1" applyFill="1" applyBorder="1" applyAlignment="1">
      <alignment horizontal="right" vertical="center"/>
    </xf>
    <xf numFmtId="49" fontId="60" fillId="2" borderId="55" xfId="10" applyNumberFormat="1" applyFont="1" applyFill="1" applyBorder="1" applyAlignment="1">
      <alignment horizontal="center" wrapText="1"/>
    </xf>
    <xf numFmtId="49" fontId="60" fillId="2" borderId="56" xfId="10" applyNumberFormat="1" applyFont="1" applyFill="1" applyBorder="1" applyAlignment="1">
      <alignment horizontal="center" wrapText="1"/>
    </xf>
    <xf numFmtId="49" fontId="60" fillId="2" borderId="57" xfId="10" applyNumberFormat="1" applyFont="1" applyFill="1" applyBorder="1" applyAlignment="1">
      <alignment horizontal="center" wrapText="1"/>
    </xf>
    <xf numFmtId="164" fontId="60" fillId="2" borderId="21" xfId="9" applyFont="1" applyFill="1" applyBorder="1" applyAlignment="1">
      <alignment horizontal="center" vertical="center" wrapText="1"/>
    </xf>
    <xf numFmtId="0" fontId="60" fillId="2" borderId="1" xfId="10" applyFont="1" applyFill="1" applyBorder="1" applyAlignment="1">
      <alignment horizontal="center" vertical="center" textRotation="90" wrapText="1"/>
    </xf>
    <xf numFmtId="0" fontId="5" fillId="0" borderId="0" xfId="10" applyAlignment="1">
      <alignment horizontal="left" wrapText="1"/>
    </xf>
    <xf numFmtId="0" fontId="60" fillId="2" borderId="22" xfId="10" applyFont="1" applyFill="1" applyBorder="1" applyAlignment="1">
      <alignment horizontal="center" vertical="center"/>
    </xf>
    <xf numFmtId="0" fontId="60" fillId="2" borderId="48" xfId="10" applyFont="1" applyFill="1" applyBorder="1" applyAlignment="1">
      <alignment horizontal="center" vertical="center"/>
    </xf>
    <xf numFmtId="0" fontId="60" fillId="2" borderId="21" xfId="10" applyFont="1" applyFill="1" applyBorder="1" applyAlignment="1">
      <alignment horizontal="center" vertical="center"/>
    </xf>
    <xf numFmtId="0" fontId="60" fillId="2" borderId="52" xfId="10" applyFont="1" applyFill="1" applyBorder="1" applyAlignment="1">
      <alignment horizontal="center" vertical="center"/>
    </xf>
    <xf numFmtId="0" fontId="61" fillId="2" borderId="0" xfId="10" applyFont="1" applyFill="1" applyBorder="1" applyAlignment="1">
      <alignment horizontal="right" vertical="center"/>
    </xf>
    <xf numFmtId="0" fontId="60" fillId="2" borderId="26" xfId="10" applyFont="1" applyFill="1" applyBorder="1" applyAlignment="1">
      <alignment horizontal="center" vertical="center"/>
    </xf>
    <xf numFmtId="173" fontId="11" fillId="0" borderId="0" xfId="5" applyNumberFormat="1" applyFont="1" applyFill="1" applyBorder="1" applyAlignment="1">
      <alignment horizontal="left"/>
    </xf>
    <xf numFmtId="0" fontId="61" fillId="2" borderId="0" xfId="10" applyFont="1" applyFill="1" applyBorder="1" applyAlignment="1">
      <alignment horizontal="left" vertical="center" wrapText="1"/>
    </xf>
    <xf numFmtId="0" fontId="60" fillId="2" borderId="67" xfId="10" applyFont="1" applyFill="1" applyBorder="1" applyAlignment="1">
      <alignment horizontal="center" vertical="center" wrapText="1"/>
    </xf>
    <xf numFmtId="0" fontId="60" fillId="2" borderId="74" xfId="10" applyFont="1" applyFill="1" applyBorder="1" applyAlignment="1">
      <alignment horizontal="center" vertical="center" wrapText="1"/>
    </xf>
    <xf numFmtId="0" fontId="60" fillId="2" borderId="55" xfId="10" applyFont="1" applyFill="1" applyBorder="1" applyAlignment="1">
      <alignment horizontal="center" vertical="center" wrapText="1"/>
    </xf>
    <xf numFmtId="0" fontId="60" fillId="2" borderId="56" xfId="10" applyFont="1" applyFill="1" applyBorder="1" applyAlignment="1">
      <alignment horizontal="center" vertical="center" wrapText="1"/>
    </xf>
    <xf numFmtId="0" fontId="61" fillId="2" borderId="23" xfId="10" applyFont="1" applyFill="1" applyBorder="1" applyAlignment="1">
      <alignment horizontal="center" vertical="center"/>
    </xf>
    <xf numFmtId="0" fontId="61" fillId="2" borderId="47" xfId="10" applyFont="1" applyFill="1" applyBorder="1" applyAlignment="1">
      <alignment horizontal="center" vertical="center"/>
    </xf>
    <xf numFmtId="0" fontId="60" fillId="2" borderId="64" xfId="10" applyFont="1" applyFill="1" applyBorder="1" applyAlignment="1">
      <alignment horizontal="center" vertical="center"/>
    </xf>
    <xf numFmtId="0" fontId="60" fillId="2" borderId="50" xfId="10" applyFont="1" applyFill="1" applyBorder="1" applyAlignment="1">
      <alignment horizontal="center" vertical="center" wrapText="1"/>
    </xf>
    <xf numFmtId="0" fontId="23" fillId="2" borderId="11" xfId="10" applyFont="1" applyFill="1" applyBorder="1" applyAlignment="1">
      <alignment horizontal="center" vertical="center"/>
    </xf>
    <xf numFmtId="0" fontId="23" fillId="2" borderId="31" xfId="10" applyFont="1" applyFill="1" applyBorder="1" applyAlignment="1">
      <alignment horizontal="center" vertical="center"/>
    </xf>
    <xf numFmtId="0" fontId="23" fillId="2" borderId="30" xfId="10" applyFont="1" applyFill="1" applyBorder="1" applyAlignment="1">
      <alignment horizontal="center" vertical="center"/>
    </xf>
    <xf numFmtId="0" fontId="60" fillId="2" borderId="76" xfId="10" applyFont="1" applyFill="1" applyBorder="1" applyAlignment="1">
      <alignment horizontal="center" vertical="center" wrapText="1"/>
    </xf>
    <xf numFmtId="0" fontId="60" fillId="2" borderId="75" xfId="10" applyFont="1" applyFill="1" applyBorder="1" applyAlignment="1">
      <alignment horizontal="center" vertical="center" wrapText="1"/>
    </xf>
    <xf numFmtId="0" fontId="60" fillId="2" borderId="25" xfId="10" applyFont="1" applyFill="1" applyBorder="1" applyAlignment="1">
      <alignment horizontal="center" vertical="center" wrapText="1"/>
    </xf>
    <xf numFmtId="49" fontId="60" fillId="2" borderId="48" xfId="10" applyNumberFormat="1" applyFont="1" applyFill="1" applyBorder="1" applyAlignment="1">
      <alignment horizontal="center" vertical="center"/>
    </xf>
    <xf numFmtId="49" fontId="60" fillId="2" borderId="16" xfId="10" applyNumberFormat="1" applyFont="1" applyFill="1" applyBorder="1" applyAlignment="1">
      <alignment horizontal="center" vertical="center"/>
    </xf>
    <xf numFmtId="0" fontId="60" fillId="2" borderId="0" xfId="10" applyFont="1" applyFill="1" applyBorder="1" applyAlignment="1">
      <alignment horizontal="left" wrapText="1" indent="2"/>
    </xf>
    <xf numFmtId="164" fontId="60" fillId="2" borderId="1" xfId="10" applyNumberFormat="1" applyFont="1" applyFill="1" applyBorder="1" applyAlignment="1">
      <alignment horizontal="center" vertical="center"/>
    </xf>
    <xf numFmtId="0" fontId="60" fillId="2" borderId="28" xfId="10" applyFont="1" applyFill="1" applyBorder="1" applyAlignment="1">
      <alignment horizontal="left" vertical="top" indent="1"/>
    </xf>
    <xf numFmtId="49" fontId="60" fillId="2" borderId="0" xfId="10" applyNumberFormat="1" applyFont="1" applyFill="1" applyBorder="1" applyAlignment="1">
      <alignment horizontal="left" wrapText="1"/>
    </xf>
    <xf numFmtId="49" fontId="15" fillId="2" borderId="30" xfId="10" applyNumberFormat="1" applyFont="1" applyFill="1" applyBorder="1" applyAlignment="1">
      <alignment horizontal="center"/>
    </xf>
    <xf numFmtId="0" fontId="23" fillId="2" borderId="0" xfId="10" applyFont="1" applyFill="1" applyBorder="1" applyAlignment="1">
      <alignment horizontal="left" vertical="top" wrapText="1"/>
    </xf>
    <xf numFmtId="0" fontId="60" fillId="2" borderId="30" xfId="10" applyFont="1" applyFill="1" applyBorder="1" applyAlignment="1">
      <alignment horizontal="center"/>
    </xf>
    <xf numFmtId="0" fontId="61" fillId="2" borderId="1" xfId="10" applyFont="1" applyFill="1" applyBorder="1" applyAlignment="1">
      <alignment horizontal="center" vertical="center"/>
    </xf>
    <xf numFmtId="0" fontId="53" fillId="2" borderId="0" xfId="10" applyFont="1" applyFill="1" applyBorder="1" applyAlignment="1">
      <alignment horizontal="center"/>
    </xf>
    <xf numFmtId="0" fontId="78" fillId="2" borderId="0" xfId="11" applyFont="1" applyFill="1" applyBorder="1" applyAlignment="1">
      <alignment horizontal="center" vertical="center"/>
    </xf>
    <xf numFmtId="49" fontId="60" fillId="2" borderId="28" xfId="10" applyNumberFormat="1" applyFont="1" applyFill="1" applyBorder="1" applyAlignment="1">
      <alignment vertical="center" wrapText="1"/>
    </xf>
    <xf numFmtId="0" fontId="60" fillId="2" borderId="28" xfId="10" applyFont="1" applyFill="1" applyBorder="1" applyAlignment="1">
      <alignment vertical="center" wrapText="1"/>
    </xf>
    <xf numFmtId="49" fontId="61" fillId="2" borderId="9" xfId="10" applyNumberFormat="1" applyFont="1" applyFill="1" applyBorder="1" applyAlignment="1">
      <alignment horizontal="left" vertical="center" wrapText="1"/>
    </xf>
    <xf numFmtId="49" fontId="61" fillId="2" borderId="1" xfId="10" applyNumberFormat="1" applyFont="1" applyFill="1" applyBorder="1" applyAlignment="1">
      <alignment horizontal="left" vertical="center" wrapText="1"/>
    </xf>
    <xf numFmtId="49" fontId="61" fillId="2" borderId="8" xfId="10" applyNumberFormat="1" applyFont="1" applyFill="1" applyBorder="1" applyAlignment="1">
      <alignment horizontal="left" vertical="center" wrapText="1"/>
    </xf>
    <xf numFmtId="0" fontId="76" fillId="2" borderId="0" xfId="10" applyFont="1" applyFill="1" applyBorder="1" applyAlignment="1">
      <alignment horizontal="left" vertical="center" wrapText="1" indent="2"/>
    </xf>
    <xf numFmtId="0" fontId="53" fillId="0" borderId="0" xfId="10" applyFont="1" applyFill="1" applyAlignment="1">
      <alignment horizontal="left" vertical="center" wrapText="1"/>
    </xf>
    <xf numFmtId="0" fontId="53" fillId="0" borderId="0" xfId="10" applyFont="1" applyFill="1" applyBorder="1" applyAlignment="1">
      <alignment horizontal="left" vertical="top"/>
    </xf>
    <xf numFmtId="1" fontId="60" fillId="2" borderId="1" xfId="10" applyNumberFormat="1" applyFont="1" applyFill="1" applyBorder="1" applyAlignment="1">
      <alignment horizontal="center" vertical="center"/>
    </xf>
    <xf numFmtId="164" fontId="60" fillId="2" borderId="1" xfId="9" applyFont="1" applyFill="1" applyBorder="1" applyAlignment="1">
      <alignment horizontal="center" vertical="center"/>
    </xf>
    <xf numFmtId="49" fontId="61" fillId="2" borderId="28" xfId="10" applyNumberFormat="1" applyFont="1" applyFill="1" applyBorder="1" applyAlignment="1">
      <alignment horizontal="center" vertical="center" wrapText="1"/>
    </xf>
    <xf numFmtId="49" fontId="61" fillId="2" borderId="9" xfId="10" applyNumberFormat="1" applyFont="1" applyFill="1" applyBorder="1" applyAlignment="1">
      <alignment horizontal="center" vertical="center" wrapText="1"/>
    </xf>
    <xf numFmtId="49" fontId="61" fillId="3" borderId="28" xfId="10" applyNumberFormat="1" applyFont="1" applyFill="1" applyBorder="1" applyAlignment="1">
      <alignment horizontal="center" vertical="center" wrapText="1"/>
    </xf>
    <xf numFmtId="0" fontId="76" fillId="2" borderId="28" xfId="10" applyFont="1" applyFill="1" applyBorder="1" applyAlignment="1">
      <alignment horizontal="center" vertical="center" wrapText="1"/>
    </xf>
    <xf numFmtId="0" fontId="76" fillId="2" borderId="9" xfId="10" applyFont="1" applyFill="1" applyBorder="1" applyAlignment="1">
      <alignment horizontal="center" vertical="center" wrapText="1"/>
    </xf>
    <xf numFmtId="49" fontId="76" fillId="2" borderId="28" xfId="10" applyNumberFormat="1" applyFont="1" applyFill="1" applyBorder="1" applyAlignment="1">
      <alignment horizontal="center" vertical="center" wrapText="1"/>
    </xf>
    <xf numFmtId="49" fontId="76" fillId="2" borderId="9" xfId="10" applyNumberFormat="1" applyFont="1" applyFill="1" applyBorder="1" applyAlignment="1">
      <alignment horizontal="center" vertical="center" wrapText="1"/>
    </xf>
    <xf numFmtId="0" fontId="53" fillId="0" borderId="0" xfId="10" applyFont="1" applyFill="1" applyBorder="1" applyAlignment="1">
      <alignment horizontal="left" vertical="center"/>
    </xf>
    <xf numFmtId="0" fontId="53" fillId="0" borderId="0" xfId="10" applyFont="1" applyFill="1" applyAlignment="1">
      <alignment horizontal="left" vertical="center"/>
    </xf>
    <xf numFmtId="49" fontId="60" fillId="0" borderId="1" xfId="10" applyNumberFormat="1" applyFont="1" applyFill="1" applyBorder="1" applyAlignment="1">
      <alignment horizontal="center" vertical="center"/>
    </xf>
    <xf numFmtId="0" fontId="60" fillId="0" borderId="1" xfId="10" applyFont="1" applyFill="1" applyBorder="1" applyAlignment="1">
      <alignment horizontal="center" vertical="center"/>
    </xf>
    <xf numFmtId="4" fontId="60" fillId="3" borderId="1" xfId="10" applyNumberFormat="1" applyFont="1" applyFill="1" applyBorder="1" applyAlignment="1">
      <alignment horizontal="center" vertical="center"/>
    </xf>
    <xf numFmtId="0" fontId="60" fillId="3" borderId="1" xfId="10" applyFont="1" applyFill="1" applyBorder="1" applyAlignment="1">
      <alignment horizontal="center" vertical="center"/>
    </xf>
    <xf numFmtId="172" fontId="60" fillId="2" borderId="1" xfId="10" applyNumberFormat="1" applyFont="1" applyFill="1" applyBorder="1" applyAlignment="1">
      <alignment horizontal="center" vertical="center"/>
    </xf>
    <xf numFmtId="0" fontId="60" fillId="2" borderId="51" xfId="10" applyFont="1" applyFill="1" applyBorder="1" applyAlignment="1">
      <alignment horizontal="center" vertical="center"/>
    </xf>
    <xf numFmtId="0" fontId="60" fillId="2" borderId="4" xfId="10" applyFont="1" applyFill="1" applyBorder="1" applyAlignment="1">
      <alignment horizontal="center" vertical="center"/>
    </xf>
    <xf numFmtId="0" fontId="60" fillId="2" borderId="5" xfId="10" applyFont="1" applyFill="1" applyBorder="1" applyAlignment="1">
      <alignment horizontal="center" vertical="center"/>
    </xf>
    <xf numFmtId="0" fontId="60" fillId="2" borderId="12" xfId="10" applyFont="1" applyFill="1" applyBorder="1" applyAlignment="1">
      <alignment horizontal="center" vertical="center"/>
    </xf>
    <xf numFmtId="49" fontId="60" fillId="2" borderId="4" xfId="10" applyNumberFormat="1" applyFont="1" applyFill="1" applyBorder="1" applyAlignment="1">
      <alignment horizontal="center" vertical="center"/>
    </xf>
    <xf numFmtId="49" fontId="60" fillId="2" borderId="12" xfId="10" applyNumberFormat="1" applyFont="1" applyFill="1" applyBorder="1" applyAlignment="1">
      <alignment horizontal="center" vertical="center"/>
    </xf>
    <xf numFmtId="0" fontId="60" fillId="2" borderId="47" xfId="10" applyFont="1" applyFill="1" applyBorder="1" applyAlignment="1">
      <alignment horizontal="center" vertical="center"/>
    </xf>
    <xf numFmtId="0" fontId="60" fillId="2" borderId="49" xfId="10" applyFont="1" applyFill="1" applyBorder="1" applyAlignment="1">
      <alignment horizontal="center" vertical="center"/>
    </xf>
    <xf numFmtId="0" fontId="61" fillId="2" borderId="21" xfId="10" applyFont="1" applyFill="1" applyBorder="1" applyAlignment="1">
      <alignment horizontal="center" vertical="center"/>
    </xf>
    <xf numFmtId="0" fontId="61" fillId="2" borderId="51" xfId="10" applyFont="1" applyFill="1" applyBorder="1" applyAlignment="1">
      <alignment horizontal="center" vertical="center"/>
    </xf>
    <xf numFmtId="0" fontId="61" fillId="2" borderId="53" xfId="10" applyFont="1" applyFill="1" applyBorder="1" applyAlignment="1">
      <alignment horizontal="center" vertical="center"/>
    </xf>
    <xf numFmtId="0" fontId="60" fillId="2" borderId="32" xfId="10" applyFont="1" applyFill="1" applyBorder="1" applyAlignment="1">
      <alignment horizontal="center" vertical="center"/>
    </xf>
    <xf numFmtId="0" fontId="60" fillId="2" borderId="21" xfId="10" applyFont="1" applyFill="1" applyBorder="1" applyAlignment="1">
      <alignment horizontal="center"/>
    </xf>
    <xf numFmtId="0" fontId="60" fillId="2" borderId="51" xfId="10" applyFont="1" applyFill="1" applyBorder="1" applyAlignment="1">
      <alignment horizontal="center"/>
    </xf>
    <xf numFmtId="0" fontId="60" fillId="2" borderId="23" xfId="10" applyFont="1" applyFill="1" applyBorder="1" applyAlignment="1">
      <alignment horizontal="center" vertical="center"/>
    </xf>
    <xf numFmtId="49" fontId="60" fillId="2" borderId="22" xfId="10" applyNumberFormat="1" applyFont="1" applyFill="1" applyBorder="1" applyAlignment="1">
      <alignment horizontal="center" vertical="center"/>
    </xf>
    <xf numFmtId="0" fontId="60" fillId="2" borderId="24" xfId="10" applyFont="1" applyFill="1" applyBorder="1" applyAlignment="1">
      <alignment horizontal="center" vertical="center"/>
    </xf>
    <xf numFmtId="49" fontId="60" fillId="2" borderId="0" xfId="10" applyNumberFormat="1" applyFont="1" applyFill="1" applyBorder="1" applyAlignment="1">
      <alignment horizontal="left" vertical="center"/>
    </xf>
    <xf numFmtId="0" fontId="53" fillId="2" borderId="5" xfId="10" applyFont="1" applyFill="1" applyBorder="1" applyAlignment="1">
      <alignment horizontal="left" wrapText="1"/>
    </xf>
    <xf numFmtId="49" fontId="60" fillId="2" borderId="28" xfId="10" applyNumberFormat="1" applyFont="1" applyFill="1" applyBorder="1" applyAlignment="1">
      <alignment horizontal="left" vertical="top" wrapText="1" indent="2"/>
    </xf>
    <xf numFmtId="0" fontId="23" fillId="2" borderId="29" xfId="10" applyFont="1" applyFill="1" applyBorder="1" applyAlignment="1">
      <alignment horizontal="center" vertical="center"/>
    </xf>
    <xf numFmtId="0" fontId="61" fillId="0" borderId="0" xfId="10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left" vertical="center" wrapText="1"/>
    </xf>
    <xf numFmtId="49" fontId="76" fillId="2" borderId="9" xfId="10" applyNumberFormat="1" applyFont="1" applyFill="1" applyBorder="1" applyAlignment="1">
      <alignment horizontal="left" vertical="center" wrapText="1" indent="2"/>
    </xf>
    <xf numFmtId="49" fontId="76" fillId="2" borderId="1" xfId="10" applyNumberFormat="1" applyFont="1" applyFill="1" applyBorder="1" applyAlignment="1">
      <alignment horizontal="left" vertical="center" wrapText="1" indent="2"/>
    </xf>
    <xf numFmtId="49" fontId="76" fillId="2" borderId="8" xfId="10" applyNumberFormat="1" applyFont="1" applyFill="1" applyBorder="1" applyAlignment="1">
      <alignment horizontal="left" vertical="center" wrapText="1" indent="2"/>
    </xf>
    <xf numFmtId="0" fontId="60" fillId="3" borderId="8" xfId="10" applyFont="1" applyFill="1" applyBorder="1" applyAlignment="1">
      <alignment horizontal="center" vertical="center"/>
    </xf>
    <xf numFmtId="0" fontId="60" fillId="3" borderId="28" xfId="10" applyFont="1" applyFill="1" applyBorder="1" applyAlignment="1">
      <alignment horizontal="center" vertical="center"/>
    </xf>
    <xf numFmtId="0" fontId="60" fillId="3" borderId="9" xfId="10" applyFont="1" applyFill="1" applyBorder="1" applyAlignment="1">
      <alignment horizontal="center" vertical="center"/>
    </xf>
    <xf numFmtId="0" fontId="23" fillId="2" borderId="19" xfId="10" applyFont="1" applyFill="1" applyBorder="1" applyAlignment="1">
      <alignment horizontal="center" vertical="center"/>
    </xf>
    <xf numFmtId="0" fontId="60" fillId="2" borderId="3" xfId="10" applyFont="1" applyFill="1" applyBorder="1" applyAlignment="1">
      <alignment horizontal="center" vertical="center"/>
    </xf>
    <xf numFmtId="0" fontId="60" fillId="2" borderId="16" xfId="10" applyFont="1" applyFill="1" applyBorder="1" applyAlignment="1">
      <alignment horizontal="center" vertical="center"/>
    </xf>
    <xf numFmtId="0" fontId="60" fillId="2" borderId="17" xfId="10" applyFont="1" applyFill="1" applyBorder="1" applyAlignment="1">
      <alignment horizontal="center" vertical="center"/>
    </xf>
    <xf numFmtId="0" fontId="60" fillId="2" borderId="18" xfId="10" applyFont="1" applyFill="1" applyBorder="1" applyAlignment="1">
      <alignment horizontal="center" vertical="center"/>
    </xf>
    <xf numFmtId="0" fontId="60" fillId="2" borderId="19" xfId="10" applyFont="1" applyFill="1" applyBorder="1" applyAlignment="1">
      <alignment horizontal="center"/>
    </xf>
    <xf numFmtId="0" fontId="60" fillId="2" borderId="19" xfId="10" applyFont="1" applyFill="1" applyBorder="1" applyAlignment="1">
      <alignment horizontal="center" vertical="center"/>
    </xf>
    <xf numFmtId="0" fontId="60" fillId="2" borderId="53" xfId="10" applyFont="1" applyFill="1" applyBorder="1" applyAlignment="1">
      <alignment horizontal="center" vertical="center"/>
    </xf>
    <xf numFmtId="0" fontId="61" fillId="2" borderId="75" xfId="10" applyFont="1" applyFill="1" applyBorder="1" applyAlignment="1">
      <alignment horizontal="right" vertical="center"/>
    </xf>
    <xf numFmtId="0" fontId="61" fillId="2" borderId="78" xfId="10" applyFont="1" applyFill="1" applyBorder="1" applyAlignment="1">
      <alignment horizontal="right" vertical="center"/>
    </xf>
    <xf numFmtId="3" fontId="15" fillId="2" borderId="28" xfId="10" applyNumberFormat="1" applyFont="1" applyFill="1" applyBorder="1" applyAlignment="1">
      <alignment horizontal="left" vertical="top" wrapText="1" indent="2"/>
    </xf>
    <xf numFmtId="3" fontId="60" fillId="2" borderId="28" xfId="10" applyNumberFormat="1" applyFont="1" applyFill="1" applyBorder="1" applyAlignment="1">
      <alignment horizontal="left" vertical="center" wrapText="1" indent="3"/>
    </xf>
    <xf numFmtId="0" fontId="15" fillId="2" borderId="28" xfId="10" applyFont="1" applyFill="1" applyBorder="1" applyAlignment="1">
      <alignment horizontal="left" vertical="top" wrapText="1" indent="1"/>
    </xf>
    <xf numFmtId="49" fontId="15" fillId="2" borderId="8" xfId="10" applyNumberFormat="1" applyFont="1" applyFill="1" applyBorder="1" applyAlignment="1">
      <alignment horizontal="center"/>
    </xf>
    <xf numFmtId="0" fontId="15" fillId="2" borderId="8" xfId="10" applyFont="1" applyFill="1" applyBorder="1" applyAlignment="1">
      <alignment horizontal="left" vertical="center" wrapText="1"/>
    </xf>
    <xf numFmtId="164" fontId="15" fillId="2" borderId="31" xfId="9" applyFont="1" applyFill="1" applyBorder="1" applyAlignment="1">
      <alignment horizontal="center" wrapText="1"/>
    </xf>
    <xf numFmtId="0" fontId="15" fillId="2" borderId="31" xfId="10" applyFont="1" applyFill="1" applyBorder="1" applyAlignment="1">
      <alignment horizontal="center" wrapText="1"/>
    </xf>
    <xf numFmtId="0" fontId="58" fillId="2" borderId="30" xfId="11" applyFont="1" applyFill="1" applyBorder="1" applyAlignment="1">
      <alignment horizontal="center" vertical="center"/>
    </xf>
    <xf numFmtId="0" fontId="15" fillId="2" borderId="5" xfId="10" applyFont="1" applyFill="1" applyBorder="1" applyAlignment="1">
      <alignment horizontal="left" vertical="top" wrapText="1" indent="3"/>
    </xf>
    <xf numFmtId="49" fontId="15" fillId="2" borderId="3" xfId="10" applyNumberFormat="1" applyFont="1" applyFill="1" applyBorder="1" applyAlignment="1">
      <alignment horizontal="center"/>
    </xf>
    <xf numFmtId="0" fontId="15" fillId="2" borderId="3" xfId="10" applyFont="1" applyFill="1" applyBorder="1" applyAlignment="1">
      <alignment horizontal="center" wrapText="1"/>
    </xf>
    <xf numFmtId="0" fontId="61" fillId="2" borderId="5" xfId="10" applyFont="1" applyFill="1" applyBorder="1" applyAlignment="1">
      <alignment horizontal="left" wrapText="1"/>
    </xf>
    <xf numFmtId="0" fontId="15" fillId="2" borderId="30" xfId="10" applyFont="1" applyFill="1" applyBorder="1" applyAlignment="1">
      <alignment horizontal="left" vertical="top" wrapText="1" indent="2"/>
    </xf>
    <xf numFmtId="49" fontId="83" fillId="2" borderId="30" xfId="10" applyNumberFormat="1" applyFont="1" applyFill="1" applyBorder="1" applyAlignment="1">
      <alignment horizontal="right" vertical="center"/>
    </xf>
    <xf numFmtId="49" fontId="57" fillId="2" borderId="30" xfId="10" applyNumberFormat="1" applyFont="1" applyFill="1" applyBorder="1" applyAlignment="1">
      <alignment horizontal="right" vertical="center"/>
    </xf>
    <xf numFmtId="49" fontId="57" fillId="2" borderId="1" xfId="10" applyNumberFormat="1" applyFont="1" applyFill="1" applyBorder="1" applyAlignment="1">
      <alignment horizontal="center" wrapText="1"/>
    </xf>
    <xf numFmtId="164" fontId="57" fillId="2" borderId="1" xfId="10" applyNumberFormat="1" applyFont="1" applyFill="1" applyBorder="1" applyAlignment="1">
      <alignment horizontal="center" vertical="center" wrapText="1"/>
    </xf>
    <xf numFmtId="0" fontId="57" fillId="2" borderId="1" xfId="10" applyFont="1" applyFill="1" applyBorder="1" applyAlignment="1">
      <alignment horizontal="center" vertical="center" wrapText="1"/>
    </xf>
    <xf numFmtId="49" fontId="13" fillId="0" borderId="0" xfId="18" applyNumberFormat="1" applyFont="1" applyAlignment="1">
      <alignment horizontal="left" vertical="top"/>
    </xf>
    <xf numFmtId="49" fontId="10" fillId="0" borderId="0" xfId="18" applyNumberFormat="1" applyFont="1" applyAlignment="1">
      <alignment horizontal="left"/>
    </xf>
    <xf numFmtId="0" fontId="2" fillId="0" borderId="0" xfId="18" applyAlignment="1">
      <alignment horizontal="left"/>
    </xf>
    <xf numFmtId="0" fontId="10" fillId="0" borderId="0" xfId="18" applyFont="1" applyAlignment="1">
      <alignment horizontal="left"/>
    </xf>
    <xf numFmtId="49" fontId="10" fillId="0" borderId="0" xfId="18" applyNumberFormat="1" applyFont="1" applyAlignment="1">
      <alignment horizontal="left" wrapText="1"/>
    </xf>
    <xf numFmtId="49" fontId="2" fillId="0" borderId="0" xfId="18" applyNumberFormat="1" applyAlignment="1">
      <alignment horizontal="left" wrapText="1"/>
    </xf>
    <xf numFmtId="0" fontId="94" fillId="0" borderId="0" xfId="18" applyFont="1" applyAlignment="1">
      <alignment horizontal="center" vertical="center"/>
    </xf>
    <xf numFmtId="0" fontId="10" fillId="0" borderId="0" xfId="18" applyFont="1" applyAlignment="1">
      <alignment horizontal="left" vertical="center"/>
    </xf>
    <xf numFmtId="0" fontId="96" fillId="0" borderId="0" xfId="18" applyFont="1" applyAlignment="1">
      <alignment horizontal="center" vertical="center"/>
    </xf>
    <xf numFmtId="0" fontId="10" fillId="0" borderId="0" xfId="18" applyFont="1" applyAlignment="1">
      <alignment horizontal="left" vertical="center" wrapText="1"/>
    </xf>
    <xf numFmtId="164" fontId="10" fillId="0" borderId="0" xfId="19" applyFont="1" applyAlignment="1">
      <alignment horizontal="center"/>
    </xf>
    <xf numFmtId="0" fontId="96" fillId="0" borderId="0" xfId="18" applyFont="1" applyAlignment="1">
      <alignment horizontal="center" vertical="center" wrapText="1"/>
    </xf>
    <xf numFmtId="0" fontId="13" fillId="0" borderId="0" xfId="18" applyFont="1" applyAlignment="1">
      <alignment horizontal="center" vertical="center" wrapText="1"/>
    </xf>
    <xf numFmtId="0" fontId="13" fillId="0" borderId="0" xfId="18" applyFont="1" applyAlignment="1">
      <alignment horizontal="center" vertical="center"/>
    </xf>
    <xf numFmtId="0" fontId="41" fillId="0" borderId="0" xfId="18" applyFont="1" applyAlignment="1">
      <alignment horizontal="center"/>
    </xf>
    <xf numFmtId="49" fontId="2" fillId="0" borderId="0" xfId="18" applyNumberFormat="1" applyAlignment="1">
      <alignment horizontal="left"/>
    </xf>
    <xf numFmtId="49" fontId="10" fillId="0" borderId="0" xfId="18" applyNumberFormat="1" applyFont="1" applyAlignment="1">
      <alignment horizontal="left" vertical="top" wrapText="1"/>
    </xf>
    <xf numFmtId="49" fontId="2" fillId="0" borderId="0" xfId="18" applyNumberFormat="1" applyAlignment="1">
      <alignment horizontal="left" vertical="top" wrapText="1"/>
    </xf>
    <xf numFmtId="164" fontId="10" fillId="0" borderId="0" xfId="19" applyFont="1" applyAlignment="1">
      <alignment horizontal="center" vertical="top"/>
    </xf>
    <xf numFmtId="0" fontId="10" fillId="0" borderId="0" xfId="18" applyFont="1" applyAlignment="1">
      <alignment horizontal="center"/>
    </xf>
    <xf numFmtId="164" fontId="10" fillId="12" borderId="0" xfId="19" applyFont="1" applyFill="1" applyAlignment="1">
      <alignment horizontal="center"/>
    </xf>
  </cellXfs>
  <cellStyles count="20">
    <cellStyle name="st16" xfId="15"/>
    <cellStyle name="xl24" xfId="16"/>
    <cellStyle name="xl28" xfId="17"/>
    <cellStyle name="xl30" xfId="14"/>
    <cellStyle name="Обычный" xfId="0" builtinId="0"/>
    <cellStyle name="Обычный 2" xfId="1"/>
    <cellStyle name="Обычный 2 2" xfId="2"/>
    <cellStyle name="Обычный 2 2 2" xfId="3"/>
    <cellStyle name="Обычный 3" xfId="5"/>
    <cellStyle name="Обычный 4" xfId="6"/>
    <cellStyle name="Обычный 4 2" xfId="11"/>
    <cellStyle name="Обычный 5" xfId="10"/>
    <cellStyle name="Обычный 5 2" xfId="13"/>
    <cellStyle name="Обычный 6" xfId="18"/>
    <cellStyle name="Обычный_2002год" xfId="4"/>
    <cellStyle name="Финансовый" xfId="9" builtinId="3"/>
    <cellStyle name="Финансовый 2" xfId="7"/>
    <cellStyle name="Финансовый 2 2" xfId="8"/>
    <cellStyle name="Финансовый 3" xfId="12"/>
    <cellStyle name="Финансовый 4" xfId="1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showZeros="0" zoomScale="70" zoomScaleNormal="70" workbookViewId="0">
      <selection activeCell="B13" sqref="B13"/>
    </sheetView>
  </sheetViews>
  <sheetFormatPr defaultColWidth="9.140625" defaultRowHeight="15"/>
  <cols>
    <col min="1" max="1" width="10.42578125" style="289" customWidth="1"/>
    <col min="2" max="2" width="75.42578125" style="289" customWidth="1"/>
    <col min="3" max="4" width="9.140625" style="289"/>
    <col min="5" max="5" width="65" style="289" customWidth="1"/>
    <col min="6" max="16384" width="9.140625" style="289"/>
  </cols>
  <sheetData>
    <row r="1" spans="1:5" ht="15.75">
      <c r="A1" s="780" t="s">
        <v>554</v>
      </c>
      <c r="B1" s="781"/>
      <c r="D1" s="780" t="s">
        <v>553</v>
      </c>
      <c r="E1" s="781"/>
    </row>
    <row r="2" spans="1:5" ht="15.75">
      <c r="A2" s="780"/>
      <c r="B2" s="781"/>
      <c r="D2" s="780"/>
      <c r="E2" s="781"/>
    </row>
    <row r="3" spans="1:5">
      <c r="A3" s="291" t="s">
        <v>552</v>
      </c>
      <c r="B3" s="291" t="s">
        <v>551</v>
      </c>
      <c r="D3" s="291" t="s">
        <v>552</v>
      </c>
      <c r="E3" s="291" t="s">
        <v>551</v>
      </c>
    </row>
    <row r="4" spans="1:5" ht="51">
      <c r="A4" s="290" t="s">
        <v>550</v>
      </c>
      <c r="B4" s="290" t="s">
        <v>549</v>
      </c>
      <c r="D4" s="290" t="s">
        <v>548</v>
      </c>
      <c r="E4" s="290" t="s">
        <v>547</v>
      </c>
    </row>
    <row r="5" spans="1:5" ht="38.25">
      <c r="A5" s="290" t="s">
        <v>546</v>
      </c>
      <c r="B5" s="290" t="s">
        <v>545</v>
      </c>
      <c r="D5" s="290" t="s">
        <v>544</v>
      </c>
      <c r="E5" s="290" t="s">
        <v>543</v>
      </c>
    </row>
    <row r="6" spans="1:5" ht="38.25">
      <c r="A6" s="290" t="s">
        <v>542</v>
      </c>
      <c r="B6" s="290" t="s">
        <v>541</v>
      </c>
      <c r="D6" s="290" t="s">
        <v>540</v>
      </c>
      <c r="E6" s="290" t="s">
        <v>539</v>
      </c>
    </row>
    <row r="7" spans="1:5" ht="38.25">
      <c r="A7" s="290" t="s">
        <v>538</v>
      </c>
      <c r="B7" s="290" t="s">
        <v>537</v>
      </c>
      <c r="D7" s="290" t="s">
        <v>536</v>
      </c>
      <c r="E7" s="290" t="s">
        <v>535</v>
      </c>
    </row>
    <row r="8" spans="1:5">
      <c r="A8" s="290" t="s">
        <v>534</v>
      </c>
      <c r="B8" s="290" t="s">
        <v>533</v>
      </c>
      <c r="D8" s="290" t="s">
        <v>532</v>
      </c>
      <c r="E8" s="290" t="s">
        <v>531</v>
      </c>
    </row>
    <row r="9" spans="1:5">
      <c r="A9" s="290" t="s">
        <v>530</v>
      </c>
      <c r="B9" s="290" t="s">
        <v>529</v>
      </c>
      <c r="D9" s="290" t="s">
        <v>528</v>
      </c>
      <c r="E9" s="290" t="s">
        <v>527</v>
      </c>
    </row>
    <row r="10" spans="1:5" ht="38.25">
      <c r="A10" s="290" t="s">
        <v>526</v>
      </c>
      <c r="B10" s="290" t="s">
        <v>525</v>
      </c>
      <c r="D10" s="290" t="s">
        <v>524</v>
      </c>
      <c r="E10" s="290" t="s">
        <v>523</v>
      </c>
    </row>
    <row r="11" spans="1:5" ht="25.5">
      <c r="A11" s="290" t="s">
        <v>522</v>
      </c>
      <c r="B11" s="290" t="s">
        <v>521</v>
      </c>
      <c r="D11" s="290" t="s">
        <v>520</v>
      </c>
      <c r="E11" s="290" t="s">
        <v>519</v>
      </c>
    </row>
    <row r="12" spans="1:5" ht="25.5">
      <c r="A12" s="290" t="s">
        <v>518</v>
      </c>
      <c r="B12" s="290" t="s">
        <v>517</v>
      </c>
      <c r="D12" s="290" t="s">
        <v>516</v>
      </c>
      <c r="E12" s="290" t="s">
        <v>515</v>
      </c>
    </row>
    <row r="13" spans="1:5">
      <c r="A13" s="290" t="s">
        <v>514</v>
      </c>
      <c r="B13" s="290" t="s">
        <v>513</v>
      </c>
    </row>
    <row r="14" spans="1:5" ht="51">
      <c r="A14" s="290" t="s">
        <v>512</v>
      </c>
      <c r="B14" s="290" t="s">
        <v>511</v>
      </c>
    </row>
    <row r="15" spans="1:5" ht="25.5">
      <c r="A15" s="290" t="s">
        <v>510</v>
      </c>
      <c r="B15" s="290" t="s">
        <v>509</v>
      </c>
    </row>
    <row r="16" spans="1:5" ht="25.5">
      <c r="A16" s="290" t="s">
        <v>508</v>
      </c>
      <c r="B16" s="290" t="s">
        <v>507</v>
      </c>
    </row>
    <row r="17" spans="1:2" ht="63.75">
      <c r="A17" s="290" t="s">
        <v>506</v>
      </c>
      <c r="B17" s="290" t="s">
        <v>505</v>
      </c>
    </row>
    <row r="18" spans="1:2" ht="63.75">
      <c r="A18" s="290" t="s">
        <v>504</v>
      </c>
      <c r="B18" s="290" t="s">
        <v>503</v>
      </c>
    </row>
    <row r="19" spans="1:2" ht="63.75">
      <c r="A19" s="290" t="s">
        <v>502</v>
      </c>
      <c r="B19" s="290" t="s">
        <v>501</v>
      </c>
    </row>
    <row r="20" spans="1:2" ht="63.75">
      <c r="A20" s="290" t="s">
        <v>500</v>
      </c>
      <c r="B20" s="290" t="s">
        <v>499</v>
      </c>
    </row>
    <row r="21" spans="1:2">
      <c r="A21" s="782"/>
      <c r="B21" s="783"/>
    </row>
    <row r="22" spans="1:2">
      <c r="A22" s="782"/>
      <c r="B22" s="783"/>
    </row>
  </sheetData>
  <mergeCells count="6">
    <mergeCell ref="A1:B1"/>
    <mergeCell ref="A2:B2"/>
    <mergeCell ref="A21:B21"/>
    <mergeCell ref="A22:B22"/>
    <mergeCell ref="D1:E1"/>
    <mergeCell ref="D2:E2"/>
  </mergeCells>
  <pageMargins left="0.98402780000000001" right="0.98402780000000001" top="0.98402780000000001" bottom="0.98402780000000001" header="0.51180550000000002" footer="0.51180550000000002"/>
  <pageSetup paperSize="9" fitToHeight="2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7"/>
  <sheetViews>
    <sheetView view="pageBreakPreview" topLeftCell="A64" zoomScaleNormal="60" zoomScaleSheetLayoutView="100" workbookViewId="0">
      <selection activeCell="U68" sqref="U68:X68"/>
    </sheetView>
  </sheetViews>
  <sheetFormatPr defaultColWidth="8.85546875" defaultRowHeight="15"/>
  <cols>
    <col min="1" max="52" width="3.85546875" style="279" customWidth="1"/>
    <col min="53" max="53" width="8.85546875" style="280"/>
    <col min="54" max="16384" width="8.85546875" style="216"/>
  </cols>
  <sheetData>
    <row r="1" spans="1:53" ht="35.25" customHeight="1">
      <c r="A1" s="1306" t="s">
        <v>1223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249"/>
    </row>
    <row r="2" spans="1:53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1"/>
    </row>
    <row r="3" spans="1:53">
      <c r="A3" s="1304" t="s">
        <v>296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252"/>
    </row>
    <row r="4" spans="1:53" ht="27.75" customHeight="1">
      <c r="A4" s="1304" t="s">
        <v>297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8" t="s">
        <v>548</v>
      </c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8"/>
      <c r="AP4" s="1308"/>
      <c r="AQ4" s="1308"/>
      <c r="AR4" s="1308"/>
      <c r="AS4" s="1308"/>
      <c r="AT4" s="1308"/>
      <c r="AU4" s="1308"/>
      <c r="AV4" s="1308"/>
      <c r="AW4" s="1308"/>
      <c r="AX4" s="1308"/>
      <c r="AY4" s="1308"/>
      <c r="AZ4" s="1308"/>
      <c r="BA4" s="253"/>
    </row>
    <row r="5" spans="1:53" ht="18">
      <c r="A5" s="1304"/>
      <c r="B5" s="1304"/>
      <c r="C5" s="1304"/>
      <c r="D5" s="1304"/>
      <c r="E5" s="1304"/>
      <c r="F5" s="1304"/>
      <c r="G5" s="1304"/>
      <c r="H5" s="1304"/>
      <c r="I5" s="1304"/>
      <c r="J5" s="1304"/>
      <c r="K5" s="1304"/>
      <c r="L5" s="1309" t="s">
        <v>298</v>
      </c>
      <c r="M5" s="1309"/>
      <c r="N5" s="1309"/>
      <c r="O5" s="1309"/>
      <c r="P5" s="1309"/>
      <c r="Q5" s="1309"/>
      <c r="R5" s="1309"/>
      <c r="S5" s="1309"/>
      <c r="T5" s="1309"/>
      <c r="U5" s="1309"/>
      <c r="V5" s="1309"/>
      <c r="W5" s="1309"/>
      <c r="X5" s="1309"/>
      <c r="Y5" s="1309"/>
      <c r="Z5" s="1309"/>
      <c r="AA5" s="1309"/>
      <c r="AB5" s="1309"/>
      <c r="AC5" s="1309"/>
      <c r="AD5" s="1309"/>
      <c r="AE5" s="1309"/>
      <c r="AF5" s="1309"/>
      <c r="AG5" s="1309"/>
      <c r="AH5" s="1309"/>
      <c r="AI5" s="1309"/>
      <c r="AJ5" s="1309"/>
      <c r="AK5" s="1309"/>
      <c r="AL5" s="1309"/>
      <c r="AM5" s="1309"/>
      <c r="AN5" s="1309"/>
      <c r="AO5" s="1309"/>
      <c r="AP5" s="1309"/>
      <c r="AQ5" s="1309"/>
      <c r="AR5" s="1309"/>
      <c r="AS5" s="1309"/>
      <c r="AT5" s="1309"/>
      <c r="AU5" s="1309"/>
      <c r="AV5" s="1309"/>
      <c r="AW5" s="1309"/>
      <c r="AX5" s="1309"/>
      <c r="AY5" s="1309"/>
      <c r="AZ5" s="1309"/>
      <c r="BA5" s="254"/>
    </row>
    <row r="6" spans="1:53">
      <c r="A6" s="1304" t="s">
        <v>299</v>
      </c>
      <c r="B6" s="1304"/>
      <c r="C6" s="1304"/>
      <c r="D6" s="1304"/>
      <c r="E6" s="1304"/>
      <c r="F6" s="1304"/>
      <c r="G6" s="1304"/>
      <c r="H6" s="1304"/>
      <c r="I6" s="1304"/>
      <c r="J6" s="1304"/>
      <c r="K6" s="1304"/>
      <c r="L6" s="255" t="s">
        <v>300</v>
      </c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6"/>
    </row>
    <row r="8" spans="1:53">
      <c r="A8" s="177"/>
      <c r="B8" s="1305" t="s">
        <v>447</v>
      </c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305"/>
      <c r="X8" s="1305"/>
      <c r="Y8" s="1305"/>
      <c r="Z8" s="1305"/>
      <c r="AA8" s="1305"/>
      <c r="AB8" s="1305"/>
      <c r="AC8" s="1305"/>
      <c r="AD8" s="1305"/>
      <c r="AE8" s="1305"/>
      <c r="AF8" s="1305"/>
      <c r="AG8" s="1305"/>
      <c r="AH8" s="1305"/>
      <c r="AI8" s="1305"/>
      <c r="AJ8" s="1305"/>
      <c r="AK8" s="1305"/>
      <c r="AL8" s="1305"/>
      <c r="AM8" s="1305"/>
      <c r="AN8" s="1305"/>
      <c r="AO8" s="1305"/>
      <c r="AP8" s="1305"/>
      <c r="AQ8" s="1305"/>
      <c r="AR8" s="1305"/>
      <c r="AS8" s="1305"/>
      <c r="AT8" s="1305"/>
      <c r="AU8" s="1305"/>
      <c r="AV8" s="1305"/>
      <c r="AW8" s="1305"/>
      <c r="AX8" s="1305"/>
      <c r="AY8" s="1305"/>
      <c r="AZ8" s="1305"/>
      <c r="BA8" s="257"/>
    </row>
    <row r="9" spans="1:53" ht="12.75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257"/>
    </row>
    <row r="10" spans="1:53" ht="21.75" customHeight="1">
      <c r="A10" s="177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374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57"/>
    </row>
    <row r="11" spans="1:53">
      <c r="A11" s="177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1212</v>
      </c>
      <c r="AD11" s="1052"/>
      <c r="AE11" s="1052"/>
      <c r="AF11" s="1052"/>
      <c r="AG11" s="1052"/>
      <c r="AH11" s="1052"/>
      <c r="AI11" s="1052"/>
      <c r="AJ11" s="1053"/>
      <c r="AK11" s="1044" t="s">
        <v>1213</v>
      </c>
      <c r="AL11" s="1044"/>
      <c r="AM11" s="1044"/>
      <c r="AN11" s="1044"/>
      <c r="AO11" s="1044"/>
      <c r="AP11" s="1044"/>
      <c r="AQ11" s="1044"/>
      <c r="AR11" s="1044"/>
      <c r="AS11" s="1052" t="s">
        <v>1214</v>
      </c>
      <c r="AT11" s="1052"/>
      <c r="AU11" s="1052"/>
      <c r="AV11" s="1052"/>
      <c r="AW11" s="1052"/>
      <c r="AX11" s="1052"/>
      <c r="AY11" s="1052"/>
      <c r="AZ11" s="1052"/>
      <c r="BA11" s="257"/>
    </row>
    <row r="12" spans="1:53" ht="28.5" customHeight="1">
      <c r="A12" s="177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  <c r="BA12" s="257"/>
    </row>
    <row r="13" spans="1:53">
      <c r="A13" s="258"/>
      <c r="B13" s="1302">
        <v>1</v>
      </c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3"/>
      <c r="Z13" s="1183" t="s">
        <v>307</v>
      </c>
      <c r="AA13" s="1181"/>
      <c r="AB13" s="1182"/>
      <c r="AC13" s="1183" t="s">
        <v>308</v>
      </c>
      <c r="AD13" s="1181"/>
      <c r="AE13" s="1181"/>
      <c r="AF13" s="1181"/>
      <c r="AG13" s="1181"/>
      <c r="AH13" s="1181"/>
      <c r="AI13" s="1181"/>
      <c r="AJ13" s="1182"/>
      <c r="AK13" s="1183" t="s">
        <v>309</v>
      </c>
      <c r="AL13" s="1181"/>
      <c r="AM13" s="1181"/>
      <c r="AN13" s="1181"/>
      <c r="AO13" s="1181"/>
      <c r="AP13" s="1181"/>
      <c r="AQ13" s="1181"/>
      <c r="AR13" s="1182"/>
      <c r="AS13" s="1183" t="s">
        <v>310</v>
      </c>
      <c r="AT13" s="1181"/>
      <c r="AU13" s="1181"/>
      <c r="AV13" s="1181"/>
      <c r="AW13" s="1181"/>
      <c r="AX13" s="1181"/>
      <c r="AY13" s="1181"/>
      <c r="AZ13" s="1181"/>
      <c r="BA13" s="243"/>
    </row>
    <row r="14" spans="1:53" ht="22.5" customHeight="1">
      <c r="A14" s="258"/>
      <c r="B14" s="1043" t="s">
        <v>311</v>
      </c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3"/>
      <c r="P14" s="1043"/>
      <c r="Q14" s="1043"/>
      <c r="R14" s="1043"/>
      <c r="S14" s="1043"/>
      <c r="T14" s="1043"/>
      <c r="U14" s="1043"/>
      <c r="V14" s="1043"/>
      <c r="W14" s="1043"/>
      <c r="X14" s="1043"/>
      <c r="Y14" s="1043"/>
      <c r="Z14" s="1041" t="s">
        <v>312</v>
      </c>
      <c r="AA14" s="1041"/>
      <c r="AB14" s="1041"/>
      <c r="AC14" s="1042"/>
      <c r="AD14" s="1042"/>
      <c r="AE14" s="1042"/>
      <c r="AF14" s="1042"/>
      <c r="AG14" s="1042"/>
      <c r="AH14" s="1042"/>
      <c r="AI14" s="1042"/>
      <c r="AJ14" s="1042"/>
      <c r="AK14" s="1042"/>
      <c r="AL14" s="1042"/>
      <c r="AM14" s="1042"/>
      <c r="AN14" s="1042"/>
      <c r="AO14" s="1042"/>
      <c r="AP14" s="1042"/>
      <c r="AQ14" s="1042"/>
      <c r="AR14" s="1042"/>
      <c r="AS14" s="1042"/>
      <c r="AT14" s="1042"/>
      <c r="AU14" s="1042"/>
      <c r="AV14" s="1042"/>
      <c r="AW14" s="1042"/>
      <c r="AX14" s="1042"/>
      <c r="AY14" s="1042"/>
      <c r="AZ14" s="1042"/>
      <c r="BA14" s="243"/>
    </row>
    <row r="15" spans="1:53">
      <c r="A15" s="258"/>
      <c r="B15" s="1043" t="s">
        <v>448</v>
      </c>
      <c r="C15" s="1043"/>
      <c r="D15" s="1043"/>
      <c r="E15" s="1043"/>
      <c r="F15" s="1043"/>
      <c r="G15" s="1043"/>
      <c r="H15" s="1043"/>
      <c r="I15" s="1043"/>
      <c r="J15" s="1043"/>
      <c r="K15" s="1043"/>
      <c r="L15" s="1043"/>
      <c r="M15" s="1043"/>
      <c r="N15" s="1043"/>
      <c r="O15" s="1043"/>
      <c r="P15" s="1043"/>
      <c r="Q15" s="1043"/>
      <c r="R15" s="1043"/>
      <c r="S15" s="1043"/>
      <c r="T15" s="1043"/>
      <c r="U15" s="1043"/>
      <c r="V15" s="1043"/>
      <c r="W15" s="1043"/>
      <c r="X15" s="1043"/>
      <c r="Y15" s="1043"/>
      <c r="Z15" s="1041" t="s">
        <v>314</v>
      </c>
      <c r="AA15" s="1041"/>
      <c r="AB15" s="1041"/>
      <c r="AC15" s="1042"/>
      <c r="AD15" s="1042"/>
      <c r="AE15" s="1042"/>
      <c r="AF15" s="1042"/>
      <c r="AG15" s="1042"/>
      <c r="AH15" s="1042"/>
      <c r="AI15" s="1042"/>
      <c r="AJ15" s="1042"/>
      <c r="AK15" s="1042"/>
      <c r="AL15" s="1042"/>
      <c r="AM15" s="1042"/>
      <c r="AN15" s="1042"/>
      <c r="AO15" s="1042"/>
      <c r="AP15" s="1042"/>
      <c r="AQ15" s="1042"/>
      <c r="AR15" s="1042"/>
      <c r="AS15" s="1042"/>
      <c r="AT15" s="1042"/>
      <c r="AU15" s="1042"/>
      <c r="AV15" s="1042"/>
      <c r="AW15" s="1042"/>
      <c r="AX15" s="1042"/>
      <c r="AY15" s="1042"/>
      <c r="AZ15" s="1042"/>
      <c r="BA15" s="243"/>
    </row>
    <row r="16" spans="1:53">
      <c r="A16" s="177"/>
      <c r="B16" s="1043" t="s">
        <v>449</v>
      </c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43"/>
      <c r="Q16" s="1043"/>
      <c r="R16" s="1043"/>
      <c r="S16" s="1043"/>
      <c r="T16" s="1043"/>
      <c r="U16" s="1043"/>
      <c r="V16" s="1043"/>
      <c r="W16" s="1043"/>
      <c r="X16" s="1043"/>
      <c r="Y16" s="1043"/>
      <c r="Z16" s="1041" t="s">
        <v>316</v>
      </c>
      <c r="AA16" s="1041"/>
      <c r="AB16" s="1041"/>
      <c r="AC16" s="1042">
        <f>AC32</f>
        <v>0</v>
      </c>
      <c r="AD16" s="1042"/>
      <c r="AE16" s="1042"/>
      <c r="AF16" s="1042"/>
      <c r="AG16" s="1042"/>
      <c r="AH16" s="1042"/>
      <c r="AI16" s="1042"/>
      <c r="AJ16" s="1042"/>
      <c r="AK16" s="1042">
        <f t="shared" ref="AK16" si="0">AK32</f>
        <v>0</v>
      </c>
      <c r="AL16" s="1042"/>
      <c r="AM16" s="1042"/>
      <c r="AN16" s="1042"/>
      <c r="AO16" s="1042"/>
      <c r="AP16" s="1042"/>
      <c r="AQ16" s="1042"/>
      <c r="AR16" s="1042"/>
      <c r="AS16" s="1042">
        <f t="shared" ref="AS16" si="1">AS32</f>
        <v>0</v>
      </c>
      <c r="AT16" s="1042"/>
      <c r="AU16" s="1042"/>
      <c r="AV16" s="1042"/>
      <c r="AW16" s="1042"/>
      <c r="AX16" s="1042"/>
      <c r="AY16" s="1042"/>
      <c r="AZ16" s="1042"/>
      <c r="BA16" s="257"/>
    </row>
    <row r="17" spans="1:53">
      <c r="A17" s="177"/>
      <c r="B17" s="1043" t="s">
        <v>317</v>
      </c>
      <c r="C17" s="1043"/>
      <c r="D17" s="1043"/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043"/>
      <c r="P17" s="1043"/>
      <c r="Q17" s="1043"/>
      <c r="R17" s="1043"/>
      <c r="S17" s="1043"/>
      <c r="T17" s="1043"/>
      <c r="U17" s="1043"/>
      <c r="V17" s="1043"/>
      <c r="W17" s="1043"/>
      <c r="X17" s="1043"/>
      <c r="Y17" s="1043"/>
      <c r="Z17" s="1041" t="s">
        <v>318</v>
      </c>
      <c r="AA17" s="1041"/>
      <c r="AB17" s="1041"/>
      <c r="AC17" s="1042"/>
      <c r="AD17" s="1042"/>
      <c r="AE17" s="1042"/>
      <c r="AF17" s="1042"/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042"/>
      <c r="AU17" s="1042"/>
      <c r="AV17" s="1042"/>
      <c r="AW17" s="1042"/>
      <c r="AX17" s="1042"/>
      <c r="AY17" s="1042"/>
      <c r="AZ17" s="1042"/>
      <c r="BA17" s="257"/>
    </row>
    <row r="18" spans="1:53">
      <c r="A18" s="177"/>
      <c r="B18" s="1043" t="s">
        <v>450</v>
      </c>
      <c r="C18" s="1043"/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1" t="s">
        <v>320</v>
      </c>
      <c r="AA18" s="1041"/>
      <c r="AB18" s="1041"/>
      <c r="AC18" s="1042"/>
      <c r="AD18" s="1042"/>
      <c r="AE18" s="1042"/>
      <c r="AF18" s="1042"/>
      <c r="AG18" s="1042"/>
      <c r="AH18" s="1042"/>
      <c r="AI18" s="1042"/>
      <c r="AJ18" s="1042"/>
      <c r="AK18" s="1042"/>
      <c r="AL18" s="1042"/>
      <c r="AM18" s="1042"/>
      <c r="AN18" s="1042"/>
      <c r="AO18" s="1042"/>
      <c r="AP18" s="1042"/>
      <c r="AQ18" s="1042"/>
      <c r="AR18" s="1042"/>
      <c r="AS18" s="1042"/>
      <c r="AT18" s="1042"/>
      <c r="AU18" s="1042"/>
      <c r="AV18" s="1042"/>
      <c r="AW18" s="1042"/>
      <c r="AX18" s="1042"/>
      <c r="AY18" s="1042"/>
      <c r="AZ18" s="1042"/>
      <c r="BA18" s="257"/>
    </row>
    <row r="19" spans="1:53" ht="32.25" customHeight="1">
      <c r="A19" s="177"/>
      <c r="B19" s="1064" t="s">
        <v>451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41" t="s">
        <v>322</v>
      </c>
      <c r="AA19" s="1041"/>
      <c r="AB19" s="1041"/>
      <c r="AC19" s="1042">
        <f>AC16+AC14-AC15-AC17+AC18</f>
        <v>0</v>
      </c>
      <c r="AD19" s="1042"/>
      <c r="AE19" s="1042"/>
      <c r="AF19" s="1042"/>
      <c r="AG19" s="1042"/>
      <c r="AH19" s="1042"/>
      <c r="AI19" s="1042"/>
      <c r="AJ19" s="1042"/>
      <c r="AK19" s="1042">
        <f t="shared" ref="AK19" si="2">AK16+AK14-AK15-AK17+AK18</f>
        <v>0</v>
      </c>
      <c r="AL19" s="1042"/>
      <c r="AM19" s="1042"/>
      <c r="AN19" s="1042"/>
      <c r="AO19" s="1042"/>
      <c r="AP19" s="1042"/>
      <c r="AQ19" s="1042"/>
      <c r="AR19" s="1042"/>
      <c r="AS19" s="1042">
        <f t="shared" ref="AS19" si="3">AS16+AS14-AS15-AS17+AS18</f>
        <v>0</v>
      </c>
      <c r="AT19" s="1042"/>
      <c r="AU19" s="1042"/>
      <c r="AV19" s="1042"/>
      <c r="AW19" s="1042"/>
      <c r="AX19" s="1042"/>
      <c r="AY19" s="1042"/>
      <c r="AZ19" s="1042"/>
      <c r="BA19" s="257"/>
    </row>
    <row r="20" spans="1:53" ht="25.5" customHeight="1">
      <c r="A20" s="177"/>
      <c r="B20" s="1039" t="s">
        <v>338</v>
      </c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040"/>
      <c r="P20" s="1040"/>
      <c r="Q20" s="1040"/>
      <c r="R20" s="1040"/>
      <c r="S20" s="1040"/>
      <c r="T20" s="1040"/>
      <c r="U20" s="1040"/>
      <c r="V20" s="1040"/>
      <c r="W20" s="1040"/>
      <c r="X20" s="1040"/>
      <c r="Y20" s="1040"/>
      <c r="Z20" s="1041" t="s">
        <v>339</v>
      </c>
      <c r="AA20" s="1041"/>
      <c r="AB20" s="1041"/>
      <c r="AC20" s="1042">
        <f>AC19</f>
        <v>0</v>
      </c>
      <c r="AD20" s="1042"/>
      <c r="AE20" s="1042"/>
      <c r="AF20" s="1042"/>
      <c r="AG20" s="1042"/>
      <c r="AH20" s="1042"/>
      <c r="AI20" s="1042"/>
      <c r="AJ20" s="1042"/>
      <c r="AK20" s="1042">
        <f t="shared" ref="AK20" si="4">AK19</f>
        <v>0</v>
      </c>
      <c r="AL20" s="1042"/>
      <c r="AM20" s="1042"/>
      <c r="AN20" s="1042"/>
      <c r="AO20" s="1042"/>
      <c r="AP20" s="1042"/>
      <c r="AQ20" s="1042"/>
      <c r="AR20" s="1042"/>
      <c r="AS20" s="1042">
        <f t="shared" ref="AS20" si="5">AS19</f>
        <v>0</v>
      </c>
      <c r="AT20" s="1042"/>
      <c r="AU20" s="1042"/>
      <c r="AV20" s="1042"/>
      <c r="AW20" s="1042"/>
      <c r="AX20" s="1042"/>
      <c r="AY20" s="1042"/>
      <c r="AZ20" s="1042"/>
      <c r="BA20" s="257"/>
    </row>
    <row r="21" spans="1:53">
      <c r="A21" s="170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  <c r="W21" s="173"/>
      <c r="X21" s="173"/>
      <c r="Y21" s="173"/>
      <c r="Z21" s="174"/>
      <c r="AA21" s="174"/>
      <c r="AB21" s="174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0"/>
    </row>
    <row r="22" spans="1:53">
      <c r="A22" s="170"/>
      <c r="B22" s="1137" t="s">
        <v>452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  <c r="BA22" s="170"/>
    </row>
    <row r="23" spans="1:53">
      <c r="A23" s="177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60"/>
    </row>
    <row r="24" spans="1:53" ht="15" customHeight="1">
      <c r="A24" s="165"/>
      <c r="B24" s="1051" t="s">
        <v>453</v>
      </c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1"/>
      <c r="AW24" s="1051"/>
      <c r="AX24" s="1051"/>
      <c r="AY24" s="1051"/>
      <c r="AZ24" s="1051"/>
      <c r="BA24" s="216"/>
    </row>
    <row r="25" spans="1:53" s="178" customFormat="1" ht="8.1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</row>
    <row r="26" spans="1:53" s="178" customFormat="1" ht="24.95" customHeight="1">
      <c r="A26" s="165"/>
      <c r="B26" s="1020" t="s">
        <v>0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1"/>
      <c r="Z26" s="1019" t="s">
        <v>302</v>
      </c>
      <c r="AA26" s="1020"/>
      <c r="AB26" s="1021"/>
      <c r="AC26" s="1008" t="s">
        <v>374</v>
      </c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  <c r="AO26" s="1009"/>
      <c r="AP26" s="1009"/>
      <c r="AQ26" s="1009"/>
      <c r="AR26" s="1009"/>
      <c r="AS26" s="1009"/>
      <c r="AT26" s="1009"/>
      <c r="AU26" s="1009"/>
      <c r="AV26" s="1009"/>
      <c r="AW26" s="1009"/>
      <c r="AX26" s="1009"/>
      <c r="AY26" s="1009"/>
      <c r="AZ26" s="1009"/>
    </row>
    <row r="27" spans="1:53" s="178" customFormat="1" ht="45" customHeight="1">
      <c r="A27" s="165"/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9"/>
      <c r="Z27" s="1080"/>
      <c r="AA27" s="1078"/>
      <c r="AB27" s="1079"/>
      <c r="AC27" s="1019" t="s">
        <v>1218</v>
      </c>
      <c r="AD27" s="1020"/>
      <c r="AE27" s="1020"/>
      <c r="AF27" s="1020"/>
      <c r="AG27" s="1020"/>
      <c r="AH27" s="1020"/>
      <c r="AI27" s="1020"/>
      <c r="AJ27" s="1021"/>
      <c r="AK27" s="1014" t="s">
        <v>1213</v>
      </c>
      <c r="AL27" s="1014"/>
      <c r="AM27" s="1014"/>
      <c r="AN27" s="1014"/>
      <c r="AO27" s="1014"/>
      <c r="AP27" s="1014"/>
      <c r="AQ27" s="1014"/>
      <c r="AR27" s="1014"/>
      <c r="AS27" s="1020" t="s">
        <v>1214</v>
      </c>
      <c r="AT27" s="1020"/>
      <c r="AU27" s="1020"/>
      <c r="AV27" s="1020"/>
      <c r="AW27" s="1020"/>
      <c r="AX27" s="1020"/>
      <c r="AY27" s="1020"/>
      <c r="AZ27" s="1020"/>
    </row>
    <row r="28" spans="1:53" s="181" customFormat="1" ht="15" customHeight="1">
      <c r="A28" s="200"/>
      <c r="B28" s="1142">
        <v>1</v>
      </c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2"/>
      <c r="Q28" s="1142"/>
      <c r="R28" s="1142"/>
      <c r="S28" s="1142"/>
      <c r="T28" s="1142"/>
      <c r="U28" s="1142"/>
      <c r="V28" s="1142"/>
      <c r="W28" s="1142"/>
      <c r="X28" s="1142"/>
      <c r="Y28" s="1143"/>
      <c r="Z28" s="1144" t="s">
        <v>307</v>
      </c>
      <c r="AA28" s="1145"/>
      <c r="AB28" s="1146"/>
      <c r="AC28" s="1144" t="s">
        <v>308</v>
      </c>
      <c r="AD28" s="1145"/>
      <c r="AE28" s="1145"/>
      <c r="AF28" s="1145"/>
      <c r="AG28" s="1145"/>
      <c r="AH28" s="1145"/>
      <c r="AI28" s="1145"/>
      <c r="AJ28" s="1146"/>
      <c r="AK28" s="1144" t="s">
        <v>309</v>
      </c>
      <c r="AL28" s="1145"/>
      <c r="AM28" s="1145"/>
      <c r="AN28" s="1145"/>
      <c r="AO28" s="1145"/>
      <c r="AP28" s="1145"/>
      <c r="AQ28" s="1145"/>
      <c r="AR28" s="1146"/>
      <c r="AS28" s="1144" t="s">
        <v>310</v>
      </c>
      <c r="AT28" s="1145"/>
      <c r="AU28" s="1145"/>
      <c r="AV28" s="1145"/>
      <c r="AW28" s="1145"/>
      <c r="AX28" s="1145"/>
      <c r="AY28" s="1145"/>
      <c r="AZ28" s="1145"/>
      <c r="BA28" s="237"/>
    </row>
    <row r="29" spans="1:53" s="181" customFormat="1">
      <c r="A29" s="200"/>
      <c r="B29" s="1192" t="s">
        <v>454</v>
      </c>
      <c r="C29" s="1192"/>
      <c r="D29" s="1192"/>
      <c r="E29" s="1192"/>
      <c r="F29" s="1192"/>
      <c r="G29" s="1192"/>
      <c r="H29" s="1192"/>
      <c r="I29" s="1192"/>
      <c r="J29" s="1192"/>
      <c r="K29" s="1192"/>
      <c r="L29" s="1192"/>
      <c r="M29" s="1192"/>
      <c r="N29" s="1192"/>
      <c r="O29" s="1192"/>
      <c r="P29" s="1192"/>
      <c r="Q29" s="1192"/>
      <c r="R29" s="1192"/>
      <c r="S29" s="1192"/>
      <c r="T29" s="1192"/>
      <c r="U29" s="1192"/>
      <c r="V29" s="1192"/>
      <c r="W29" s="1192"/>
      <c r="X29" s="1192"/>
      <c r="Y29" s="1192"/>
      <c r="Z29" s="1041" t="s">
        <v>312</v>
      </c>
      <c r="AA29" s="1041"/>
      <c r="AB29" s="1041"/>
      <c r="AC29" s="1066">
        <f>Y42</f>
        <v>0</v>
      </c>
      <c r="AD29" s="1066"/>
      <c r="AE29" s="1066"/>
      <c r="AF29" s="1066"/>
      <c r="AG29" s="1066"/>
      <c r="AH29" s="1066"/>
      <c r="AI29" s="1066"/>
      <c r="AJ29" s="1066"/>
      <c r="AK29" s="1066">
        <f>AK42</f>
        <v>0</v>
      </c>
      <c r="AL29" s="1066"/>
      <c r="AM29" s="1066"/>
      <c r="AN29" s="1066"/>
      <c r="AO29" s="1066"/>
      <c r="AP29" s="1066"/>
      <c r="AQ29" s="1066"/>
      <c r="AR29" s="1066"/>
      <c r="AS29" s="1066">
        <f>AW42</f>
        <v>0</v>
      </c>
      <c r="AT29" s="1066"/>
      <c r="AU29" s="1066"/>
      <c r="AV29" s="1066"/>
      <c r="AW29" s="1066"/>
      <c r="AX29" s="1066"/>
      <c r="AY29" s="1066"/>
      <c r="AZ29" s="1066"/>
      <c r="BA29" s="237"/>
    </row>
    <row r="30" spans="1:53" s="181" customFormat="1">
      <c r="A30" s="200"/>
      <c r="B30" s="1192" t="s">
        <v>455</v>
      </c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  <c r="P30" s="1192"/>
      <c r="Q30" s="1192"/>
      <c r="R30" s="1192"/>
      <c r="S30" s="1192"/>
      <c r="T30" s="1192"/>
      <c r="U30" s="1192"/>
      <c r="V30" s="1192"/>
      <c r="W30" s="1192"/>
      <c r="X30" s="1192"/>
      <c r="Y30" s="1192"/>
      <c r="Z30" s="1041" t="s">
        <v>314</v>
      </c>
      <c r="AA30" s="1041"/>
      <c r="AB30" s="1041"/>
      <c r="AC30" s="1066">
        <f>Y52</f>
        <v>0</v>
      </c>
      <c r="AD30" s="1066"/>
      <c r="AE30" s="1066"/>
      <c r="AF30" s="1066"/>
      <c r="AG30" s="1066"/>
      <c r="AH30" s="1066"/>
      <c r="AI30" s="1066"/>
      <c r="AJ30" s="1066"/>
      <c r="AK30" s="1066">
        <f>AK52</f>
        <v>0</v>
      </c>
      <c r="AL30" s="1066"/>
      <c r="AM30" s="1066"/>
      <c r="AN30" s="1066"/>
      <c r="AO30" s="1066"/>
      <c r="AP30" s="1066"/>
      <c r="AQ30" s="1066"/>
      <c r="AR30" s="1066"/>
      <c r="AS30" s="1066">
        <f>AW52</f>
        <v>0</v>
      </c>
      <c r="AT30" s="1066"/>
      <c r="AU30" s="1066"/>
      <c r="AV30" s="1066"/>
      <c r="AW30" s="1066"/>
      <c r="AX30" s="1066"/>
      <c r="AY30" s="1066"/>
      <c r="AZ30" s="1066"/>
      <c r="BA30" s="237"/>
    </row>
    <row r="31" spans="1:53" s="182" customFormat="1">
      <c r="A31" s="170"/>
      <c r="B31" s="1192" t="s">
        <v>456</v>
      </c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041" t="s">
        <v>316</v>
      </c>
      <c r="AA31" s="1041"/>
      <c r="AB31" s="1041"/>
      <c r="AC31" s="1066">
        <f>Y76</f>
        <v>0</v>
      </c>
      <c r="AD31" s="1066"/>
      <c r="AE31" s="1066"/>
      <c r="AF31" s="1066"/>
      <c r="AG31" s="1066"/>
      <c r="AH31" s="1066"/>
      <c r="AI31" s="1066"/>
      <c r="AJ31" s="1066"/>
      <c r="AK31" s="1066">
        <f>AK76</f>
        <v>0</v>
      </c>
      <c r="AL31" s="1066"/>
      <c r="AM31" s="1066"/>
      <c r="AN31" s="1066"/>
      <c r="AO31" s="1066"/>
      <c r="AP31" s="1066"/>
      <c r="AQ31" s="1066"/>
      <c r="AR31" s="1066"/>
      <c r="AS31" s="1066">
        <f>AW76</f>
        <v>0</v>
      </c>
      <c r="AT31" s="1066"/>
      <c r="AU31" s="1066"/>
      <c r="AV31" s="1066"/>
      <c r="AW31" s="1066"/>
      <c r="AX31" s="1066"/>
      <c r="AY31" s="1066"/>
      <c r="AZ31" s="1066"/>
    </row>
    <row r="32" spans="1:53" s="182" customFormat="1" ht="18" customHeight="1">
      <c r="A32" s="170"/>
      <c r="B32" s="1186" t="s">
        <v>338</v>
      </c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065" t="s">
        <v>339</v>
      </c>
      <c r="AA32" s="1065"/>
      <c r="AB32" s="1065"/>
      <c r="AC32" s="1066">
        <f>SUM(AC29:AJ31)</f>
        <v>0</v>
      </c>
      <c r="AD32" s="1066"/>
      <c r="AE32" s="1066"/>
      <c r="AF32" s="1066"/>
      <c r="AG32" s="1066"/>
      <c r="AH32" s="1066"/>
      <c r="AI32" s="1066"/>
      <c r="AJ32" s="1066"/>
      <c r="AK32" s="1066">
        <f t="shared" ref="AK32" si="6">SUM(AK29:AR31)</f>
        <v>0</v>
      </c>
      <c r="AL32" s="1066"/>
      <c r="AM32" s="1066"/>
      <c r="AN32" s="1066"/>
      <c r="AO32" s="1066"/>
      <c r="AP32" s="1066"/>
      <c r="AQ32" s="1066"/>
      <c r="AR32" s="1066"/>
      <c r="AS32" s="1066">
        <f t="shared" ref="AS32" si="7">SUM(AS29:AZ31)</f>
        <v>0</v>
      </c>
      <c r="AT32" s="1066"/>
      <c r="AU32" s="1066"/>
      <c r="AV32" s="1066"/>
      <c r="AW32" s="1066"/>
      <c r="AX32" s="1066"/>
      <c r="AY32" s="1066"/>
      <c r="AZ32" s="1066"/>
    </row>
    <row r="33" spans="1:53" s="182" customFormat="1" ht="18" customHeight="1">
      <c r="A33" s="170"/>
      <c r="B33" s="217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174"/>
      <c r="AB33" s="174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</row>
    <row r="34" spans="1:53" ht="15" hidden="1" customHeight="1">
      <c r="A34" s="177"/>
      <c r="B34" s="1051" t="s">
        <v>457</v>
      </c>
      <c r="C34" s="1051"/>
      <c r="D34" s="1051"/>
      <c r="E34" s="1051"/>
      <c r="F34" s="1051"/>
      <c r="G34" s="1051"/>
      <c r="H34" s="1051"/>
      <c r="I34" s="1051"/>
      <c r="J34" s="1051"/>
      <c r="K34" s="1051"/>
      <c r="L34" s="1051"/>
      <c r="M34" s="1051"/>
      <c r="N34" s="1051"/>
      <c r="O34" s="1051"/>
      <c r="P34" s="1051"/>
      <c r="Q34" s="1051"/>
      <c r="R34" s="1051"/>
      <c r="S34" s="1051"/>
      <c r="T34" s="1051"/>
      <c r="U34" s="1051"/>
      <c r="V34" s="1051"/>
      <c r="W34" s="1051"/>
      <c r="X34" s="1051"/>
      <c r="Y34" s="1051"/>
      <c r="Z34" s="1051"/>
      <c r="AA34" s="1051"/>
      <c r="AB34" s="1051"/>
      <c r="AC34" s="1051"/>
      <c r="AD34" s="1051"/>
      <c r="AE34" s="1051"/>
      <c r="AF34" s="1051"/>
      <c r="AG34" s="1051"/>
      <c r="AH34" s="1051"/>
      <c r="AI34" s="1051"/>
      <c r="AJ34" s="1051"/>
      <c r="AK34" s="1051"/>
      <c r="AL34" s="1051"/>
      <c r="AM34" s="1051"/>
      <c r="AN34" s="1051"/>
      <c r="AO34" s="1051"/>
      <c r="AP34" s="1051"/>
      <c r="AQ34" s="1051"/>
      <c r="AR34" s="1051"/>
      <c r="AS34" s="1051"/>
      <c r="AT34" s="1051"/>
      <c r="AU34" s="1051"/>
      <c r="AV34" s="1051"/>
      <c r="AW34" s="1051"/>
      <c r="AX34" s="1051"/>
      <c r="AY34" s="1051"/>
      <c r="AZ34" s="1051"/>
      <c r="BA34" s="260"/>
    </row>
    <row r="35" spans="1:53" ht="11.25" hidden="1" customHeight="1">
      <c r="A35" s="177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60"/>
    </row>
    <row r="36" spans="1:53" ht="30" hidden="1" customHeight="1">
      <c r="A36" s="261"/>
      <c r="B36" s="1052" t="s">
        <v>0</v>
      </c>
      <c r="C36" s="1052"/>
      <c r="D36" s="1052"/>
      <c r="E36" s="1052"/>
      <c r="F36" s="1052"/>
      <c r="G36" s="1052"/>
      <c r="H36" s="1052"/>
      <c r="I36" s="1052"/>
      <c r="J36" s="1052"/>
      <c r="K36" s="1053"/>
      <c r="L36" s="1058" t="s">
        <v>1</v>
      </c>
      <c r="M36" s="1053"/>
      <c r="N36" s="1052" t="s">
        <v>458</v>
      </c>
      <c r="O36" s="1052"/>
      <c r="P36" s="1052"/>
      <c r="Q36" s="1061" t="s">
        <v>345</v>
      </c>
      <c r="R36" s="1062"/>
      <c r="S36" s="1062"/>
      <c r="T36" s="1062"/>
      <c r="U36" s="1062"/>
      <c r="V36" s="1062"/>
      <c r="W36" s="1062"/>
      <c r="X36" s="1062"/>
      <c r="Y36" s="1062"/>
      <c r="Z36" s="1062"/>
      <c r="AA36" s="1062"/>
      <c r="AB36" s="1168"/>
      <c r="AC36" s="1061" t="s">
        <v>346</v>
      </c>
      <c r="AD36" s="1062"/>
      <c r="AE36" s="1062"/>
      <c r="AF36" s="1062"/>
      <c r="AG36" s="1062"/>
      <c r="AH36" s="1062"/>
      <c r="AI36" s="1062"/>
      <c r="AJ36" s="1062"/>
      <c r="AK36" s="1062"/>
      <c r="AL36" s="1062"/>
      <c r="AM36" s="1062"/>
      <c r="AN36" s="1168"/>
      <c r="AO36" s="1061" t="s">
        <v>347</v>
      </c>
      <c r="AP36" s="1062"/>
      <c r="AQ36" s="1062"/>
      <c r="AR36" s="1062"/>
      <c r="AS36" s="1062"/>
      <c r="AT36" s="1062"/>
      <c r="AU36" s="1062"/>
      <c r="AV36" s="1062"/>
      <c r="AW36" s="1062"/>
      <c r="AX36" s="1062"/>
      <c r="AY36" s="1062"/>
      <c r="AZ36" s="1062"/>
      <c r="BA36" s="262"/>
    </row>
    <row r="37" spans="1:53" ht="33" hidden="1" customHeight="1">
      <c r="A37" s="261"/>
      <c r="B37" s="1056"/>
      <c r="C37" s="1056"/>
      <c r="D37" s="1056"/>
      <c r="E37" s="1056"/>
      <c r="F37" s="1056"/>
      <c r="G37" s="1056"/>
      <c r="H37" s="1056"/>
      <c r="I37" s="1056"/>
      <c r="J37" s="1056"/>
      <c r="K37" s="1057"/>
      <c r="L37" s="1060"/>
      <c r="M37" s="1057"/>
      <c r="N37" s="1056"/>
      <c r="O37" s="1056"/>
      <c r="P37" s="1056"/>
      <c r="Q37" s="1061" t="s">
        <v>459</v>
      </c>
      <c r="R37" s="1062"/>
      <c r="S37" s="1062"/>
      <c r="T37" s="1168"/>
      <c r="U37" s="1061" t="s">
        <v>460</v>
      </c>
      <c r="V37" s="1062"/>
      <c r="W37" s="1062"/>
      <c r="X37" s="1168"/>
      <c r="Y37" s="1061" t="s">
        <v>397</v>
      </c>
      <c r="Z37" s="1062"/>
      <c r="AA37" s="1062"/>
      <c r="AB37" s="1168"/>
      <c r="AC37" s="1061" t="s">
        <v>459</v>
      </c>
      <c r="AD37" s="1062"/>
      <c r="AE37" s="1062"/>
      <c r="AF37" s="1168"/>
      <c r="AG37" s="1061" t="s">
        <v>460</v>
      </c>
      <c r="AH37" s="1062"/>
      <c r="AI37" s="1062"/>
      <c r="AJ37" s="1168"/>
      <c r="AK37" s="1061" t="s">
        <v>397</v>
      </c>
      <c r="AL37" s="1062"/>
      <c r="AM37" s="1062"/>
      <c r="AN37" s="1168"/>
      <c r="AO37" s="1061" t="s">
        <v>459</v>
      </c>
      <c r="AP37" s="1062"/>
      <c r="AQ37" s="1062"/>
      <c r="AR37" s="1168"/>
      <c r="AS37" s="1061" t="s">
        <v>460</v>
      </c>
      <c r="AT37" s="1062"/>
      <c r="AU37" s="1062"/>
      <c r="AV37" s="1168"/>
      <c r="AW37" s="1061" t="s">
        <v>397</v>
      </c>
      <c r="AX37" s="1062"/>
      <c r="AY37" s="1062"/>
      <c r="AZ37" s="1062"/>
      <c r="BA37" s="263"/>
    </row>
    <row r="38" spans="1:53" ht="15.75" hidden="1" thickBot="1">
      <c r="A38" s="242"/>
      <c r="B38" s="1179">
        <v>1</v>
      </c>
      <c r="C38" s="1179"/>
      <c r="D38" s="1179"/>
      <c r="E38" s="1179"/>
      <c r="F38" s="1179"/>
      <c r="G38" s="1179"/>
      <c r="H38" s="1179"/>
      <c r="I38" s="1179"/>
      <c r="J38" s="1179"/>
      <c r="K38" s="1180"/>
      <c r="L38" s="1285">
        <v>2</v>
      </c>
      <c r="M38" s="1286"/>
      <c r="N38" s="1285">
        <v>3</v>
      </c>
      <c r="O38" s="1287"/>
      <c r="P38" s="1286"/>
      <c r="Q38" s="1271">
        <v>3</v>
      </c>
      <c r="R38" s="1272"/>
      <c r="S38" s="1272"/>
      <c r="T38" s="1273"/>
      <c r="U38" s="1271">
        <v>4</v>
      </c>
      <c r="V38" s="1272"/>
      <c r="W38" s="1272"/>
      <c r="X38" s="1273"/>
      <c r="Y38" s="1271">
        <v>5</v>
      </c>
      <c r="Z38" s="1272"/>
      <c r="AA38" s="1272"/>
      <c r="AB38" s="1273"/>
      <c r="AC38" s="1271">
        <v>6</v>
      </c>
      <c r="AD38" s="1272"/>
      <c r="AE38" s="1272"/>
      <c r="AF38" s="1273"/>
      <c r="AG38" s="1271">
        <v>7</v>
      </c>
      <c r="AH38" s="1272"/>
      <c r="AI38" s="1272"/>
      <c r="AJ38" s="1273"/>
      <c r="AK38" s="1271">
        <v>8</v>
      </c>
      <c r="AL38" s="1272"/>
      <c r="AM38" s="1272"/>
      <c r="AN38" s="1273"/>
      <c r="AO38" s="1271">
        <v>9</v>
      </c>
      <c r="AP38" s="1272"/>
      <c r="AQ38" s="1272"/>
      <c r="AR38" s="1273"/>
      <c r="AS38" s="1271">
        <v>10</v>
      </c>
      <c r="AT38" s="1272"/>
      <c r="AU38" s="1272"/>
      <c r="AV38" s="1273"/>
      <c r="AW38" s="1271">
        <v>11</v>
      </c>
      <c r="AX38" s="1272"/>
      <c r="AY38" s="1272"/>
      <c r="AZ38" s="1272"/>
      <c r="BA38" s="243"/>
    </row>
    <row r="39" spans="1:53" ht="18" hidden="1" customHeight="1">
      <c r="A39" s="261"/>
      <c r="B39" s="1299"/>
      <c r="C39" s="1299"/>
      <c r="D39" s="1299"/>
      <c r="E39" s="1299"/>
      <c r="F39" s="1299"/>
      <c r="G39" s="1299"/>
      <c r="H39" s="1299"/>
      <c r="I39" s="1299"/>
      <c r="J39" s="1299"/>
      <c r="K39" s="1300"/>
      <c r="L39" s="1274" t="s">
        <v>312</v>
      </c>
      <c r="M39" s="1275"/>
      <c r="N39" s="1276"/>
      <c r="O39" s="1277"/>
      <c r="P39" s="1275"/>
      <c r="Q39" s="1278"/>
      <c r="R39" s="1279"/>
      <c r="S39" s="1279"/>
      <c r="T39" s="1280"/>
      <c r="U39" s="1278"/>
      <c r="V39" s="1279"/>
      <c r="W39" s="1279"/>
      <c r="X39" s="1280"/>
      <c r="Y39" s="1278"/>
      <c r="Z39" s="1279"/>
      <c r="AA39" s="1279"/>
      <c r="AB39" s="1280"/>
      <c r="AC39" s="1278"/>
      <c r="AD39" s="1279"/>
      <c r="AE39" s="1279"/>
      <c r="AF39" s="1280"/>
      <c r="AG39" s="1278"/>
      <c r="AH39" s="1279"/>
      <c r="AI39" s="1279"/>
      <c r="AJ39" s="1280"/>
      <c r="AK39" s="1278"/>
      <c r="AL39" s="1279"/>
      <c r="AM39" s="1279"/>
      <c r="AN39" s="1280"/>
      <c r="AO39" s="1278"/>
      <c r="AP39" s="1279"/>
      <c r="AQ39" s="1279"/>
      <c r="AR39" s="1280"/>
      <c r="AS39" s="1278"/>
      <c r="AT39" s="1279"/>
      <c r="AU39" s="1279"/>
      <c r="AV39" s="1280"/>
      <c r="AW39" s="1278"/>
      <c r="AX39" s="1279"/>
      <c r="AY39" s="1279"/>
      <c r="AZ39" s="1301"/>
      <c r="BA39" s="264"/>
    </row>
    <row r="40" spans="1:53" ht="18.75" hidden="1" customHeight="1">
      <c r="A40" s="261"/>
      <c r="B40" s="1299"/>
      <c r="C40" s="1299"/>
      <c r="D40" s="1299"/>
      <c r="E40" s="1299"/>
      <c r="F40" s="1299"/>
      <c r="G40" s="1299"/>
      <c r="H40" s="1299"/>
      <c r="I40" s="1299"/>
      <c r="J40" s="1299"/>
      <c r="K40" s="1300"/>
      <c r="L40" s="1248" t="s">
        <v>314</v>
      </c>
      <c r="M40" s="1249"/>
      <c r="N40" s="1260"/>
      <c r="O40" s="1261"/>
      <c r="P40" s="1262"/>
      <c r="Q40" s="1263"/>
      <c r="R40" s="1264"/>
      <c r="S40" s="1264"/>
      <c r="T40" s="1265"/>
      <c r="U40" s="1263"/>
      <c r="V40" s="1264"/>
      <c r="W40" s="1264"/>
      <c r="X40" s="1265"/>
      <c r="Y40" s="1263"/>
      <c r="Z40" s="1264"/>
      <c r="AA40" s="1264"/>
      <c r="AB40" s="1265"/>
      <c r="AC40" s="1263"/>
      <c r="AD40" s="1264"/>
      <c r="AE40" s="1264"/>
      <c r="AF40" s="1265"/>
      <c r="AG40" s="1263"/>
      <c r="AH40" s="1264"/>
      <c r="AI40" s="1264"/>
      <c r="AJ40" s="1265"/>
      <c r="AK40" s="1263"/>
      <c r="AL40" s="1264"/>
      <c r="AM40" s="1264"/>
      <c r="AN40" s="1265"/>
      <c r="AO40" s="1263"/>
      <c r="AP40" s="1264"/>
      <c r="AQ40" s="1264"/>
      <c r="AR40" s="1265"/>
      <c r="AS40" s="1263"/>
      <c r="AT40" s="1264"/>
      <c r="AU40" s="1264"/>
      <c r="AV40" s="1265"/>
      <c r="AW40" s="1263"/>
      <c r="AX40" s="1264"/>
      <c r="AY40" s="1264"/>
      <c r="AZ40" s="1298"/>
      <c r="BA40" s="264"/>
    </row>
    <row r="41" spans="1:53" ht="19.5" hidden="1" customHeight="1">
      <c r="A41" s="261"/>
      <c r="B41" s="1299"/>
      <c r="C41" s="1299"/>
      <c r="D41" s="1299"/>
      <c r="E41" s="1299"/>
      <c r="F41" s="1299"/>
      <c r="G41" s="1299"/>
      <c r="H41" s="1299"/>
      <c r="I41" s="1299"/>
      <c r="J41" s="1299"/>
      <c r="K41" s="1300"/>
      <c r="L41" s="1248" t="s">
        <v>316</v>
      </c>
      <c r="M41" s="1249"/>
      <c r="N41" s="1260"/>
      <c r="O41" s="1261"/>
      <c r="P41" s="1262"/>
      <c r="Q41" s="1263"/>
      <c r="R41" s="1264"/>
      <c r="S41" s="1264"/>
      <c r="T41" s="1265"/>
      <c r="U41" s="1263"/>
      <c r="V41" s="1264"/>
      <c r="W41" s="1264"/>
      <c r="X41" s="1265"/>
      <c r="Y41" s="1263"/>
      <c r="Z41" s="1264"/>
      <c r="AA41" s="1264"/>
      <c r="AB41" s="1265"/>
      <c r="AC41" s="1263"/>
      <c r="AD41" s="1264"/>
      <c r="AE41" s="1264"/>
      <c r="AF41" s="1265"/>
      <c r="AG41" s="1263"/>
      <c r="AH41" s="1264"/>
      <c r="AI41" s="1264"/>
      <c r="AJ41" s="1265"/>
      <c r="AK41" s="1263"/>
      <c r="AL41" s="1264"/>
      <c r="AM41" s="1264"/>
      <c r="AN41" s="1265"/>
      <c r="AO41" s="1263"/>
      <c r="AP41" s="1264"/>
      <c r="AQ41" s="1264"/>
      <c r="AR41" s="1265"/>
      <c r="AS41" s="1263"/>
      <c r="AT41" s="1264"/>
      <c r="AU41" s="1264"/>
      <c r="AV41" s="1265"/>
      <c r="AW41" s="1263"/>
      <c r="AX41" s="1264"/>
      <c r="AY41" s="1264"/>
      <c r="AZ41" s="1298"/>
      <c r="BA41" s="264"/>
    </row>
    <row r="42" spans="1:53" ht="18.75" hidden="1" customHeight="1" thickBot="1">
      <c r="A42" s="261"/>
      <c r="B42" s="1227" t="s">
        <v>352</v>
      </c>
      <c r="C42" s="1227"/>
      <c r="D42" s="1227"/>
      <c r="E42" s="1227"/>
      <c r="F42" s="1227"/>
      <c r="G42" s="1227"/>
      <c r="H42" s="1227"/>
      <c r="I42" s="1227"/>
      <c r="J42" s="1227"/>
      <c r="K42" s="1288"/>
      <c r="L42" s="1289">
        <v>9000</v>
      </c>
      <c r="M42" s="1290"/>
      <c r="N42" s="1291" t="s">
        <v>6</v>
      </c>
      <c r="O42" s="1292"/>
      <c r="P42" s="1293"/>
      <c r="Q42" s="1294" t="s">
        <v>6</v>
      </c>
      <c r="R42" s="1295"/>
      <c r="S42" s="1295"/>
      <c r="T42" s="1296"/>
      <c r="U42" s="1294" t="s">
        <v>6</v>
      </c>
      <c r="V42" s="1295"/>
      <c r="W42" s="1295"/>
      <c r="X42" s="1296"/>
      <c r="Y42" s="1294"/>
      <c r="Z42" s="1295"/>
      <c r="AA42" s="1295"/>
      <c r="AB42" s="1296"/>
      <c r="AC42" s="1294" t="s">
        <v>6</v>
      </c>
      <c r="AD42" s="1295"/>
      <c r="AE42" s="1295"/>
      <c r="AF42" s="1296"/>
      <c r="AG42" s="1294" t="s">
        <v>6</v>
      </c>
      <c r="AH42" s="1295"/>
      <c r="AI42" s="1295"/>
      <c r="AJ42" s="1296"/>
      <c r="AK42" s="1294"/>
      <c r="AL42" s="1295"/>
      <c r="AM42" s="1295"/>
      <c r="AN42" s="1296"/>
      <c r="AO42" s="1294" t="s">
        <v>6</v>
      </c>
      <c r="AP42" s="1295"/>
      <c r="AQ42" s="1295"/>
      <c r="AR42" s="1296"/>
      <c r="AS42" s="1294" t="s">
        <v>6</v>
      </c>
      <c r="AT42" s="1295"/>
      <c r="AU42" s="1295"/>
      <c r="AV42" s="1296"/>
      <c r="AW42" s="1294"/>
      <c r="AX42" s="1295"/>
      <c r="AY42" s="1295"/>
      <c r="AZ42" s="1297"/>
      <c r="BA42" s="265"/>
    </row>
    <row r="43" spans="1:53" hidden="1">
      <c r="A43" s="177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60"/>
    </row>
    <row r="44" spans="1:53" ht="15" hidden="1" customHeight="1">
      <c r="A44" s="177"/>
      <c r="B44" s="1051" t="s">
        <v>461</v>
      </c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1051"/>
      <c r="Y44" s="1051"/>
      <c r="Z44" s="1051"/>
      <c r="AA44" s="1051"/>
      <c r="AB44" s="1051"/>
      <c r="AC44" s="1051"/>
      <c r="AD44" s="1051"/>
      <c r="AE44" s="1051"/>
      <c r="AF44" s="1051"/>
      <c r="AG44" s="1051"/>
      <c r="AH44" s="1051"/>
      <c r="AI44" s="1051"/>
      <c r="AJ44" s="1051"/>
      <c r="AK44" s="1051"/>
      <c r="AL44" s="1051"/>
      <c r="AM44" s="1051"/>
      <c r="AN44" s="1051"/>
      <c r="AO44" s="1051"/>
      <c r="AP44" s="1051"/>
      <c r="AQ44" s="1051"/>
      <c r="AR44" s="1051"/>
      <c r="AS44" s="1051"/>
      <c r="AT44" s="1051"/>
      <c r="AU44" s="1051"/>
      <c r="AV44" s="1051"/>
      <c r="AW44" s="1051"/>
      <c r="AX44" s="1051"/>
      <c r="AY44" s="1051"/>
      <c r="AZ44" s="1051"/>
      <c r="BA44" s="260"/>
    </row>
    <row r="45" spans="1:53" ht="9.75" hidden="1" customHeight="1">
      <c r="A45" s="177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60"/>
    </row>
    <row r="46" spans="1:53" ht="31.5" hidden="1" customHeight="1">
      <c r="A46" s="261"/>
      <c r="B46" s="1052" t="s">
        <v>0</v>
      </c>
      <c r="C46" s="1052"/>
      <c r="D46" s="1052"/>
      <c r="E46" s="1052"/>
      <c r="F46" s="1052"/>
      <c r="G46" s="1052"/>
      <c r="H46" s="1052"/>
      <c r="I46" s="1052"/>
      <c r="J46" s="1052"/>
      <c r="K46" s="1053"/>
      <c r="L46" s="1058" t="s">
        <v>1</v>
      </c>
      <c r="M46" s="1053"/>
      <c r="N46" s="1052" t="s">
        <v>458</v>
      </c>
      <c r="O46" s="1052"/>
      <c r="P46" s="1052"/>
      <c r="Q46" s="1061" t="s">
        <v>345</v>
      </c>
      <c r="R46" s="1062"/>
      <c r="S46" s="1062"/>
      <c r="T46" s="1062"/>
      <c r="U46" s="1062"/>
      <c r="V46" s="1062"/>
      <c r="W46" s="1062"/>
      <c r="X46" s="1062"/>
      <c r="Y46" s="1062"/>
      <c r="Z46" s="1062"/>
      <c r="AA46" s="1062"/>
      <c r="AB46" s="1168"/>
      <c r="AC46" s="1061" t="s">
        <v>346</v>
      </c>
      <c r="AD46" s="1062"/>
      <c r="AE46" s="1062"/>
      <c r="AF46" s="1062"/>
      <c r="AG46" s="1062"/>
      <c r="AH46" s="1062"/>
      <c r="AI46" s="1062"/>
      <c r="AJ46" s="1062"/>
      <c r="AK46" s="1062"/>
      <c r="AL46" s="1062"/>
      <c r="AM46" s="1062"/>
      <c r="AN46" s="1168"/>
      <c r="AO46" s="1061" t="s">
        <v>347</v>
      </c>
      <c r="AP46" s="1062"/>
      <c r="AQ46" s="1062"/>
      <c r="AR46" s="1062"/>
      <c r="AS46" s="1062"/>
      <c r="AT46" s="1062"/>
      <c r="AU46" s="1062"/>
      <c r="AV46" s="1062"/>
      <c r="AW46" s="1062"/>
      <c r="AX46" s="1062"/>
      <c r="AY46" s="1062"/>
      <c r="AZ46" s="1062"/>
      <c r="BA46" s="262"/>
    </row>
    <row r="47" spans="1:53" ht="35.25" hidden="1" customHeight="1">
      <c r="A47" s="261"/>
      <c r="B47" s="1056"/>
      <c r="C47" s="1056"/>
      <c r="D47" s="1056"/>
      <c r="E47" s="1056"/>
      <c r="F47" s="1056"/>
      <c r="G47" s="1056"/>
      <c r="H47" s="1056"/>
      <c r="I47" s="1056"/>
      <c r="J47" s="1056"/>
      <c r="K47" s="1057"/>
      <c r="L47" s="1060"/>
      <c r="M47" s="1057"/>
      <c r="N47" s="1056"/>
      <c r="O47" s="1056"/>
      <c r="P47" s="1056"/>
      <c r="Q47" s="1061" t="s">
        <v>459</v>
      </c>
      <c r="R47" s="1062"/>
      <c r="S47" s="1062"/>
      <c r="T47" s="1168"/>
      <c r="U47" s="1061" t="s">
        <v>460</v>
      </c>
      <c r="V47" s="1062"/>
      <c r="W47" s="1062"/>
      <c r="X47" s="1168"/>
      <c r="Y47" s="1061" t="s">
        <v>397</v>
      </c>
      <c r="Z47" s="1062"/>
      <c r="AA47" s="1062"/>
      <c r="AB47" s="1168"/>
      <c r="AC47" s="1061" t="s">
        <v>459</v>
      </c>
      <c r="AD47" s="1062"/>
      <c r="AE47" s="1062"/>
      <c r="AF47" s="1168"/>
      <c r="AG47" s="1061" t="s">
        <v>460</v>
      </c>
      <c r="AH47" s="1062"/>
      <c r="AI47" s="1062"/>
      <c r="AJ47" s="1168"/>
      <c r="AK47" s="1061" t="s">
        <v>397</v>
      </c>
      <c r="AL47" s="1062"/>
      <c r="AM47" s="1062"/>
      <c r="AN47" s="1168"/>
      <c r="AO47" s="1061" t="s">
        <v>459</v>
      </c>
      <c r="AP47" s="1062"/>
      <c r="AQ47" s="1062"/>
      <c r="AR47" s="1168"/>
      <c r="AS47" s="1061" t="s">
        <v>460</v>
      </c>
      <c r="AT47" s="1062"/>
      <c r="AU47" s="1062"/>
      <c r="AV47" s="1168"/>
      <c r="AW47" s="1061" t="s">
        <v>397</v>
      </c>
      <c r="AX47" s="1062"/>
      <c r="AY47" s="1062"/>
      <c r="AZ47" s="1062"/>
      <c r="BA47" s="263"/>
    </row>
    <row r="48" spans="1:53" ht="15.75" hidden="1" thickBot="1">
      <c r="A48" s="242"/>
      <c r="B48" s="1179">
        <v>1</v>
      </c>
      <c r="C48" s="1179"/>
      <c r="D48" s="1179"/>
      <c r="E48" s="1179"/>
      <c r="F48" s="1179"/>
      <c r="G48" s="1179"/>
      <c r="H48" s="1179"/>
      <c r="I48" s="1179"/>
      <c r="J48" s="1179"/>
      <c r="K48" s="1180"/>
      <c r="L48" s="1285">
        <v>2</v>
      </c>
      <c r="M48" s="1286"/>
      <c r="N48" s="1285">
        <v>3</v>
      </c>
      <c r="O48" s="1287"/>
      <c r="P48" s="1286"/>
      <c r="Q48" s="1271">
        <v>3</v>
      </c>
      <c r="R48" s="1272"/>
      <c r="S48" s="1272"/>
      <c r="T48" s="1273"/>
      <c r="U48" s="1271">
        <v>4</v>
      </c>
      <c r="V48" s="1272"/>
      <c r="W48" s="1272"/>
      <c r="X48" s="1273"/>
      <c r="Y48" s="1271">
        <v>5</v>
      </c>
      <c r="Z48" s="1272"/>
      <c r="AA48" s="1272"/>
      <c r="AB48" s="1273"/>
      <c r="AC48" s="1271">
        <v>6</v>
      </c>
      <c r="AD48" s="1272"/>
      <c r="AE48" s="1272"/>
      <c r="AF48" s="1273"/>
      <c r="AG48" s="1271">
        <v>7</v>
      </c>
      <c r="AH48" s="1272"/>
      <c r="AI48" s="1272"/>
      <c r="AJ48" s="1273"/>
      <c r="AK48" s="1271">
        <v>8</v>
      </c>
      <c r="AL48" s="1272"/>
      <c r="AM48" s="1272"/>
      <c r="AN48" s="1273"/>
      <c r="AO48" s="1271">
        <v>9</v>
      </c>
      <c r="AP48" s="1272"/>
      <c r="AQ48" s="1272"/>
      <c r="AR48" s="1273"/>
      <c r="AS48" s="1271">
        <v>10</v>
      </c>
      <c r="AT48" s="1272"/>
      <c r="AU48" s="1272"/>
      <c r="AV48" s="1273"/>
      <c r="AW48" s="1271">
        <v>11</v>
      </c>
      <c r="AX48" s="1272"/>
      <c r="AY48" s="1272"/>
      <c r="AZ48" s="1272"/>
      <c r="BA48" s="243"/>
    </row>
    <row r="49" spans="1:53" ht="17.25" hidden="1" customHeight="1">
      <c r="A49" s="261"/>
      <c r="B49" s="1299"/>
      <c r="C49" s="1299"/>
      <c r="D49" s="1299"/>
      <c r="E49" s="1299"/>
      <c r="F49" s="1299"/>
      <c r="G49" s="1299"/>
      <c r="H49" s="1299"/>
      <c r="I49" s="1299"/>
      <c r="J49" s="1299"/>
      <c r="K49" s="1300"/>
      <c r="L49" s="1274" t="s">
        <v>312</v>
      </c>
      <c r="M49" s="1275"/>
      <c r="N49" s="1276"/>
      <c r="O49" s="1277"/>
      <c r="P49" s="1275"/>
      <c r="Q49" s="1278"/>
      <c r="R49" s="1279"/>
      <c r="S49" s="1279"/>
      <c r="T49" s="1280"/>
      <c r="U49" s="1278"/>
      <c r="V49" s="1279"/>
      <c r="W49" s="1279"/>
      <c r="X49" s="1280"/>
      <c r="Y49" s="1278"/>
      <c r="Z49" s="1279"/>
      <c r="AA49" s="1279"/>
      <c r="AB49" s="1280"/>
      <c r="AC49" s="1278"/>
      <c r="AD49" s="1279"/>
      <c r="AE49" s="1279"/>
      <c r="AF49" s="1280"/>
      <c r="AG49" s="1278"/>
      <c r="AH49" s="1279"/>
      <c r="AI49" s="1279"/>
      <c r="AJ49" s="1280"/>
      <c r="AK49" s="1278"/>
      <c r="AL49" s="1279"/>
      <c r="AM49" s="1279"/>
      <c r="AN49" s="1280"/>
      <c r="AO49" s="1278"/>
      <c r="AP49" s="1279"/>
      <c r="AQ49" s="1279"/>
      <c r="AR49" s="1280"/>
      <c r="AS49" s="1278"/>
      <c r="AT49" s="1279"/>
      <c r="AU49" s="1279"/>
      <c r="AV49" s="1280"/>
      <c r="AW49" s="1278"/>
      <c r="AX49" s="1279"/>
      <c r="AY49" s="1279"/>
      <c r="AZ49" s="1301"/>
      <c r="BA49" s="264"/>
    </row>
    <row r="50" spans="1:53" ht="19.5" hidden="1" customHeight="1">
      <c r="A50" s="261"/>
      <c r="B50" s="1299"/>
      <c r="C50" s="1299"/>
      <c r="D50" s="1299"/>
      <c r="E50" s="1299"/>
      <c r="F50" s="1299"/>
      <c r="G50" s="1299"/>
      <c r="H50" s="1299"/>
      <c r="I50" s="1299"/>
      <c r="J50" s="1299"/>
      <c r="K50" s="1300"/>
      <c r="L50" s="1248" t="s">
        <v>314</v>
      </c>
      <c r="M50" s="1249"/>
      <c r="N50" s="1260"/>
      <c r="O50" s="1261"/>
      <c r="P50" s="1262"/>
      <c r="Q50" s="1263"/>
      <c r="R50" s="1264"/>
      <c r="S50" s="1264"/>
      <c r="T50" s="1265"/>
      <c r="U50" s="1263"/>
      <c r="V50" s="1264"/>
      <c r="W50" s="1264"/>
      <c r="X50" s="1265"/>
      <c r="Y50" s="1263"/>
      <c r="Z50" s="1264"/>
      <c r="AA50" s="1264"/>
      <c r="AB50" s="1265"/>
      <c r="AC50" s="1263"/>
      <c r="AD50" s="1264"/>
      <c r="AE50" s="1264"/>
      <c r="AF50" s="1265"/>
      <c r="AG50" s="1263"/>
      <c r="AH50" s="1264"/>
      <c r="AI50" s="1264"/>
      <c r="AJ50" s="1265"/>
      <c r="AK50" s="1263"/>
      <c r="AL50" s="1264"/>
      <c r="AM50" s="1264"/>
      <c r="AN50" s="1265"/>
      <c r="AO50" s="1263"/>
      <c r="AP50" s="1264"/>
      <c r="AQ50" s="1264"/>
      <c r="AR50" s="1265"/>
      <c r="AS50" s="1263"/>
      <c r="AT50" s="1264"/>
      <c r="AU50" s="1264"/>
      <c r="AV50" s="1265"/>
      <c r="AW50" s="1263"/>
      <c r="AX50" s="1264"/>
      <c r="AY50" s="1264"/>
      <c r="AZ50" s="1298"/>
      <c r="BA50" s="264"/>
    </row>
    <row r="51" spans="1:53" ht="20.25" hidden="1" customHeight="1">
      <c r="A51" s="261"/>
      <c r="B51" s="1299"/>
      <c r="C51" s="1299"/>
      <c r="D51" s="1299"/>
      <c r="E51" s="1299"/>
      <c r="F51" s="1299"/>
      <c r="G51" s="1299"/>
      <c r="H51" s="1299"/>
      <c r="I51" s="1299"/>
      <c r="J51" s="1299"/>
      <c r="K51" s="1300"/>
      <c r="L51" s="1248" t="s">
        <v>316</v>
      </c>
      <c r="M51" s="1249"/>
      <c r="N51" s="1260"/>
      <c r="O51" s="1261"/>
      <c r="P51" s="1262"/>
      <c r="Q51" s="1263"/>
      <c r="R51" s="1264"/>
      <c r="S51" s="1264"/>
      <c r="T51" s="1265"/>
      <c r="U51" s="1263"/>
      <c r="V51" s="1264"/>
      <c r="W51" s="1264"/>
      <c r="X51" s="1265"/>
      <c r="Y51" s="1263"/>
      <c r="Z51" s="1264"/>
      <c r="AA51" s="1264"/>
      <c r="AB51" s="1265"/>
      <c r="AC51" s="1263"/>
      <c r="AD51" s="1264"/>
      <c r="AE51" s="1264"/>
      <c r="AF51" s="1265"/>
      <c r="AG51" s="1263"/>
      <c r="AH51" s="1264"/>
      <c r="AI51" s="1264"/>
      <c r="AJ51" s="1265"/>
      <c r="AK51" s="1263"/>
      <c r="AL51" s="1264"/>
      <c r="AM51" s="1264"/>
      <c r="AN51" s="1265"/>
      <c r="AO51" s="1263"/>
      <c r="AP51" s="1264"/>
      <c r="AQ51" s="1264"/>
      <c r="AR51" s="1265"/>
      <c r="AS51" s="1263"/>
      <c r="AT51" s="1264"/>
      <c r="AU51" s="1264"/>
      <c r="AV51" s="1265"/>
      <c r="AW51" s="1263"/>
      <c r="AX51" s="1264"/>
      <c r="AY51" s="1264"/>
      <c r="AZ51" s="1298"/>
      <c r="BA51" s="264"/>
    </row>
    <row r="52" spans="1:53" ht="15.75" hidden="1" thickBot="1">
      <c r="A52" s="261"/>
      <c r="B52" s="1227" t="s">
        <v>352</v>
      </c>
      <c r="C52" s="1227"/>
      <c r="D52" s="1227"/>
      <c r="E52" s="1227"/>
      <c r="F52" s="1227"/>
      <c r="G52" s="1227"/>
      <c r="H52" s="1227"/>
      <c r="I52" s="1227"/>
      <c r="J52" s="1227"/>
      <c r="K52" s="1288"/>
      <c r="L52" s="1289">
        <v>9000</v>
      </c>
      <c r="M52" s="1290"/>
      <c r="N52" s="1291" t="s">
        <v>6</v>
      </c>
      <c r="O52" s="1292"/>
      <c r="P52" s="1293"/>
      <c r="Q52" s="1294" t="s">
        <v>6</v>
      </c>
      <c r="R52" s="1295"/>
      <c r="S52" s="1295"/>
      <c r="T52" s="1296"/>
      <c r="U52" s="1294" t="s">
        <v>6</v>
      </c>
      <c r="V52" s="1295"/>
      <c r="W52" s="1295"/>
      <c r="X52" s="1296"/>
      <c r="Y52" s="1294"/>
      <c r="Z52" s="1295"/>
      <c r="AA52" s="1295"/>
      <c r="AB52" s="1296"/>
      <c r="AC52" s="1294" t="s">
        <v>6</v>
      </c>
      <c r="AD52" s="1295"/>
      <c r="AE52" s="1295"/>
      <c r="AF52" s="1296"/>
      <c r="AG52" s="1294" t="s">
        <v>6</v>
      </c>
      <c r="AH52" s="1295"/>
      <c r="AI52" s="1295"/>
      <c r="AJ52" s="1296"/>
      <c r="AK52" s="1294"/>
      <c r="AL52" s="1295"/>
      <c r="AM52" s="1295"/>
      <c r="AN52" s="1296"/>
      <c r="AO52" s="1294" t="s">
        <v>6</v>
      </c>
      <c r="AP52" s="1295"/>
      <c r="AQ52" s="1295"/>
      <c r="AR52" s="1296"/>
      <c r="AS52" s="1294" t="s">
        <v>6</v>
      </c>
      <c r="AT52" s="1295"/>
      <c r="AU52" s="1295"/>
      <c r="AV52" s="1296"/>
      <c r="AW52" s="1294"/>
      <c r="AX52" s="1295"/>
      <c r="AY52" s="1295"/>
      <c r="AZ52" s="1297"/>
      <c r="BA52" s="265"/>
    </row>
    <row r="53" spans="1:53" hidden="1">
      <c r="A53" s="177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60"/>
    </row>
    <row r="54" spans="1:53" hidden="1">
      <c r="A54" s="177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60"/>
    </row>
    <row r="55" spans="1:53" ht="15" customHeight="1">
      <c r="A55" s="177"/>
      <c r="B55" s="1051" t="s">
        <v>462</v>
      </c>
      <c r="C55" s="1051"/>
      <c r="D55" s="1051"/>
      <c r="E55" s="1051"/>
      <c r="F55" s="1051"/>
      <c r="G55" s="1051"/>
      <c r="H55" s="1051"/>
      <c r="I55" s="1051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1"/>
      <c r="U55" s="1051"/>
      <c r="V55" s="1051"/>
      <c r="W55" s="1051"/>
      <c r="X55" s="1051"/>
      <c r="Y55" s="1051"/>
      <c r="Z55" s="1051"/>
      <c r="AA55" s="1051"/>
      <c r="AB55" s="1051"/>
      <c r="AC55" s="1051"/>
      <c r="AD55" s="1051"/>
      <c r="AE55" s="1051"/>
      <c r="AF55" s="1051"/>
      <c r="AG55" s="1051"/>
      <c r="AH55" s="1051"/>
      <c r="AI55" s="1051"/>
      <c r="AJ55" s="1051"/>
      <c r="AK55" s="1051"/>
      <c r="AL55" s="1051"/>
      <c r="AM55" s="1051"/>
      <c r="AN55" s="1051"/>
      <c r="AO55" s="1051"/>
      <c r="AP55" s="1051"/>
      <c r="AQ55" s="1051"/>
      <c r="AR55" s="1051"/>
      <c r="AS55" s="1051"/>
      <c r="AT55" s="1051"/>
      <c r="AU55" s="1051"/>
      <c r="AV55" s="1051"/>
      <c r="AW55" s="1051"/>
      <c r="AX55" s="1051"/>
      <c r="AY55" s="1051"/>
      <c r="AZ55" s="1051"/>
      <c r="BA55" s="260"/>
    </row>
    <row r="56" spans="1:53" ht="10.5" customHeight="1">
      <c r="A56" s="177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60"/>
    </row>
    <row r="57" spans="1:53" ht="33" customHeight="1">
      <c r="A57" s="261"/>
      <c r="B57" s="1052" t="s">
        <v>0</v>
      </c>
      <c r="C57" s="1052"/>
      <c r="D57" s="1052"/>
      <c r="E57" s="1052"/>
      <c r="F57" s="1052"/>
      <c r="G57" s="1052"/>
      <c r="H57" s="1052"/>
      <c r="I57" s="1052"/>
      <c r="J57" s="1052"/>
      <c r="K57" s="1053"/>
      <c r="L57" s="1058" t="s">
        <v>1</v>
      </c>
      <c r="M57" s="1053"/>
      <c r="N57" s="1052" t="s">
        <v>458</v>
      </c>
      <c r="O57" s="1052"/>
      <c r="P57" s="1052"/>
      <c r="Q57" s="1061" t="s">
        <v>1215</v>
      </c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168"/>
      <c r="AC57" s="1061" t="s">
        <v>1216</v>
      </c>
      <c r="AD57" s="1062"/>
      <c r="AE57" s="1062"/>
      <c r="AF57" s="1062"/>
      <c r="AG57" s="1062"/>
      <c r="AH57" s="1062"/>
      <c r="AI57" s="1062"/>
      <c r="AJ57" s="1062"/>
      <c r="AK57" s="1062"/>
      <c r="AL57" s="1062"/>
      <c r="AM57" s="1062"/>
      <c r="AN57" s="1168"/>
      <c r="AO57" s="1061" t="s">
        <v>1217</v>
      </c>
      <c r="AP57" s="1062"/>
      <c r="AQ57" s="1062"/>
      <c r="AR57" s="1062"/>
      <c r="AS57" s="1062"/>
      <c r="AT57" s="1062"/>
      <c r="AU57" s="1062"/>
      <c r="AV57" s="1062"/>
      <c r="AW57" s="1062"/>
      <c r="AX57" s="1062"/>
      <c r="AY57" s="1062"/>
      <c r="AZ57" s="1062"/>
      <c r="BA57" s="262"/>
    </row>
    <row r="58" spans="1:53" ht="28.5" customHeight="1">
      <c r="A58" s="261"/>
      <c r="B58" s="1056"/>
      <c r="C58" s="1056"/>
      <c r="D58" s="1056"/>
      <c r="E58" s="1056"/>
      <c r="F58" s="1056"/>
      <c r="G58" s="1056"/>
      <c r="H58" s="1056"/>
      <c r="I58" s="1056"/>
      <c r="J58" s="1056"/>
      <c r="K58" s="1057"/>
      <c r="L58" s="1060"/>
      <c r="M58" s="1057"/>
      <c r="N58" s="1056"/>
      <c r="O58" s="1056"/>
      <c r="P58" s="1056"/>
      <c r="Q58" s="1061" t="s">
        <v>459</v>
      </c>
      <c r="R58" s="1062"/>
      <c r="S58" s="1062"/>
      <c r="T58" s="1168"/>
      <c r="U58" s="1061" t="s">
        <v>460</v>
      </c>
      <c r="V58" s="1062"/>
      <c r="W58" s="1062"/>
      <c r="X58" s="1168"/>
      <c r="Y58" s="1061" t="s">
        <v>397</v>
      </c>
      <c r="Z58" s="1062"/>
      <c r="AA58" s="1062"/>
      <c r="AB58" s="1168"/>
      <c r="AC58" s="1061" t="s">
        <v>459</v>
      </c>
      <c r="AD58" s="1062"/>
      <c r="AE58" s="1062"/>
      <c r="AF58" s="1168"/>
      <c r="AG58" s="1061" t="s">
        <v>460</v>
      </c>
      <c r="AH58" s="1062"/>
      <c r="AI58" s="1062"/>
      <c r="AJ58" s="1168"/>
      <c r="AK58" s="1061" t="s">
        <v>397</v>
      </c>
      <c r="AL58" s="1062"/>
      <c r="AM58" s="1062"/>
      <c r="AN58" s="1168"/>
      <c r="AO58" s="1061" t="s">
        <v>459</v>
      </c>
      <c r="AP58" s="1062"/>
      <c r="AQ58" s="1062"/>
      <c r="AR58" s="1168"/>
      <c r="AS58" s="1061" t="s">
        <v>460</v>
      </c>
      <c r="AT58" s="1062"/>
      <c r="AU58" s="1062"/>
      <c r="AV58" s="1168"/>
      <c r="AW58" s="1061" t="s">
        <v>397</v>
      </c>
      <c r="AX58" s="1062"/>
      <c r="AY58" s="1062"/>
      <c r="AZ58" s="1062"/>
      <c r="BA58" s="263"/>
    </row>
    <row r="59" spans="1:53" ht="15.75" thickBot="1">
      <c r="A59" s="242"/>
      <c r="B59" s="1179">
        <v>1</v>
      </c>
      <c r="C59" s="1179"/>
      <c r="D59" s="1179"/>
      <c r="E59" s="1179"/>
      <c r="F59" s="1179"/>
      <c r="G59" s="1179"/>
      <c r="H59" s="1179"/>
      <c r="I59" s="1179"/>
      <c r="J59" s="1179"/>
      <c r="K59" s="1180"/>
      <c r="L59" s="1285">
        <v>2</v>
      </c>
      <c r="M59" s="1286"/>
      <c r="N59" s="1285">
        <v>3</v>
      </c>
      <c r="O59" s="1287"/>
      <c r="P59" s="1286"/>
      <c r="Q59" s="1271">
        <v>3</v>
      </c>
      <c r="R59" s="1272"/>
      <c r="S59" s="1272"/>
      <c r="T59" s="1273"/>
      <c r="U59" s="1271">
        <v>4</v>
      </c>
      <c r="V59" s="1272"/>
      <c r="W59" s="1272"/>
      <c r="X59" s="1273"/>
      <c r="Y59" s="1271">
        <v>5</v>
      </c>
      <c r="Z59" s="1272"/>
      <c r="AA59" s="1272"/>
      <c r="AB59" s="1273"/>
      <c r="AC59" s="1271">
        <v>6</v>
      </c>
      <c r="AD59" s="1272"/>
      <c r="AE59" s="1272"/>
      <c r="AF59" s="1273"/>
      <c r="AG59" s="1271">
        <v>7</v>
      </c>
      <c r="AH59" s="1272"/>
      <c r="AI59" s="1272"/>
      <c r="AJ59" s="1273"/>
      <c r="AK59" s="1271">
        <v>8</v>
      </c>
      <c r="AL59" s="1272"/>
      <c r="AM59" s="1272"/>
      <c r="AN59" s="1273"/>
      <c r="AO59" s="1271">
        <v>9</v>
      </c>
      <c r="AP59" s="1272"/>
      <c r="AQ59" s="1272"/>
      <c r="AR59" s="1273"/>
      <c r="AS59" s="1271">
        <v>10</v>
      </c>
      <c r="AT59" s="1272"/>
      <c r="AU59" s="1272"/>
      <c r="AV59" s="1273"/>
      <c r="AW59" s="1271">
        <v>11</v>
      </c>
      <c r="AX59" s="1272"/>
      <c r="AY59" s="1272"/>
      <c r="AZ59" s="1272"/>
      <c r="BA59" s="243"/>
    </row>
    <row r="60" spans="1:53" ht="33" hidden="1" customHeight="1">
      <c r="A60" s="261"/>
      <c r="B60" s="1233" t="s">
        <v>463</v>
      </c>
      <c r="C60" s="1233"/>
      <c r="D60" s="1233"/>
      <c r="E60" s="1233"/>
      <c r="F60" s="1233"/>
      <c r="G60" s="1233"/>
      <c r="H60" s="1233"/>
      <c r="I60" s="1233"/>
      <c r="J60" s="1233"/>
      <c r="K60" s="1259"/>
      <c r="L60" s="1274" t="s">
        <v>312</v>
      </c>
      <c r="M60" s="1275"/>
      <c r="N60" s="1276" t="s">
        <v>6</v>
      </c>
      <c r="O60" s="1277"/>
      <c r="P60" s="1275"/>
      <c r="Q60" s="1278" t="s">
        <v>6</v>
      </c>
      <c r="R60" s="1279"/>
      <c r="S60" s="1279"/>
      <c r="T60" s="1280"/>
      <c r="U60" s="1278" t="s">
        <v>6</v>
      </c>
      <c r="V60" s="1279"/>
      <c r="W60" s="1279"/>
      <c r="X60" s="1280"/>
      <c r="Y60" s="1281"/>
      <c r="Z60" s="1282"/>
      <c r="AA60" s="1282"/>
      <c r="AB60" s="1283"/>
      <c r="AC60" s="1278" t="s">
        <v>6</v>
      </c>
      <c r="AD60" s="1279"/>
      <c r="AE60" s="1279"/>
      <c r="AF60" s="1280"/>
      <c r="AG60" s="1278" t="s">
        <v>6</v>
      </c>
      <c r="AH60" s="1279"/>
      <c r="AI60" s="1279"/>
      <c r="AJ60" s="1280"/>
      <c r="AK60" s="1281"/>
      <c r="AL60" s="1282"/>
      <c r="AM60" s="1282"/>
      <c r="AN60" s="1283"/>
      <c r="AO60" s="1278" t="s">
        <v>6</v>
      </c>
      <c r="AP60" s="1279"/>
      <c r="AQ60" s="1279"/>
      <c r="AR60" s="1280"/>
      <c r="AS60" s="1278" t="s">
        <v>6</v>
      </c>
      <c r="AT60" s="1279"/>
      <c r="AU60" s="1279"/>
      <c r="AV60" s="1280"/>
      <c r="AW60" s="1281"/>
      <c r="AX60" s="1282"/>
      <c r="AY60" s="1282"/>
      <c r="AZ60" s="1284"/>
      <c r="BA60" s="264"/>
    </row>
    <row r="61" spans="1:53" ht="32.25" hidden="1" customHeight="1">
      <c r="A61" s="261"/>
      <c r="B61" s="1231" t="s">
        <v>50</v>
      </c>
      <c r="C61" s="1231"/>
      <c r="D61" s="1231"/>
      <c r="E61" s="1231"/>
      <c r="F61" s="1231"/>
      <c r="G61" s="1231"/>
      <c r="H61" s="1231"/>
      <c r="I61" s="1231"/>
      <c r="J61" s="1231"/>
      <c r="K61" s="1241"/>
      <c r="L61" s="1248" t="s">
        <v>349</v>
      </c>
      <c r="M61" s="1249"/>
      <c r="N61" s="1250"/>
      <c r="O61" s="1251"/>
      <c r="P61" s="1252"/>
      <c r="Q61" s="1253"/>
      <c r="R61" s="1254"/>
      <c r="S61" s="1254"/>
      <c r="T61" s="1255"/>
      <c r="U61" s="1253"/>
      <c r="V61" s="1254"/>
      <c r="W61" s="1254"/>
      <c r="X61" s="1255"/>
      <c r="Y61" s="1256"/>
      <c r="Z61" s="1257"/>
      <c r="AA61" s="1257"/>
      <c r="AB61" s="1269"/>
      <c r="AC61" s="1253"/>
      <c r="AD61" s="1254"/>
      <c r="AE61" s="1254"/>
      <c r="AF61" s="1255"/>
      <c r="AG61" s="1253"/>
      <c r="AH61" s="1254"/>
      <c r="AI61" s="1254"/>
      <c r="AJ61" s="1255"/>
      <c r="AK61" s="1256"/>
      <c r="AL61" s="1257"/>
      <c r="AM61" s="1257"/>
      <c r="AN61" s="1269"/>
      <c r="AO61" s="1253"/>
      <c r="AP61" s="1254"/>
      <c r="AQ61" s="1254"/>
      <c r="AR61" s="1255"/>
      <c r="AS61" s="1253"/>
      <c r="AT61" s="1254"/>
      <c r="AU61" s="1254"/>
      <c r="AV61" s="1255"/>
      <c r="AW61" s="1256"/>
      <c r="AX61" s="1257"/>
      <c r="AY61" s="1257"/>
      <c r="AZ61" s="1258"/>
      <c r="BA61" s="264"/>
    </row>
    <row r="62" spans="1:53" ht="28.5" hidden="1" customHeight="1">
      <c r="A62" s="261"/>
      <c r="B62" s="1233" t="s">
        <v>464</v>
      </c>
      <c r="C62" s="1233"/>
      <c r="D62" s="1233"/>
      <c r="E62" s="1233"/>
      <c r="F62" s="1233"/>
      <c r="G62" s="1233"/>
      <c r="H62" s="1233"/>
      <c r="I62" s="1233"/>
      <c r="J62" s="1233"/>
      <c r="K62" s="1259"/>
      <c r="L62" s="1248" t="s">
        <v>314</v>
      </c>
      <c r="M62" s="1249"/>
      <c r="N62" s="1260" t="s">
        <v>6</v>
      </c>
      <c r="O62" s="1261"/>
      <c r="P62" s="1262"/>
      <c r="Q62" s="1263" t="s">
        <v>6</v>
      </c>
      <c r="R62" s="1264"/>
      <c r="S62" s="1264"/>
      <c r="T62" s="1265"/>
      <c r="U62" s="1263" t="s">
        <v>6</v>
      </c>
      <c r="V62" s="1264"/>
      <c r="W62" s="1264"/>
      <c r="X62" s="1265"/>
      <c r="Y62" s="1266"/>
      <c r="Z62" s="1267"/>
      <c r="AA62" s="1267"/>
      <c r="AB62" s="1268"/>
      <c r="AC62" s="1263" t="s">
        <v>6</v>
      </c>
      <c r="AD62" s="1264"/>
      <c r="AE62" s="1264"/>
      <c r="AF62" s="1265"/>
      <c r="AG62" s="1263" t="s">
        <v>6</v>
      </c>
      <c r="AH62" s="1264"/>
      <c r="AI62" s="1264"/>
      <c r="AJ62" s="1265"/>
      <c r="AK62" s="1266"/>
      <c r="AL62" s="1267"/>
      <c r="AM62" s="1267"/>
      <c r="AN62" s="1268"/>
      <c r="AO62" s="1263" t="s">
        <v>6</v>
      </c>
      <c r="AP62" s="1264"/>
      <c r="AQ62" s="1264"/>
      <c r="AR62" s="1265"/>
      <c r="AS62" s="1263" t="s">
        <v>6</v>
      </c>
      <c r="AT62" s="1264"/>
      <c r="AU62" s="1264"/>
      <c r="AV62" s="1265"/>
      <c r="AW62" s="1266"/>
      <c r="AX62" s="1267"/>
      <c r="AY62" s="1267"/>
      <c r="AZ62" s="1270"/>
      <c r="BA62" s="264"/>
    </row>
    <row r="63" spans="1:53" ht="31.5" hidden="1" customHeight="1">
      <c r="A63" s="261"/>
      <c r="B63" s="1231" t="s">
        <v>50</v>
      </c>
      <c r="C63" s="1231"/>
      <c r="D63" s="1231"/>
      <c r="E63" s="1231"/>
      <c r="F63" s="1231"/>
      <c r="G63" s="1231"/>
      <c r="H63" s="1231"/>
      <c r="I63" s="1231"/>
      <c r="J63" s="1231"/>
      <c r="K63" s="1241"/>
      <c r="L63" s="1242" t="s">
        <v>351</v>
      </c>
      <c r="M63" s="1243"/>
      <c r="N63" s="1244"/>
      <c r="O63" s="1245"/>
      <c r="P63" s="1246"/>
      <c r="Q63" s="1235"/>
      <c r="R63" s="1236"/>
      <c r="S63" s="1236"/>
      <c r="T63" s="1237"/>
      <c r="U63" s="1235"/>
      <c r="V63" s="1236"/>
      <c r="W63" s="1236"/>
      <c r="X63" s="1237"/>
      <c r="Y63" s="1238"/>
      <c r="Z63" s="1239"/>
      <c r="AA63" s="1239"/>
      <c r="AB63" s="1247"/>
      <c r="AC63" s="1235"/>
      <c r="AD63" s="1236"/>
      <c r="AE63" s="1236"/>
      <c r="AF63" s="1237"/>
      <c r="AG63" s="1235"/>
      <c r="AH63" s="1236"/>
      <c r="AI63" s="1236"/>
      <c r="AJ63" s="1237"/>
      <c r="AK63" s="1238"/>
      <c r="AL63" s="1239"/>
      <c r="AM63" s="1239"/>
      <c r="AN63" s="1247"/>
      <c r="AO63" s="1235"/>
      <c r="AP63" s="1236"/>
      <c r="AQ63" s="1236"/>
      <c r="AR63" s="1237"/>
      <c r="AS63" s="1235"/>
      <c r="AT63" s="1236"/>
      <c r="AU63" s="1236"/>
      <c r="AV63" s="1237"/>
      <c r="AW63" s="1238"/>
      <c r="AX63" s="1239"/>
      <c r="AY63" s="1239"/>
      <c r="AZ63" s="1240"/>
      <c r="BA63" s="264"/>
    </row>
    <row r="64" spans="1:53" ht="28.5" customHeight="1">
      <c r="A64" s="261"/>
      <c r="B64" s="1233" t="s">
        <v>465</v>
      </c>
      <c r="C64" s="1233"/>
      <c r="D64" s="1233"/>
      <c r="E64" s="1233"/>
      <c r="F64" s="1233"/>
      <c r="G64" s="1233"/>
      <c r="H64" s="1233"/>
      <c r="I64" s="1233"/>
      <c r="J64" s="1233"/>
      <c r="K64" s="1233"/>
      <c r="L64" s="1229" t="s">
        <v>316</v>
      </c>
      <c r="M64" s="1229"/>
      <c r="N64" s="1229" t="s">
        <v>6</v>
      </c>
      <c r="O64" s="1229"/>
      <c r="P64" s="1229"/>
      <c r="Q64" s="1226" t="s">
        <v>6</v>
      </c>
      <c r="R64" s="1226"/>
      <c r="S64" s="1226"/>
      <c r="T64" s="1226"/>
      <c r="U64" s="1226" t="s">
        <v>6</v>
      </c>
      <c r="V64" s="1226"/>
      <c r="W64" s="1226"/>
      <c r="X64" s="1226"/>
      <c r="Y64" s="1165">
        <f>SUM(Y65)</f>
        <v>0</v>
      </c>
      <c r="Z64" s="1165"/>
      <c r="AA64" s="1165"/>
      <c r="AB64" s="1165"/>
      <c r="AC64" s="1226" t="s">
        <v>6</v>
      </c>
      <c r="AD64" s="1226"/>
      <c r="AE64" s="1226"/>
      <c r="AF64" s="1226"/>
      <c r="AG64" s="1226" t="s">
        <v>6</v>
      </c>
      <c r="AH64" s="1226"/>
      <c r="AI64" s="1226"/>
      <c r="AJ64" s="1226"/>
      <c r="AK64" s="1165">
        <f>SUM(AK65)</f>
        <v>0</v>
      </c>
      <c r="AL64" s="1165"/>
      <c r="AM64" s="1165"/>
      <c r="AN64" s="1165"/>
      <c r="AO64" s="1226" t="s">
        <v>6</v>
      </c>
      <c r="AP64" s="1226"/>
      <c r="AQ64" s="1226"/>
      <c r="AR64" s="1226"/>
      <c r="AS64" s="1226" t="s">
        <v>6</v>
      </c>
      <c r="AT64" s="1226"/>
      <c r="AU64" s="1226"/>
      <c r="AV64" s="1226"/>
      <c r="AW64" s="1165">
        <f>SUM(AW65)</f>
        <v>0</v>
      </c>
      <c r="AX64" s="1165"/>
      <c r="AY64" s="1165"/>
      <c r="AZ64" s="1165"/>
      <c r="BA64" s="264"/>
    </row>
    <row r="65" spans="1:53" ht="30.75" customHeight="1">
      <c r="A65" s="261"/>
      <c r="B65" s="1231" t="s">
        <v>1169</v>
      </c>
      <c r="C65" s="1231"/>
      <c r="D65" s="1231"/>
      <c r="E65" s="1231"/>
      <c r="F65" s="1231"/>
      <c r="G65" s="1231"/>
      <c r="H65" s="1231"/>
      <c r="I65" s="1231"/>
      <c r="J65" s="1231"/>
      <c r="K65" s="1231"/>
      <c r="L65" s="1229" t="s">
        <v>466</v>
      </c>
      <c r="M65" s="1229"/>
      <c r="N65" s="1232" t="s">
        <v>1075</v>
      </c>
      <c r="O65" s="1232"/>
      <c r="P65" s="1232"/>
      <c r="Q65" s="1234">
        <f>Y65/U65</f>
        <v>0</v>
      </c>
      <c r="R65" s="1234"/>
      <c r="S65" s="1234"/>
      <c r="T65" s="1234"/>
      <c r="U65" s="1172">
        <v>330</v>
      </c>
      <c r="V65" s="1044"/>
      <c r="W65" s="1044"/>
      <c r="X65" s="1044"/>
      <c r="Y65" s="1165">
        <v>0</v>
      </c>
      <c r="Z65" s="1165"/>
      <c r="AA65" s="1165"/>
      <c r="AB65" s="1165"/>
      <c r="AC65" s="1234">
        <f>AK65/AG65</f>
        <v>0</v>
      </c>
      <c r="AD65" s="1234"/>
      <c r="AE65" s="1234"/>
      <c r="AF65" s="1234"/>
      <c r="AG65" s="1172">
        <v>330</v>
      </c>
      <c r="AH65" s="1044"/>
      <c r="AI65" s="1044"/>
      <c r="AJ65" s="1044"/>
      <c r="AK65" s="1165">
        <v>0</v>
      </c>
      <c r="AL65" s="1165"/>
      <c r="AM65" s="1165"/>
      <c r="AN65" s="1165"/>
      <c r="AO65" s="1234">
        <f>AW65/AS65</f>
        <v>0</v>
      </c>
      <c r="AP65" s="1234"/>
      <c r="AQ65" s="1234"/>
      <c r="AR65" s="1234"/>
      <c r="AS65" s="1172">
        <v>330</v>
      </c>
      <c r="AT65" s="1044"/>
      <c r="AU65" s="1044"/>
      <c r="AV65" s="1044"/>
      <c r="AW65" s="1165">
        <v>0</v>
      </c>
      <c r="AX65" s="1165"/>
      <c r="AY65" s="1165"/>
      <c r="AZ65" s="1165"/>
      <c r="BA65" s="264"/>
    </row>
    <row r="66" spans="1:53" ht="29.25" customHeight="1">
      <c r="A66" s="261"/>
      <c r="B66" s="1233" t="s">
        <v>467</v>
      </c>
      <c r="C66" s="1233"/>
      <c r="D66" s="1233"/>
      <c r="E66" s="1233"/>
      <c r="F66" s="1233"/>
      <c r="G66" s="1233"/>
      <c r="H66" s="1233"/>
      <c r="I66" s="1233"/>
      <c r="J66" s="1233"/>
      <c r="K66" s="1233"/>
      <c r="L66" s="1229" t="s">
        <v>318</v>
      </c>
      <c r="M66" s="1229"/>
      <c r="N66" s="1229" t="s">
        <v>6</v>
      </c>
      <c r="O66" s="1229"/>
      <c r="P66" s="1229"/>
      <c r="Q66" s="1226" t="s">
        <v>6</v>
      </c>
      <c r="R66" s="1226"/>
      <c r="S66" s="1226"/>
      <c r="T66" s="1226"/>
      <c r="U66" s="1226" t="s">
        <v>6</v>
      </c>
      <c r="V66" s="1226"/>
      <c r="W66" s="1226"/>
      <c r="X66" s="1226"/>
      <c r="Y66" s="1165">
        <f>SUM(Y67)</f>
        <v>0</v>
      </c>
      <c r="Z66" s="1165"/>
      <c r="AA66" s="1165"/>
      <c r="AB66" s="1165"/>
      <c r="AC66" s="1226" t="s">
        <v>6</v>
      </c>
      <c r="AD66" s="1226"/>
      <c r="AE66" s="1226"/>
      <c r="AF66" s="1226"/>
      <c r="AG66" s="1226" t="s">
        <v>6</v>
      </c>
      <c r="AH66" s="1226"/>
      <c r="AI66" s="1226"/>
      <c r="AJ66" s="1226"/>
      <c r="AK66" s="1165"/>
      <c r="AL66" s="1165"/>
      <c r="AM66" s="1165"/>
      <c r="AN66" s="1165"/>
      <c r="AO66" s="1226" t="s">
        <v>6</v>
      </c>
      <c r="AP66" s="1226"/>
      <c r="AQ66" s="1226"/>
      <c r="AR66" s="1226"/>
      <c r="AS66" s="1226" t="s">
        <v>6</v>
      </c>
      <c r="AT66" s="1226"/>
      <c r="AU66" s="1226"/>
      <c r="AV66" s="1226"/>
      <c r="AW66" s="1165"/>
      <c r="AX66" s="1165"/>
      <c r="AY66" s="1165"/>
      <c r="AZ66" s="1165"/>
      <c r="BA66" s="264"/>
    </row>
    <row r="67" spans="1:53" ht="49.9" customHeight="1">
      <c r="A67" s="261"/>
      <c r="B67" s="1231" t="s">
        <v>1074</v>
      </c>
      <c r="C67" s="1231"/>
      <c r="D67" s="1231"/>
      <c r="E67" s="1231"/>
      <c r="F67" s="1231"/>
      <c r="G67" s="1231"/>
      <c r="H67" s="1231"/>
      <c r="I67" s="1231"/>
      <c r="J67" s="1231"/>
      <c r="K67" s="1231"/>
      <c r="L67" s="1229" t="s">
        <v>468</v>
      </c>
      <c r="M67" s="1229"/>
      <c r="N67" s="1232" t="s">
        <v>1075</v>
      </c>
      <c r="O67" s="1232"/>
      <c r="P67" s="1232"/>
      <c r="Q67" s="1234">
        <v>11</v>
      </c>
      <c r="R67" s="1234"/>
      <c r="S67" s="1234"/>
      <c r="T67" s="1234"/>
      <c r="U67" s="1172">
        <f>Y67/Q67</f>
        <v>0</v>
      </c>
      <c r="V67" s="1044"/>
      <c r="W67" s="1044"/>
      <c r="X67" s="1044"/>
      <c r="Y67" s="1165">
        <v>0</v>
      </c>
      <c r="Z67" s="1165"/>
      <c r="AA67" s="1165"/>
      <c r="AB67" s="1165"/>
      <c r="AC67" s="1234">
        <v>11</v>
      </c>
      <c r="AD67" s="1234"/>
      <c r="AE67" s="1234"/>
      <c r="AF67" s="1234"/>
      <c r="AG67" s="1172">
        <f>AK67/AC67</f>
        <v>0</v>
      </c>
      <c r="AH67" s="1044"/>
      <c r="AI67" s="1044"/>
      <c r="AJ67" s="1044"/>
      <c r="AK67" s="1165">
        <v>0</v>
      </c>
      <c r="AL67" s="1165"/>
      <c r="AM67" s="1165"/>
      <c r="AN67" s="1165"/>
      <c r="AO67" s="1234">
        <v>11</v>
      </c>
      <c r="AP67" s="1234"/>
      <c r="AQ67" s="1234"/>
      <c r="AR67" s="1234"/>
      <c r="AS67" s="1172">
        <f>AW67/AO67</f>
        <v>0</v>
      </c>
      <c r="AT67" s="1044"/>
      <c r="AU67" s="1044"/>
      <c r="AV67" s="1044"/>
      <c r="AW67" s="1165">
        <v>0</v>
      </c>
      <c r="AX67" s="1165"/>
      <c r="AY67" s="1165"/>
      <c r="AZ67" s="1165"/>
      <c r="BA67" s="264"/>
    </row>
    <row r="68" spans="1:53" ht="32.25" customHeight="1">
      <c r="A68" s="261"/>
      <c r="B68" s="1233" t="s">
        <v>469</v>
      </c>
      <c r="C68" s="1233"/>
      <c r="D68" s="1233"/>
      <c r="E68" s="1233"/>
      <c r="F68" s="1233"/>
      <c r="G68" s="1233"/>
      <c r="H68" s="1233"/>
      <c r="I68" s="1233"/>
      <c r="J68" s="1233"/>
      <c r="K68" s="1233"/>
      <c r="L68" s="1229" t="s">
        <v>320</v>
      </c>
      <c r="M68" s="1229"/>
      <c r="N68" s="1229" t="s">
        <v>6</v>
      </c>
      <c r="O68" s="1229"/>
      <c r="P68" s="1229"/>
      <c r="Q68" s="1226" t="s">
        <v>6</v>
      </c>
      <c r="R68" s="1226"/>
      <c r="S68" s="1226"/>
      <c r="T68" s="1226"/>
      <c r="U68" s="1226" t="s">
        <v>6</v>
      </c>
      <c r="V68" s="1226"/>
      <c r="W68" s="1226"/>
      <c r="X68" s="1226"/>
      <c r="Y68" s="1165"/>
      <c r="Z68" s="1165"/>
      <c r="AA68" s="1165"/>
      <c r="AB68" s="1165"/>
      <c r="AC68" s="1226" t="s">
        <v>6</v>
      </c>
      <c r="AD68" s="1226"/>
      <c r="AE68" s="1226"/>
      <c r="AF68" s="1226"/>
      <c r="AG68" s="1226" t="s">
        <v>6</v>
      </c>
      <c r="AH68" s="1226"/>
      <c r="AI68" s="1226"/>
      <c r="AJ68" s="1226"/>
      <c r="AK68" s="1165"/>
      <c r="AL68" s="1165"/>
      <c r="AM68" s="1165"/>
      <c r="AN68" s="1165"/>
      <c r="AO68" s="1226" t="s">
        <v>6</v>
      </c>
      <c r="AP68" s="1226"/>
      <c r="AQ68" s="1226"/>
      <c r="AR68" s="1226"/>
      <c r="AS68" s="1226" t="s">
        <v>6</v>
      </c>
      <c r="AT68" s="1226"/>
      <c r="AU68" s="1226"/>
      <c r="AV68" s="1226"/>
      <c r="AW68" s="1165"/>
      <c r="AX68" s="1165"/>
      <c r="AY68" s="1165"/>
      <c r="AZ68" s="1165"/>
      <c r="BA68" s="264"/>
    </row>
    <row r="69" spans="1:53" ht="27.75" customHeight="1">
      <c r="A69" s="261"/>
      <c r="B69" s="1231" t="s">
        <v>50</v>
      </c>
      <c r="C69" s="1231"/>
      <c r="D69" s="1231"/>
      <c r="E69" s="1231"/>
      <c r="F69" s="1231"/>
      <c r="G69" s="1231"/>
      <c r="H69" s="1231"/>
      <c r="I69" s="1231"/>
      <c r="J69" s="1231"/>
      <c r="K69" s="1231"/>
      <c r="L69" s="1229" t="s">
        <v>470</v>
      </c>
      <c r="M69" s="1229"/>
      <c r="N69" s="1232"/>
      <c r="O69" s="1232"/>
      <c r="P69" s="1232"/>
      <c r="Q69" s="1226"/>
      <c r="R69" s="1226"/>
      <c r="S69" s="1226"/>
      <c r="T69" s="1226"/>
      <c r="U69" s="1226"/>
      <c r="V69" s="1226"/>
      <c r="W69" s="1226"/>
      <c r="X69" s="1226"/>
      <c r="Y69" s="1165"/>
      <c r="Z69" s="1165"/>
      <c r="AA69" s="1165"/>
      <c r="AB69" s="1165"/>
      <c r="AC69" s="1226"/>
      <c r="AD69" s="1226"/>
      <c r="AE69" s="1226"/>
      <c r="AF69" s="1226"/>
      <c r="AG69" s="1226"/>
      <c r="AH69" s="1226"/>
      <c r="AI69" s="1226"/>
      <c r="AJ69" s="1226"/>
      <c r="AK69" s="1165"/>
      <c r="AL69" s="1165"/>
      <c r="AM69" s="1165"/>
      <c r="AN69" s="1165"/>
      <c r="AO69" s="1226"/>
      <c r="AP69" s="1226"/>
      <c r="AQ69" s="1226"/>
      <c r="AR69" s="1226"/>
      <c r="AS69" s="1226"/>
      <c r="AT69" s="1226"/>
      <c r="AU69" s="1226"/>
      <c r="AV69" s="1226"/>
      <c r="AW69" s="1165"/>
      <c r="AX69" s="1165"/>
      <c r="AY69" s="1165"/>
      <c r="AZ69" s="1165"/>
      <c r="BA69" s="264"/>
    </row>
    <row r="70" spans="1:53" ht="30.75" customHeight="1">
      <c r="A70" s="261"/>
      <c r="B70" s="1233" t="s">
        <v>471</v>
      </c>
      <c r="C70" s="1233"/>
      <c r="D70" s="1233"/>
      <c r="E70" s="1233"/>
      <c r="F70" s="1233"/>
      <c r="G70" s="1233"/>
      <c r="H70" s="1233"/>
      <c r="I70" s="1233"/>
      <c r="J70" s="1233"/>
      <c r="K70" s="1233"/>
      <c r="L70" s="1229" t="s">
        <v>322</v>
      </c>
      <c r="M70" s="1229"/>
      <c r="N70" s="1229" t="s">
        <v>6</v>
      </c>
      <c r="O70" s="1229"/>
      <c r="P70" s="1229"/>
      <c r="Q70" s="1226" t="s">
        <v>6</v>
      </c>
      <c r="R70" s="1226"/>
      <c r="S70" s="1226"/>
      <c r="T70" s="1226"/>
      <c r="U70" s="1226" t="s">
        <v>6</v>
      </c>
      <c r="V70" s="1226"/>
      <c r="W70" s="1226"/>
      <c r="X70" s="1226"/>
      <c r="Y70" s="1165"/>
      <c r="Z70" s="1165"/>
      <c r="AA70" s="1165"/>
      <c r="AB70" s="1165"/>
      <c r="AC70" s="1226" t="s">
        <v>6</v>
      </c>
      <c r="AD70" s="1226"/>
      <c r="AE70" s="1226"/>
      <c r="AF70" s="1226"/>
      <c r="AG70" s="1226" t="s">
        <v>6</v>
      </c>
      <c r="AH70" s="1226"/>
      <c r="AI70" s="1226"/>
      <c r="AJ70" s="1226"/>
      <c r="AK70" s="1165"/>
      <c r="AL70" s="1165"/>
      <c r="AM70" s="1165"/>
      <c r="AN70" s="1165"/>
      <c r="AO70" s="1226" t="s">
        <v>6</v>
      </c>
      <c r="AP70" s="1226"/>
      <c r="AQ70" s="1226"/>
      <c r="AR70" s="1226"/>
      <c r="AS70" s="1226" t="s">
        <v>6</v>
      </c>
      <c r="AT70" s="1226"/>
      <c r="AU70" s="1226"/>
      <c r="AV70" s="1226"/>
      <c r="AW70" s="1165"/>
      <c r="AX70" s="1165"/>
      <c r="AY70" s="1165"/>
      <c r="AZ70" s="1165"/>
      <c r="BA70" s="264"/>
    </row>
    <row r="71" spans="1:53" ht="30" customHeight="1">
      <c r="A71" s="261"/>
      <c r="B71" s="1231" t="s">
        <v>50</v>
      </c>
      <c r="C71" s="1231"/>
      <c r="D71" s="1231"/>
      <c r="E71" s="1231"/>
      <c r="F71" s="1231"/>
      <c r="G71" s="1231"/>
      <c r="H71" s="1231"/>
      <c r="I71" s="1231"/>
      <c r="J71" s="1231"/>
      <c r="K71" s="1231"/>
      <c r="L71" s="1229" t="s">
        <v>472</v>
      </c>
      <c r="M71" s="1229"/>
      <c r="N71" s="1232"/>
      <c r="O71" s="1232"/>
      <c r="P71" s="1232"/>
      <c r="Q71" s="1226"/>
      <c r="R71" s="1226"/>
      <c r="S71" s="1226"/>
      <c r="T71" s="1226"/>
      <c r="U71" s="1226"/>
      <c r="V71" s="1226"/>
      <c r="W71" s="1226"/>
      <c r="X71" s="1226"/>
      <c r="Y71" s="1165"/>
      <c r="Z71" s="1165"/>
      <c r="AA71" s="1165"/>
      <c r="AB71" s="1165"/>
      <c r="AC71" s="1226"/>
      <c r="AD71" s="1226"/>
      <c r="AE71" s="1226"/>
      <c r="AF71" s="1226"/>
      <c r="AG71" s="1226"/>
      <c r="AH71" s="1226"/>
      <c r="AI71" s="1226"/>
      <c r="AJ71" s="1226"/>
      <c r="AK71" s="1165"/>
      <c r="AL71" s="1165"/>
      <c r="AM71" s="1165"/>
      <c r="AN71" s="1165"/>
      <c r="AO71" s="1226"/>
      <c r="AP71" s="1226"/>
      <c r="AQ71" s="1226"/>
      <c r="AR71" s="1226"/>
      <c r="AS71" s="1226"/>
      <c r="AT71" s="1226"/>
      <c r="AU71" s="1226"/>
      <c r="AV71" s="1226"/>
      <c r="AW71" s="1165"/>
      <c r="AX71" s="1165"/>
      <c r="AY71" s="1165"/>
      <c r="AZ71" s="1165"/>
      <c r="BA71" s="264"/>
    </row>
    <row r="72" spans="1:53" ht="28.5" customHeight="1">
      <c r="A72" s="261"/>
      <c r="B72" s="1233" t="s">
        <v>473</v>
      </c>
      <c r="C72" s="1233"/>
      <c r="D72" s="1233"/>
      <c r="E72" s="1233"/>
      <c r="F72" s="1233"/>
      <c r="G72" s="1233"/>
      <c r="H72" s="1233"/>
      <c r="I72" s="1233"/>
      <c r="J72" s="1233"/>
      <c r="K72" s="1233"/>
      <c r="L72" s="1229" t="s">
        <v>333</v>
      </c>
      <c r="M72" s="1229"/>
      <c r="N72" s="1229" t="s">
        <v>6</v>
      </c>
      <c r="O72" s="1229"/>
      <c r="P72" s="1229"/>
      <c r="Q72" s="1226" t="s">
        <v>6</v>
      </c>
      <c r="R72" s="1226"/>
      <c r="S72" s="1226"/>
      <c r="T72" s="1226"/>
      <c r="U72" s="1226" t="s">
        <v>6</v>
      </c>
      <c r="V72" s="1226"/>
      <c r="W72" s="1226"/>
      <c r="X72" s="1226"/>
      <c r="Y72" s="1165"/>
      <c r="Z72" s="1165"/>
      <c r="AA72" s="1165"/>
      <c r="AB72" s="1165"/>
      <c r="AC72" s="1226" t="s">
        <v>6</v>
      </c>
      <c r="AD72" s="1226"/>
      <c r="AE72" s="1226"/>
      <c r="AF72" s="1226"/>
      <c r="AG72" s="1226" t="s">
        <v>6</v>
      </c>
      <c r="AH72" s="1226"/>
      <c r="AI72" s="1226"/>
      <c r="AJ72" s="1226"/>
      <c r="AK72" s="1165"/>
      <c r="AL72" s="1165"/>
      <c r="AM72" s="1165"/>
      <c r="AN72" s="1165"/>
      <c r="AO72" s="1226" t="s">
        <v>6</v>
      </c>
      <c r="AP72" s="1226"/>
      <c r="AQ72" s="1226"/>
      <c r="AR72" s="1226"/>
      <c r="AS72" s="1226" t="s">
        <v>6</v>
      </c>
      <c r="AT72" s="1226"/>
      <c r="AU72" s="1226"/>
      <c r="AV72" s="1226"/>
      <c r="AW72" s="1165"/>
      <c r="AX72" s="1165"/>
      <c r="AY72" s="1165"/>
      <c r="AZ72" s="1165"/>
      <c r="BA72" s="264"/>
    </row>
    <row r="73" spans="1:53" ht="28.5" customHeight="1">
      <c r="A73" s="261"/>
      <c r="B73" s="1231" t="s">
        <v>50</v>
      </c>
      <c r="C73" s="1231"/>
      <c r="D73" s="1231"/>
      <c r="E73" s="1231"/>
      <c r="F73" s="1231"/>
      <c r="G73" s="1231"/>
      <c r="H73" s="1231"/>
      <c r="I73" s="1231"/>
      <c r="J73" s="1231"/>
      <c r="K73" s="1231"/>
      <c r="L73" s="1229" t="s">
        <v>474</v>
      </c>
      <c r="M73" s="1229"/>
      <c r="N73" s="1232"/>
      <c r="O73" s="1232"/>
      <c r="P73" s="1232"/>
      <c r="Q73" s="1226"/>
      <c r="R73" s="1226"/>
      <c r="S73" s="1226"/>
      <c r="T73" s="1226"/>
      <c r="U73" s="1226"/>
      <c r="V73" s="1226"/>
      <c r="W73" s="1226"/>
      <c r="X73" s="1226"/>
      <c r="Y73" s="1165"/>
      <c r="Z73" s="1165"/>
      <c r="AA73" s="1165"/>
      <c r="AB73" s="1165"/>
      <c r="AC73" s="1226"/>
      <c r="AD73" s="1226"/>
      <c r="AE73" s="1226"/>
      <c r="AF73" s="1226"/>
      <c r="AG73" s="1226"/>
      <c r="AH73" s="1226"/>
      <c r="AI73" s="1226"/>
      <c r="AJ73" s="1226"/>
      <c r="AK73" s="1165"/>
      <c r="AL73" s="1165"/>
      <c r="AM73" s="1165"/>
      <c r="AN73" s="1165"/>
      <c r="AO73" s="1226"/>
      <c r="AP73" s="1226"/>
      <c r="AQ73" s="1226"/>
      <c r="AR73" s="1226"/>
      <c r="AS73" s="1226"/>
      <c r="AT73" s="1226"/>
      <c r="AU73" s="1226"/>
      <c r="AV73" s="1226"/>
      <c r="AW73" s="1165"/>
      <c r="AX73" s="1165"/>
      <c r="AY73" s="1165"/>
      <c r="AZ73" s="1165"/>
      <c r="BA73" s="264"/>
    </row>
    <row r="74" spans="1:53" ht="29.25" customHeight="1">
      <c r="A74" s="261"/>
      <c r="B74" s="1233" t="s">
        <v>475</v>
      </c>
      <c r="C74" s="1233"/>
      <c r="D74" s="1233"/>
      <c r="E74" s="1233"/>
      <c r="F74" s="1233"/>
      <c r="G74" s="1233"/>
      <c r="H74" s="1233"/>
      <c r="I74" s="1233"/>
      <c r="J74" s="1233"/>
      <c r="K74" s="1233"/>
      <c r="L74" s="1229" t="s">
        <v>335</v>
      </c>
      <c r="M74" s="1229"/>
      <c r="N74" s="1229" t="s">
        <v>6</v>
      </c>
      <c r="O74" s="1229"/>
      <c r="P74" s="1229"/>
      <c r="Q74" s="1226" t="s">
        <v>6</v>
      </c>
      <c r="R74" s="1226"/>
      <c r="S74" s="1226"/>
      <c r="T74" s="1226"/>
      <c r="U74" s="1226" t="s">
        <v>6</v>
      </c>
      <c r="V74" s="1226"/>
      <c r="W74" s="1226"/>
      <c r="X74" s="1226"/>
      <c r="Y74" s="1165"/>
      <c r="Z74" s="1165"/>
      <c r="AA74" s="1165"/>
      <c r="AB74" s="1165"/>
      <c r="AC74" s="1226" t="s">
        <v>6</v>
      </c>
      <c r="AD74" s="1226"/>
      <c r="AE74" s="1226"/>
      <c r="AF74" s="1226"/>
      <c r="AG74" s="1226" t="s">
        <v>6</v>
      </c>
      <c r="AH74" s="1226"/>
      <c r="AI74" s="1226"/>
      <c r="AJ74" s="1226"/>
      <c r="AK74" s="1165"/>
      <c r="AL74" s="1165"/>
      <c r="AM74" s="1165"/>
      <c r="AN74" s="1165"/>
      <c r="AO74" s="1226" t="s">
        <v>6</v>
      </c>
      <c r="AP74" s="1226"/>
      <c r="AQ74" s="1226"/>
      <c r="AR74" s="1226"/>
      <c r="AS74" s="1226" t="s">
        <v>6</v>
      </c>
      <c r="AT74" s="1226"/>
      <c r="AU74" s="1226"/>
      <c r="AV74" s="1226"/>
      <c r="AW74" s="1165"/>
      <c r="AX74" s="1165"/>
      <c r="AY74" s="1165"/>
      <c r="AZ74" s="1165"/>
      <c r="BA74" s="264"/>
    </row>
    <row r="75" spans="1:53" ht="32.25" customHeight="1">
      <c r="A75" s="261"/>
      <c r="B75" s="1231" t="s">
        <v>50</v>
      </c>
      <c r="C75" s="1231"/>
      <c r="D75" s="1231"/>
      <c r="E75" s="1231"/>
      <c r="F75" s="1231"/>
      <c r="G75" s="1231"/>
      <c r="H75" s="1231"/>
      <c r="I75" s="1231"/>
      <c r="J75" s="1231"/>
      <c r="K75" s="1231"/>
      <c r="L75" s="1229" t="s">
        <v>476</v>
      </c>
      <c r="M75" s="1229"/>
      <c r="N75" s="1232"/>
      <c r="O75" s="1232"/>
      <c r="P75" s="1232"/>
      <c r="Q75" s="1226"/>
      <c r="R75" s="1226"/>
      <c r="S75" s="1226"/>
      <c r="T75" s="1226"/>
      <c r="U75" s="1226"/>
      <c r="V75" s="1226"/>
      <c r="W75" s="1226"/>
      <c r="X75" s="1226"/>
      <c r="Y75" s="1165"/>
      <c r="Z75" s="1165"/>
      <c r="AA75" s="1165"/>
      <c r="AB75" s="1165"/>
      <c r="AC75" s="1226"/>
      <c r="AD75" s="1226"/>
      <c r="AE75" s="1226"/>
      <c r="AF75" s="1226"/>
      <c r="AG75" s="1226"/>
      <c r="AH75" s="1226"/>
      <c r="AI75" s="1226"/>
      <c r="AJ75" s="1226"/>
      <c r="AK75" s="1165"/>
      <c r="AL75" s="1165"/>
      <c r="AM75" s="1165"/>
      <c r="AN75" s="1165"/>
      <c r="AO75" s="1226"/>
      <c r="AP75" s="1226"/>
      <c r="AQ75" s="1226"/>
      <c r="AR75" s="1226"/>
      <c r="AS75" s="1226"/>
      <c r="AT75" s="1226"/>
      <c r="AU75" s="1226"/>
      <c r="AV75" s="1226"/>
      <c r="AW75" s="1165"/>
      <c r="AX75" s="1165"/>
      <c r="AY75" s="1165"/>
      <c r="AZ75" s="1165"/>
      <c r="BA75" s="264"/>
    </row>
    <row r="76" spans="1:53">
      <c r="A76" s="261"/>
      <c r="B76" s="1227" t="s">
        <v>352</v>
      </c>
      <c r="C76" s="1227"/>
      <c r="D76" s="1227"/>
      <c r="E76" s="1227"/>
      <c r="F76" s="1227"/>
      <c r="G76" s="1227"/>
      <c r="H76" s="1227"/>
      <c r="I76" s="1227"/>
      <c r="J76" s="1227"/>
      <c r="K76" s="1227"/>
      <c r="L76" s="1228">
        <v>9000</v>
      </c>
      <c r="M76" s="1228"/>
      <c r="N76" s="1229" t="s">
        <v>6</v>
      </c>
      <c r="O76" s="1229"/>
      <c r="P76" s="1229"/>
      <c r="Q76" s="1226" t="s">
        <v>6</v>
      </c>
      <c r="R76" s="1226"/>
      <c r="S76" s="1226"/>
      <c r="T76" s="1226"/>
      <c r="U76" s="1226" t="s">
        <v>6</v>
      </c>
      <c r="V76" s="1226"/>
      <c r="W76" s="1226"/>
      <c r="X76" s="1226"/>
      <c r="Y76" s="1165">
        <f>Y60+Y62+Y64+Y66+Y68+Y70+Y72+Y74</f>
        <v>0</v>
      </c>
      <c r="Z76" s="1165"/>
      <c r="AA76" s="1165"/>
      <c r="AB76" s="1165"/>
      <c r="AC76" s="1226" t="s">
        <v>6</v>
      </c>
      <c r="AD76" s="1226"/>
      <c r="AE76" s="1226"/>
      <c r="AF76" s="1226"/>
      <c r="AG76" s="1226" t="s">
        <v>6</v>
      </c>
      <c r="AH76" s="1226"/>
      <c r="AI76" s="1226"/>
      <c r="AJ76" s="1226"/>
      <c r="AK76" s="1165">
        <f>AK60+AK62+AK64+AK66+AK68+AK70+AK72+AK74</f>
        <v>0</v>
      </c>
      <c r="AL76" s="1165"/>
      <c r="AM76" s="1165"/>
      <c r="AN76" s="1165"/>
      <c r="AO76" s="1226" t="s">
        <v>6</v>
      </c>
      <c r="AP76" s="1226"/>
      <c r="AQ76" s="1226"/>
      <c r="AR76" s="1226"/>
      <c r="AS76" s="1226" t="s">
        <v>6</v>
      </c>
      <c r="AT76" s="1226"/>
      <c r="AU76" s="1226"/>
      <c r="AV76" s="1226"/>
      <c r="AW76" s="1165">
        <f>AW60+AW62+AW64+AW66+AW68+AW70+AW72+AW74</f>
        <v>0</v>
      </c>
      <c r="AX76" s="1165"/>
      <c r="AY76" s="1165"/>
      <c r="AZ76" s="1165"/>
      <c r="BA76" s="265"/>
    </row>
    <row r="78" spans="1:53">
      <c r="A78" s="177"/>
      <c r="B78" s="266"/>
      <c r="C78" s="266"/>
      <c r="D78" s="266"/>
      <c r="E78" s="266"/>
      <c r="F78" s="266"/>
      <c r="G78" s="266"/>
      <c r="H78" s="266"/>
      <c r="I78" s="266"/>
      <c r="J78" s="212"/>
      <c r="K78" s="212"/>
      <c r="L78" s="212"/>
      <c r="M78" s="212"/>
      <c r="N78" s="212"/>
      <c r="O78" s="212"/>
      <c r="P78" s="212"/>
      <c r="Q78" s="212"/>
      <c r="R78" s="267"/>
      <c r="S78" s="267"/>
      <c r="T78" s="267"/>
      <c r="U78" s="267"/>
      <c r="V78" s="267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9"/>
    </row>
    <row r="79" spans="1:53">
      <c r="A79" s="177"/>
      <c r="B79" s="270"/>
      <c r="C79" s="270"/>
      <c r="D79" s="270"/>
      <c r="E79" s="270"/>
      <c r="F79" s="270"/>
      <c r="G79" s="270"/>
      <c r="H79" s="270"/>
      <c r="I79" s="270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3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1"/>
    </row>
    <row r="80" spans="1:53" s="198" customFormat="1">
      <c r="A80" s="177"/>
      <c r="B80" s="579"/>
      <c r="C80" s="998" t="s">
        <v>436</v>
      </c>
      <c r="D80" s="998"/>
      <c r="E80" s="998"/>
      <c r="F80" s="998"/>
      <c r="G80" s="998"/>
      <c r="H80" s="998"/>
      <c r="I80" s="579"/>
      <c r="J80" s="349"/>
      <c r="K80" s="349"/>
      <c r="L80" s="349"/>
      <c r="M80" s="999" t="str">
        <f>р.2!F129</f>
        <v>директор</v>
      </c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579"/>
      <c r="AA80" s="579"/>
      <c r="AB80" s="999"/>
      <c r="AC80" s="999"/>
      <c r="AD80" s="999"/>
      <c r="AE80" s="999"/>
      <c r="AF80" s="999"/>
      <c r="AG80" s="999"/>
      <c r="AH80" s="999"/>
      <c r="AI80" s="177"/>
      <c r="AJ80" s="177"/>
      <c r="AK80" s="999" t="str">
        <f>р.2!O129</f>
        <v>/Л.А. Панюшева/</v>
      </c>
      <c r="AL80" s="999"/>
      <c r="AM80" s="999"/>
      <c r="AN80" s="999"/>
      <c r="AO80" s="999"/>
      <c r="AP80" s="999"/>
      <c r="AQ80" s="999"/>
      <c r="AR80" s="999"/>
      <c r="AS80" s="999"/>
      <c r="AT80" s="999"/>
      <c r="AU80" s="999"/>
      <c r="AV80" s="999"/>
      <c r="AW80" s="999"/>
      <c r="AX80" s="999"/>
      <c r="AY80" s="999"/>
      <c r="AZ80" s="999"/>
      <c r="BA80" s="580"/>
    </row>
    <row r="81" spans="1:53" s="198" customFormat="1">
      <c r="A81" s="177"/>
      <c r="B81" s="579"/>
      <c r="C81" s="549" t="s">
        <v>437</v>
      </c>
      <c r="D81" s="549"/>
      <c r="E81" s="549"/>
      <c r="F81" s="549"/>
      <c r="G81" s="549"/>
      <c r="H81" s="549"/>
      <c r="I81" s="579"/>
      <c r="K81" s="550"/>
      <c r="M81" s="1000" t="s">
        <v>90</v>
      </c>
      <c r="N81" s="1000"/>
      <c r="O81" s="1000"/>
      <c r="P81" s="1000"/>
      <c r="Q81" s="1000"/>
      <c r="R81" s="1000"/>
      <c r="S81" s="1000"/>
      <c r="T81" s="1000"/>
      <c r="U81" s="1000"/>
      <c r="V81" s="1000"/>
      <c r="W81" s="1000"/>
      <c r="X81" s="1000"/>
      <c r="Y81" s="1000"/>
      <c r="Z81" s="272"/>
      <c r="AA81" s="272"/>
      <c r="AB81" s="1000" t="s">
        <v>42</v>
      </c>
      <c r="AC81" s="1000"/>
      <c r="AD81" s="1000"/>
      <c r="AE81" s="1000"/>
      <c r="AF81" s="1000"/>
      <c r="AG81" s="1000"/>
      <c r="AH81" s="1000"/>
      <c r="AI81" s="273"/>
      <c r="AJ81" s="273"/>
      <c r="AK81" s="1000" t="s">
        <v>41</v>
      </c>
      <c r="AL81" s="1000"/>
      <c r="AM81" s="1000"/>
      <c r="AN81" s="1000"/>
      <c r="AO81" s="1000"/>
      <c r="AP81" s="1000"/>
      <c r="AQ81" s="1000"/>
      <c r="AR81" s="1000"/>
      <c r="AS81" s="1000"/>
      <c r="AT81" s="1000"/>
      <c r="AU81" s="1000"/>
      <c r="AV81" s="1000"/>
      <c r="AW81" s="1000"/>
      <c r="AX81" s="1000"/>
      <c r="AY81" s="1000"/>
      <c r="AZ81" s="1000"/>
      <c r="BA81" s="580"/>
    </row>
    <row r="82" spans="1:53">
      <c r="A82" s="177"/>
      <c r="B82" s="579"/>
      <c r="C82" s="579"/>
      <c r="D82" s="579"/>
      <c r="E82" s="579"/>
      <c r="F82" s="579"/>
      <c r="G82" s="579"/>
      <c r="H82" s="579"/>
      <c r="I82" s="579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3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1"/>
    </row>
    <row r="83" spans="1:53">
      <c r="A83" s="274"/>
      <c r="B83" s="270"/>
      <c r="C83" s="998" t="s">
        <v>91</v>
      </c>
      <c r="D83" s="998"/>
      <c r="E83" s="998"/>
      <c r="F83" s="998"/>
      <c r="G83" s="998"/>
      <c r="H83" s="998"/>
      <c r="I83" s="270"/>
      <c r="J83" s="1002" t="s">
        <v>1089</v>
      </c>
      <c r="K83" s="1002"/>
      <c r="L83" s="1002"/>
      <c r="M83" s="1002"/>
      <c r="N83" s="1002"/>
      <c r="O83" s="1002"/>
      <c r="P83" s="1002"/>
      <c r="Q83" s="1002"/>
      <c r="R83" s="1002"/>
      <c r="S83" s="1002"/>
      <c r="T83" s="569"/>
      <c r="U83" s="1002"/>
      <c r="V83" s="1002"/>
      <c r="W83" s="1002"/>
      <c r="X83" s="1002"/>
      <c r="Y83" s="1002"/>
      <c r="Z83" s="1002"/>
      <c r="AA83" s="272"/>
      <c r="AB83" s="1223" t="str">
        <f>р.2!I134</f>
        <v>/Е.С. Орлова/</v>
      </c>
      <c r="AC83" s="1223"/>
      <c r="AD83" s="1223"/>
      <c r="AE83" s="1223"/>
      <c r="AF83" s="1223"/>
      <c r="AG83" s="1223"/>
      <c r="AH83" s="1223"/>
      <c r="AI83" s="1223"/>
      <c r="AJ83" s="1223"/>
      <c r="AK83" s="1223"/>
      <c r="AL83" s="1223"/>
      <c r="AM83" s="1223"/>
      <c r="AN83" s="1223"/>
      <c r="AO83" s="273"/>
      <c r="AP83" s="273"/>
      <c r="AQ83" s="1230" t="str">
        <f>р.2!O134</f>
        <v>8 (8332) 70-80-93</v>
      </c>
      <c r="AR83" s="1230"/>
      <c r="AS83" s="1230"/>
      <c r="AT83" s="1230"/>
      <c r="AU83" s="1230"/>
      <c r="AV83" s="1230"/>
      <c r="AW83" s="1230"/>
      <c r="AX83" s="1230"/>
      <c r="AY83" s="1230"/>
      <c r="AZ83" s="1230"/>
      <c r="BA83" s="271"/>
    </row>
    <row r="84" spans="1:53">
      <c r="A84" s="274"/>
      <c r="B84" s="270"/>
      <c r="C84" s="1224"/>
      <c r="D84" s="1224"/>
      <c r="E84" s="1224"/>
      <c r="F84" s="1224"/>
      <c r="G84" s="1224"/>
      <c r="H84" s="1224"/>
      <c r="I84" s="270"/>
      <c r="J84" s="995" t="s">
        <v>1144</v>
      </c>
      <c r="K84" s="995"/>
      <c r="L84" s="995"/>
      <c r="M84" s="995"/>
      <c r="N84" s="995"/>
      <c r="O84" s="995"/>
      <c r="P84" s="995"/>
      <c r="Q84" s="995"/>
      <c r="R84" s="995"/>
      <c r="S84" s="995"/>
      <c r="T84" s="569"/>
      <c r="U84" s="996" t="s">
        <v>42</v>
      </c>
      <c r="V84" s="996"/>
      <c r="W84" s="996"/>
      <c r="X84" s="996"/>
      <c r="Y84" s="996"/>
      <c r="Z84" s="996"/>
      <c r="AA84" s="272"/>
      <c r="AB84" s="1000" t="s">
        <v>438</v>
      </c>
      <c r="AC84" s="1000"/>
      <c r="AD84" s="1000"/>
      <c r="AE84" s="1000"/>
      <c r="AF84" s="1000"/>
      <c r="AG84" s="1000"/>
      <c r="AH84" s="1000"/>
      <c r="AI84" s="1000"/>
      <c r="AJ84" s="1000"/>
      <c r="AK84" s="1000"/>
      <c r="AL84" s="1000"/>
      <c r="AM84" s="1000"/>
      <c r="AN84" s="1000"/>
      <c r="AO84" s="273"/>
      <c r="AP84" s="273"/>
      <c r="AQ84" s="1000" t="s">
        <v>92</v>
      </c>
      <c r="AR84" s="1000"/>
      <c r="AS84" s="1000"/>
      <c r="AT84" s="1000"/>
      <c r="AU84" s="1000"/>
      <c r="AV84" s="1000"/>
      <c r="AW84" s="1000"/>
      <c r="AX84" s="1000"/>
      <c r="AY84" s="1000"/>
      <c r="AZ84" s="1000"/>
      <c r="BA84" s="271"/>
    </row>
    <row r="85" spans="1:53">
      <c r="A85" s="274"/>
      <c r="B85" s="270"/>
      <c r="C85" s="270"/>
      <c r="D85" s="270"/>
      <c r="E85" s="270"/>
      <c r="F85" s="270"/>
      <c r="G85" s="270"/>
      <c r="H85" s="270"/>
      <c r="I85" s="270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0"/>
      <c r="AA85" s="270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177"/>
      <c r="AP85" s="177"/>
      <c r="AQ85" s="275"/>
      <c r="AR85" s="275"/>
      <c r="AS85" s="275"/>
      <c r="AT85" s="275"/>
      <c r="AU85" s="275"/>
      <c r="AV85" s="275"/>
      <c r="AW85" s="275"/>
      <c r="AX85" s="275"/>
      <c r="AY85" s="275"/>
      <c r="AZ85" s="275"/>
      <c r="BA85" s="271"/>
    </row>
    <row r="86" spans="1:53">
      <c r="A86" s="274"/>
      <c r="B86" s="177"/>
      <c r="C86" s="1225">
        <f>р.2!C137</f>
        <v>44925</v>
      </c>
      <c r="D86" s="1225"/>
      <c r="E86" s="1225"/>
      <c r="F86" s="1225"/>
      <c r="G86" s="1225"/>
      <c r="H86" s="1225"/>
      <c r="I86" s="1225"/>
      <c r="J86" s="1225"/>
      <c r="K86" s="1225"/>
      <c r="L86" s="1225"/>
      <c r="M86" s="1225"/>
      <c r="N86" s="1225"/>
      <c r="O86" s="1225"/>
      <c r="P86" s="1225"/>
      <c r="Q86" s="1225"/>
      <c r="R86" s="1225"/>
      <c r="S86" s="1225"/>
      <c r="T86" s="276"/>
      <c r="U86" s="276"/>
      <c r="V86" s="276"/>
      <c r="W86" s="276"/>
      <c r="X86" s="177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177"/>
      <c r="AW86" s="177"/>
      <c r="AX86" s="177"/>
      <c r="AY86" s="177"/>
      <c r="AZ86" s="177"/>
      <c r="BA86" s="257"/>
    </row>
    <row r="87" spans="1:53">
      <c r="A87" s="274"/>
      <c r="B87" s="177"/>
      <c r="C87" s="177"/>
      <c r="D87" s="1222"/>
      <c r="E87" s="1222"/>
      <c r="F87" s="177"/>
      <c r="G87" s="177"/>
      <c r="H87" s="1222"/>
      <c r="I87" s="1222"/>
      <c r="J87" s="1222"/>
      <c r="K87" s="1222"/>
      <c r="L87" s="1222"/>
      <c r="M87" s="1222"/>
      <c r="N87" s="177"/>
      <c r="O87" s="177"/>
      <c r="P87" s="177"/>
      <c r="Q87" s="1222"/>
      <c r="R87" s="1222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257"/>
    </row>
  </sheetData>
  <mergeCells count="493">
    <mergeCell ref="A6:K6"/>
    <mergeCell ref="B8:AZ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22:AZ22"/>
    <mergeCell ref="B24:AZ24"/>
    <mergeCell ref="B26:Y27"/>
    <mergeCell ref="Z26:AB27"/>
    <mergeCell ref="AC26:AZ26"/>
    <mergeCell ref="AC27:AJ27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4:AZ34"/>
    <mergeCell ref="AK38:AN38"/>
    <mergeCell ref="AO38:AR38"/>
    <mergeCell ref="AS38:AV38"/>
    <mergeCell ref="AG37:AJ37"/>
    <mergeCell ref="AK37:AN37"/>
    <mergeCell ref="AO37:AR37"/>
    <mergeCell ref="AS37:AV37"/>
    <mergeCell ref="AW37:AZ37"/>
    <mergeCell ref="B38:K38"/>
    <mergeCell ref="L38:M38"/>
    <mergeCell ref="N38:P38"/>
    <mergeCell ref="Q38:T38"/>
    <mergeCell ref="U38:X38"/>
    <mergeCell ref="B36:K37"/>
    <mergeCell ref="L36:M37"/>
    <mergeCell ref="N36:P37"/>
    <mergeCell ref="Q36:AB36"/>
    <mergeCell ref="AC36:AN36"/>
    <mergeCell ref="AO36:AZ36"/>
    <mergeCell ref="Q37:T37"/>
    <mergeCell ref="U37:X37"/>
    <mergeCell ref="Y37:AB37"/>
    <mergeCell ref="AC37:AF37"/>
    <mergeCell ref="AW38:AZ38"/>
    <mergeCell ref="Y38:AB38"/>
    <mergeCell ref="AC38:AF38"/>
    <mergeCell ref="AG38:AJ38"/>
    <mergeCell ref="AO39:AR39"/>
    <mergeCell ref="AS39:AV39"/>
    <mergeCell ref="AW39:AZ39"/>
    <mergeCell ref="B40:K40"/>
    <mergeCell ref="L40:M40"/>
    <mergeCell ref="N40:P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B39:K39"/>
    <mergeCell ref="L39:M39"/>
    <mergeCell ref="N39:P39"/>
    <mergeCell ref="Q39:T39"/>
    <mergeCell ref="U39:X39"/>
    <mergeCell ref="Y39:AB39"/>
    <mergeCell ref="AC39:AF39"/>
    <mergeCell ref="AG39:AJ39"/>
    <mergeCell ref="AK39:AN39"/>
    <mergeCell ref="B41:K41"/>
    <mergeCell ref="L41:M41"/>
    <mergeCell ref="N41:P41"/>
    <mergeCell ref="Q41:T41"/>
    <mergeCell ref="U41:X41"/>
    <mergeCell ref="AW41:AZ41"/>
    <mergeCell ref="B42:K42"/>
    <mergeCell ref="L42:M42"/>
    <mergeCell ref="N42:P42"/>
    <mergeCell ref="Q42:T42"/>
    <mergeCell ref="U42:X42"/>
    <mergeCell ref="Y42:AB42"/>
    <mergeCell ref="AC42:AF42"/>
    <mergeCell ref="AG42:AJ42"/>
    <mergeCell ref="AK42:AN42"/>
    <mergeCell ref="Y41:AB41"/>
    <mergeCell ref="AC41:AF41"/>
    <mergeCell ref="AG41:AJ41"/>
    <mergeCell ref="AK41:AN41"/>
    <mergeCell ref="AO41:AR41"/>
    <mergeCell ref="AS41:AV41"/>
    <mergeCell ref="AO42:AR42"/>
    <mergeCell ref="AS42:AV42"/>
    <mergeCell ref="AW42:AZ42"/>
    <mergeCell ref="B44:AZ44"/>
    <mergeCell ref="B46:K47"/>
    <mergeCell ref="L46:M47"/>
    <mergeCell ref="N46:P47"/>
    <mergeCell ref="Q46:AB46"/>
    <mergeCell ref="AC46:AN46"/>
    <mergeCell ref="AO46:AZ46"/>
    <mergeCell ref="AO47:AR47"/>
    <mergeCell ref="AS47:AV47"/>
    <mergeCell ref="AW47:AZ47"/>
    <mergeCell ref="AG47:AJ47"/>
    <mergeCell ref="AK47:AN47"/>
    <mergeCell ref="B48:K48"/>
    <mergeCell ref="L48:M48"/>
    <mergeCell ref="N48:P48"/>
    <mergeCell ref="Q48:T48"/>
    <mergeCell ref="U48:X48"/>
    <mergeCell ref="Y48:AB48"/>
    <mergeCell ref="AC48:AF48"/>
    <mergeCell ref="Q47:T47"/>
    <mergeCell ref="U47:X47"/>
    <mergeCell ref="Y47:AB47"/>
    <mergeCell ref="AC47:AF47"/>
    <mergeCell ref="B49:K49"/>
    <mergeCell ref="L49:M49"/>
    <mergeCell ref="N49:P49"/>
    <mergeCell ref="Q49:T49"/>
    <mergeCell ref="U49:X49"/>
    <mergeCell ref="AW49:AZ49"/>
    <mergeCell ref="Y49:AB49"/>
    <mergeCell ref="AC49:AF49"/>
    <mergeCell ref="AG49:AJ49"/>
    <mergeCell ref="AK49:AN49"/>
    <mergeCell ref="AO49:AR49"/>
    <mergeCell ref="AS49:AV49"/>
    <mergeCell ref="Y50:AB50"/>
    <mergeCell ref="AC50:AF50"/>
    <mergeCell ref="AG50:AJ50"/>
    <mergeCell ref="AK50:AN50"/>
    <mergeCell ref="AG48:AJ48"/>
    <mergeCell ref="AK48:AN48"/>
    <mergeCell ref="AO48:AR48"/>
    <mergeCell ref="AS48:AV48"/>
    <mergeCell ref="AW48:AZ48"/>
    <mergeCell ref="Y58:AB58"/>
    <mergeCell ref="AC58:AF58"/>
    <mergeCell ref="AO58:AR58"/>
    <mergeCell ref="AS58:AV58"/>
    <mergeCell ref="AO50:AR50"/>
    <mergeCell ref="AS50:AV50"/>
    <mergeCell ref="AW50:AZ50"/>
    <mergeCell ref="B51:K51"/>
    <mergeCell ref="L51:M51"/>
    <mergeCell ref="N51:P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51:AZ51"/>
    <mergeCell ref="B50:K50"/>
    <mergeCell ref="L50:M50"/>
    <mergeCell ref="N50:P50"/>
    <mergeCell ref="Q50:T50"/>
    <mergeCell ref="U50:X50"/>
    <mergeCell ref="B52:K52"/>
    <mergeCell ref="L52:M52"/>
    <mergeCell ref="N52:P52"/>
    <mergeCell ref="Q52:T52"/>
    <mergeCell ref="U52:X52"/>
    <mergeCell ref="AG58:AJ58"/>
    <mergeCell ref="AK58:AN58"/>
    <mergeCell ref="AW52:AZ52"/>
    <mergeCell ref="B55:AZ55"/>
    <mergeCell ref="B57:K58"/>
    <mergeCell ref="L57:M58"/>
    <mergeCell ref="N57:P58"/>
    <mergeCell ref="Q57:AB57"/>
    <mergeCell ref="AC57:AN57"/>
    <mergeCell ref="AO57:AZ57"/>
    <mergeCell ref="Q58:T58"/>
    <mergeCell ref="U58:X58"/>
    <mergeCell ref="Y52:AB52"/>
    <mergeCell ref="AC52:AF52"/>
    <mergeCell ref="AG52:AJ52"/>
    <mergeCell ref="AK52:AN52"/>
    <mergeCell ref="AO52:AR52"/>
    <mergeCell ref="AS52:AV52"/>
    <mergeCell ref="AW58:AZ58"/>
    <mergeCell ref="AO59:AR59"/>
    <mergeCell ref="AS59:AV59"/>
    <mergeCell ref="AW59:AZ59"/>
    <mergeCell ref="B60:K60"/>
    <mergeCell ref="L60:M60"/>
    <mergeCell ref="N60:P60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B59:K59"/>
    <mergeCell ref="L59:M59"/>
    <mergeCell ref="N59:P59"/>
    <mergeCell ref="Q59:T59"/>
    <mergeCell ref="U59:X59"/>
    <mergeCell ref="Y59:AB59"/>
    <mergeCell ref="AC59:AF59"/>
    <mergeCell ref="AG59:AJ59"/>
    <mergeCell ref="AK59:AN59"/>
    <mergeCell ref="B61:K61"/>
    <mergeCell ref="L61:M61"/>
    <mergeCell ref="N61:P61"/>
    <mergeCell ref="Q61:T61"/>
    <mergeCell ref="U61:X61"/>
    <mergeCell ref="AW61:AZ61"/>
    <mergeCell ref="B62:K62"/>
    <mergeCell ref="L62:M62"/>
    <mergeCell ref="N62:P62"/>
    <mergeCell ref="Q62:T62"/>
    <mergeCell ref="U62:X62"/>
    <mergeCell ref="Y62:AB62"/>
    <mergeCell ref="AC62:AF62"/>
    <mergeCell ref="AG62:AJ62"/>
    <mergeCell ref="AK62:AN62"/>
    <mergeCell ref="Y61:AB61"/>
    <mergeCell ref="AC61:AF61"/>
    <mergeCell ref="AG61:AJ61"/>
    <mergeCell ref="AK61:AN61"/>
    <mergeCell ref="AO61:AR61"/>
    <mergeCell ref="AS61:AV61"/>
    <mergeCell ref="AO62:AR62"/>
    <mergeCell ref="AS62:AV62"/>
    <mergeCell ref="AW62:AZ62"/>
    <mergeCell ref="AO63:AR63"/>
    <mergeCell ref="AS63:AV63"/>
    <mergeCell ref="AW63:AZ63"/>
    <mergeCell ref="B64:K64"/>
    <mergeCell ref="L64:M64"/>
    <mergeCell ref="N64:P64"/>
    <mergeCell ref="Q64:T64"/>
    <mergeCell ref="U64:X64"/>
    <mergeCell ref="AW64:AZ64"/>
    <mergeCell ref="Y64:AB64"/>
    <mergeCell ref="AC64:AF64"/>
    <mergeCell ref="AG64:AJ64"/>
    <mergeCell ref="AK64:AN64"/>
    <mergeCell ref="AO64:AR64"/>
    <mergeCell ref="AS64:AV64"/>
    <mergeCell ref="B63:K63"/>
    <mergeCell ref="L63:M63"/>
    <mergeCell ref="N63:P63"/>
    <mergeCell ref="Q63:T63"/>
    <mergeCell ref="U63:X63"/>
    <mergeCell ref="Y63:AB63"/>
    <mergeCell ref="AC63:AF63"/>
    <mergeCell ref="AG63:AJ63"/>
    <mergeCell ref="AK63:AN63"/>
    <mergeCell ref="AO65:AR65"/>
    <mergeCell ref="AS65:AV65"/>
    <mergeCell ref="AW65:AZ65"/>
    <mergeCell ref="B66:K66"/>
    <mergeCell ref="L66:M66"/>
    <mergeCell ref="N66:P66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B65:K65"/>
    <mergeCell ref="L65:M65"/>
    <mergeCell ref="N65:P65"/>
    <mergeCell ref="Q65:T65"/>
    <mergeCell ref="U65:X65"/>
    <mergeCell ref="Y65:AB65"/>
    <mergeCell ref="AC65:AF65"/>
    <mergeCell ref="AG65:AJ65"/>
    <mergeCell ref="AK65:AN65"/>
    <mergeCell ref="B67:K67"/>
    <mergeCell ref="L67:M67"/>
    <mergeCell ref="N67:P67"/>
    <mergeCell ref="Q67:T67"/>
    <mergeCell ref="U67:X67"/>
    <mergeCell ref="AW67:AZ67"/>
    <mergeCell ref="B68:K68"/>
    <mergeCell ref="L68:M68"/>
    <mergeCell ref="N68:P68"/>
    <mergeCell ref="Q68:T68"/>
    <mergeCell ref="U68:X68"/>
    <mergeCell ref="Y68:AB68"/>
    <mergeCell ref="AC68:AF68"/>
    <mergeCell ref="AG68:AJ68"/>
    <mergeCell ref="AK68:AN68"/>
    <mergeCell ref="Y67:AB67"/>
    <mergeCell ref="AC67:AF67"/>
    <mergeCell ref="AG67:AJ67"/>
    <mergeCell ref="AK67:AN67"/>
    <mergeCell ref="AO67:AR67"/>
    <mergeCell ref="AS67:AV67"/>
    <mergeCell ref="AO68:AR68"/>
    <mergeCell ref="AS68:AV68"/>
    <mergeCell ref="AW68:AZ68"/>
    <mergeCell ref="AO69:AR69"/>
    <mergeCell ref="AS69:AV69"/>
    <mergeCell ref="AW69:AZ69"/>
    <mergeCell ref="B70:K70"/>
    <mergeCell ref="L70:M70"/>
    <mergeCell ref="N70:P70"/>
    <mergeCell ref="Q70:T70"/>
    <mergeCell ref="U70:X70"/>
    <mergeCell ref="AW70:AZ70"/>
    <mergeCell ref="Y70:AB70"/>
    <mergeCell ref="AC70:AF70"/>
    <mergeCell ref="AG70:AJ70"/>
    <mergeCell ref="AK70:AN70"/>
    <mergeCell ref="AO70:AR70"/>
    <mergeCell ref="AS70:AV70"/>
    <mergeCell ref="B69:K69"/>
    <mergeCell ref="L69:M69"/>
    <mergeCell ref="N69:P69"/>
    <mergeCell ref="Q69:T69"/>
    <mergeCell ref="U69:X69"/>
    <mergeCell ref="Y69:AB69"/>
    <mergeCell ref="AC69:AF69"/>
    <mergeCell ref="AG69:AJ69"/>
    <mergeCell ref="AK69:AN69"/>
    <mergeCell ref="AO71:AR71"/>
    <mergeCell ref="AS71:AV71"/>
    <mergeCell ref="AW71:AZ71"/>
    <mergeCell ref="B72:K72"/>
    <mergeCell ref="L72:M72"/>
    <mergeCell ref="N72:P72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B71:K71"/>
    <mergeCell ref="L71:M71"/>
    <mergeCell ref="N71:P71"/>
    <mergeCell ref="Q71:T71"/>
    <mergeCell ref="U71:X71"/>
    <mergeCell ref="Y71:AB71"/>
    <mergeCell ref="AC71:AF71"/>
    <mergeCell ref="AG71:AJ71"/>
    <mergeCell ref="AK71:AN71"/>
    <mergeCell ref="B73:K73"/>
    <mergeCell ref="L73:M73"/>
    <mergeCell ref="N73:P73"/>
    <mergeCell ref="Q73:T73"/>
    <mergeCell ref="U73:X73"/>
    <mergeCell ref="AW73:AZ73"/>
    <mergeCell ref="B74:K74"/>
    <mergeCell ref="L74:M74"/>
    <mergeCell ref="N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O74:AR74"/>
    <mergeCell ref="AS74:AV74"/>
    <mergeCell ref="AW74:AZ74"/>
    <mergeCell ref="AO75:AR75"/>
    <mergeCell ref="AS75:AV75"/>
    <mergeCell ref="AW75:AZ75"/>
    <mergeCell ref="B76:K76"/>
    <mergeCell ref="L76:M76"/>
    <mergeCell ref="N76:P76"/>
    <mergeCell ref="Q76:T76"/>
    <mergeCell ref="U76:X76"/>
    <mergeCell ref="AQ83:AZ83"/>
    <mergeCell ref="B75:K75"/>
    <mergeCell ref="L75:M75"/>
    <mergeCell ref="N75:P75"/>
    <mergeCell ref="Q75:T75"/>
    <mergeCell ref="U75:X75"/>
    <mergeCell ref="Y75:AB75"/>
    <mergeCell ref="AC75:AF75"/>
    <mergeCell ref="AG75:AJ75"/>
    <mergeCell ref="AK75:AN75"/>
    <mergeCell ref="C80:H80"/>
    <mergeCell ref="AQ84:AZ84"/>
    <mergeCell ref="AW76:AZ76"/>
    <mergeCell ref="Y76:AB76"/>
    <mergeCell ref="AC76:AF76"/>
    <mergeCell ref="AG76:AJ76"/>
    <mergeCell ref="AK76:AN76"/>
    <mergeCell ref="AO76:AR76"/>
    <mergeCell ref="AS76:AV76"/>
    <mergeCell ref="M80:Y80"/>
    <mergeCell ref="AB80:AH80"/>
    <mergeCell ref="AK80:AZ80"/>
    <mergeCell ref="M81:Y81"/>
    <mergeCell ref="AB81:AH81"/>
    <mergeCell ref="AK81:AZ81"/>
    <mergeCell ref="D87:E87"/>
    <mergeCell ref="H87:M87"/>
    <mergeCell ref="Q87:R87"/>
    <mergeCell ref="C83:H83"/>
    <mergeCell ref="AB83:AN83"/>
    <mergeCell ref="C84:H84"/>
    <mergeCell ref="AB84:AN84"/>
    <mergeCell ref="C86:S86"/>
    <mergeCell ref="J83:S83"/>
    <mergeCell ref="U83:Z83"/>
    <mergeCell ref="J84:S84"/>
    <mergeCell ref="U84:Z84"/>
  </mergeCells>
  <pageMargins left="0.51181102362204722" right="0.39370078740157483" top="0.74803149606299213" bottom="0.74803149606299213" header="0.31496062992125984" footer="0.31496062992125984"/>
  <pageSetup paperSize="9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6"/>
  <sheetViews>
    <sheetView view="pageBreakPreview" zoomScaleNormal="100" zoomScaleSheetLayoutView="100" workbookViewId="0">
      <selection activeCell="B55" sqref="B55"/>
    </sheetView>
  </sheetViews>
  <sheetFormatPr defaultColWidth="8.85546875" defaultRowHeight="15"/>
  <cols>
    <col min="1" max="52" width="3.85546875" style="395" customWidth="1"/>
    <col min="53" max="53" width="8.85546875" style="395"/>
    <col min="54" max="16384" width="8.85546875" style="216"/>
  </cols>
  <sheetData>
    <row r="1" spans="1:53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</row>
    <row r="2" spans="1:53" ht="33.75" customHeight="1">
      <c r="A2" s="1320" t="s">
        <v>1163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  <c r="W2" s="1320"/>
      <c r="X2" s="1320"/>
      <c r="Y2" s="1320"/>
      <c r="Z2" s="1320"/>
      <c r="AA2" s="1320"/>
      <c r="AB2" s="1320"/>
      <c r="AC2" s="1320"/>
      <c r="AD2" s="1320"/>
      <c r="AE2" s="1320"/>
      <c r="AF2" s="1320"/>
      <c r="AG2" s="1320"/>
      <c r="AH2" s="1320"/>
      <c r="AI2" s="1320"/>
      <c r="AJ2" s="1320"/>
      <c r="AK2" s="1320"/>
      <c r="AL2" s="1320"/>
      <c r="AM2" s="1320"/>
      <c r="AN2" s="1320"/>
      <c r="AO2" s="1320"/>
      <c r="AP2" s="1320"/>
      <c r="AQ2" s="1320"/>
      <c r="AR2" s="1320"/>
      <c r="AS2" s="1320"/>
      <c r="AT2" s="1320"/>
      <c r="AU2" s="1320"/>
      <c r="AV2" s="1320"/>
      <c r="AW2" s="1320"/>
      <c r="AX2" s="1320"/>
      <c r="AY2" s="1320"/>
      <c r="AZ2" s="1320"/>
    </row>
    <row r="3" spans="1:53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</row>
    <row r="4" spans="1:53">
      <c r="A4" s="1321" t="s">
        <v>296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1322"/>
      <c r="AX4" s="1322"/>
      <c r="AY4" s="1322"/>
      <c r="AZ4" s="1322"/>
    </row>
    <row r="5" spans="1:53" s="280" customFormat="1" ht="15" customHeight="1">
      <c r="A5" s="1400" t="s">
        <v>595</v>
      </c>
      <c r="B5" s="1400"/>
      <c r="C5" s="1400"/>
      <c r="D5" s="1400"/>
      <c r="E5" s="1400"/>
      <c r="F5" s="1400"/>
      <c r="G5" s="1400"/>
      <c r="H5" s="1400"/>
      <c r="I5" s="1400"/>
      <c r="J5" s="1400"/>
      <c r="K5" s="1400"/>
      <c r="L5" s="1401"/>
      <c r="M5" s="1401"/>
      <c r="N5" s="1401"/>
      <c r="O5" s="1401"/>
      <c r="P5" s="1401"/>
      <c r="Q5" s="1401"/>
      <c r="R5" s="1401"/>
      <c r="S5" s="1401"/>
      <c r="T5" s="1401"/>
      <c r="U5" s="1401"/>
      <c r="V5" s="1401"/>
      <c r="W5" s="1401"/>
      <c r="X5" s="1401"/>
      <c r="Y5" s="1401"/>
      <c r="Z5" s="1401"/>
      <c r="AA5" s="1401"/>
      <c r="AB5" s="1401"/>
      <c r="AC5" s="1401"/>
      <c r="AD5" s="1401"/>
      <c r="AE5" s="1401"/>
      <c r="AF5" s="1401"/>
      <c r="AG5" s="1401"/>
      <c r="AH5" s="1401"/>
      <c r="AI5" s="1401"/>
      <c r="AJ5" s="1401"/>
      <c r="AK5" s="1401"/>
      <c r="AL5" s="1401"/>
      <c r="AM5" s="1401"/>
      <c r="AN5" s="1401"/>
      <c r="AO5" s="1401"/>
      <c r="AP5" s="1401"/>
      <c r="AQ5" s="1401"/>
      <c r="AR5" s="1401"/>
      <c r="AS5" s="1401"/>
      <c r="AT5" s="1401"/>
      <c r="AU5" s="1401"/>
      <c r="AV5" s="1401"/>
      <c r="AW5" s="1401"/>
      <c r="AX5" s="1401"/>
      <c r="AY5" s="1401"/>
      <c r="AZ5" s="1401"/>
      <c r="BA5" s="363"/>
    </row>
    <row r="6" spans="1:53" s="280" customFormat="1" ht="1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1084" t="s">
        <v>594</v>
      </c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4"/>
      <c r="AP6" s="1084"/>
      <c r="AQ6" s="1084"/>
      <c r="AR6" s="1084"/>
      <c r="AS6" s="1084"/>
      <c r="AT6" s="1084"/>
      <c r="AU6" s="1084"/>
      <c r="AV6" s="1084"/>
      <c r="AW6" s="1084"/>
      <c r="AX6" s="1084"/>
      <c r="AY6" s="1084"/>
      <c r="AZ6" s="1084"/>
      <c r="BA6" s="363"/>
    </row>
    <row r="7" spans="1:53">
      <c r="A7" s="432" t="s">
        <v>297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322"/>
      <c r="M7" s="1322"/>
      <c r="N7" s="1322"/>
      <c r="O7" s="1322"/>
      <c r="P7" s="1322"/>
      <c r="Q7" s="1322"/>
      <c r="R7" s="1322"/>
      <c r="S7" s="1322"/>
      <c r="T7" s="1322"/>
      <c r="U7" s="1322"/>
      <c r="V7" s="1322"/>
      <c r="W7" s="1322"/>
      <c r="X7" s="1322"/>
      <c r="Y7" s="1322"/>
      <c r="Z7" s="1322"/>
      <c r="AA7" s="1322"/>
      <c r="AB7" s="1322"/>
      <c r="AC7" s="1322"/>
      <c r="AD7" s="1322"/>
      <c r="AE7" s="1322"/>
      <c r="AF7" s="1322"/>
      <c r="AG7" s="1322"/>
      <c r="AH7" s="1322"/>
      <c r="AI7" s="1322"/>
      <c r="AJ7" s="1322"/>
      <c r="AK7" s="1322"/>
      <c r="AL7" s="1322"/>
      <c r="AM7" s="1322"/>
      <c r="AN7" s="1322"/>
      <c r="AO7" s="1322"/>
      <c r="AP7" s="1322"/>
      <c r="AQ7" s="1322"/>
      <c r="AR7" s="1322"/>
      <c r="AS7" s="1322"/>
      <c r="AT7" s="1322"/>
      <c r="AU7" s="1322"/>
      <c r="AV7" s="1322"/>
      <c r="AW7" s="1322"/>
      <c r="AX7" s="1322"/>
      <c r="AY7" s="1322"/>
      <c r="AZ7" s="1322"/>
    </row>
    <row r="8" spans="1:53" ht="18">
      <c r="A8" s="432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1323" t="s">
        <v>298</v>
      </c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3"/>
      <c r="AJ8" s="1323"/>
      <c r="AK8" s="1323"/>
      <c r="AL8" s="1323"/>
      <c r="AM8" s="1323"/>
      <c r="AN8" s="1323"/>
      <c r="AO8" s="1323"/>
      <c r="AP8" s="1323"/>
      <c r="AQ8" s="1323"/>
      <c r="AR8" s="1323"/>
      <c r="AS8" s="1323"/>
      <c r="AT8" s="1323"/>
      <c r="AU8" s="1323"/>
      <c r="AV8" s="1323"/>
      <c r="AW8" s="1323"/>
      <c r="AX8" s="1323"/>
      <c r="AY8" s="1323"/>
      <c r="AZ8" s="1323"/>
    </row>
    <row r="9" spans="1:53">
      <c r="A9" s="432" t="s">
        <v>299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 t="s">
        <v>300</v>
      </c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0"/>
    </row>
    <row r="11" spans="1:53">
      <c r="A11" s="408"/>
      <c r="B11" s="1324" t="s">
        <v>973</v>
      </c>
      <c r="C11" s="1324"/>
      <c r="D11" s="1324"/>
      <c r="E11" s="1324"/>
      <c r="F11" s="1324"/>
      <c r="G11" s="1324"/>
      <c r="H11" s="1324"/>
      <c r="I11" s="1324"/>
      <c r="J11" s="1324"/>
      <c r="K11" s="1324"/>
      <c r="L11" s="1324"/>
      <c r="M11" s="1324"/>
      <c r="N11" s="1324"/>
      <c r="O11" s="1324"/>
      <c r="P11" s="1324"/>
      <c r="Q11" s="1324"/>
      <c r="R11" s="1324"/>
      <c r="S11" s="1324"/>
      <c r="T11" s="1324"/>
      <c r="U11" s="1324"/>
      <c r="V11" s="1324"/>
      <c r="W11" s="1324"/>
      <c r="X11" s="1324"/>
      <c r="Y11" s="1324"/>
      <c r="Z11" s="1324"/>
      <c r="AA11" s="1324"/>
      <c r="AB11" s="1324"/>
      <c r="AC11" s="1324"/>
      <c r="AD11" s="1324"/>
      <c r="AE11" s="1324"/>
      <c r="AF11" s="1324"/>
      <c r="AG11" s="1324"/>
      <c r="AH11" s="1324"/>
      <c r="AI11" s="1324"/>
      <c r="AJ11" s="1324"/>
      <c r="AK11" s="1324"/>
      <c r="AL11" s="1324"/>
      <c r="AM11" s="1324"/>
      <c r="AN11" s="1324"/>
      <c r="AO11" s="1324"/>
      <c r="AP11" s="1324"/>
      <c r="AQ11" s="1324"/>
      <c r="AR11" s="1324"/>
      <c r="AS11" s="1324"/>
      <c r="AT11" s="429"/>
      <c r="AU11" s="429"/>
      <c r="AV11" s="429"/>
      <c r="AW11" s="429"/>
      <c r="AX11" s="429"/>
      <c r="AY11" s="429"/>
      <c r="AZ11" s="429"/>
      <c r="BA11" s="408"/>
    </row>
    <row r="12" spans="1:53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</row>
    <row r="13" spans="1:53">
      <c r="A13" s="408"/>
      <c r="B13" s="1310" t="s">
        <v>0</v>
      </c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1"/>
      <c r="Z13" s="1314" t="s">
        <v>302</v>
      </c>
      <c r="AA13" s="1310"/>
      <c r="AB13" s="1311"/>
      <c r="AC13" s="1316" t="s">
        <v>495</v>
      </c>
      <c r="AD13" s="1317"/>
      <c r="AE13" s="1317"/>
      <c r="AF13" s="1317"/>
      <c r="AG13" s="1317"/>
      <c r="AH13" s="1317"/>
      <c r="AI13" s="1317"/>
      <c r="AJ13" s="1317"/>
      <c r="AK13" s="1317"/>
      <c r="AL13" s="1317"/>
      <c r="AM13" s="1317"/>
      <c r="AN13" s="1317"/>
      <c r="AO13" s="1317"/>
      <c r="AP13" s="1317"/>
      <c r="AQ13" s="1317"/>
      <c r="AR13" s="1317"/>
      <c r="AS13" s="1317"/>
      <c r="AT13" s="1317"/>
      <c r="AU13" s="1317"/>
      <c r="AV13" s="1317"/>
      <c r="AW13" s="1317"/>
      <c r="AX13" s="1317"/>
      <c r="AY13" s="1317"/>
      <c r="AZ13" s="1317"/>
      <c r="BA13" s="408"/>
    </row>
    <row r="14" spans="1:53" ht="54" customHeight="1">
      <c r="A14" s="408"/>
      <c r="B14" s="1312"/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3"/>
      <c r="Z14" s="1315"/>
      <c r="AA14" s="1312"/>
      <c r="AB14" s="1313"/>
      <c r="AC14" s="1314" t="s">
        <v>304</v>
      </c>
      <c r="AD14" s="1310"/>
      <c r="AE14" s="1310"/>
      <c r="AF14" s="1310"/>
      <c r="AG14" s="1310"/>
      <c r="AH14" s="1310"/>
      <c r="AI14" s="1310"/>
      <c r="AJ14" s="1311"/>
      <c r="AK14" s="1316" t="s">
        <v>305</v>
      </c>
      <c r="AL14" s="1317"/>
      <c r="AM14" s="1317"/>
      <c r="AN14" s="1317"/>
      <c r="AO14" s="1317"/>
      <c r="AP14" s="1317"/>
      <c r="AQ14" s="1317"/>
      <c r="AR14" s="1318"/>
      <c r="AS14" s="1314" t="s">
        <v>306</v>
      </c>
      <c r="AT14" s="1310"/>
      <c r="AU14" s="1310"/>
      <c r="AV14" s="1310"/>
      <c r="AW14" s="1310"/>
      <c r="AX14" s="1310"/>
      <c r="AY14" s="1310"/>
      <c r="AZ14" s="1310"/>
      <c r="BA14" s="417"/>
    </row>
    <row r="15" spans="1:53" ht="15.75" thickBot="1">
      <c r="A15" s="427"/>
      <c r="B15" s="1329">
        <v>1</v>
      </c>
      <c r="C15" s="1329"/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29"/>
      <c r="Y15" s="1330"/>
      <c r="Z15" s="1331" t="s">
        <v>307</v>
      </c>
      <c r="AA15" s="1329"/>
      <c r="AB15" s="1330"/>
      <c r="AC15" s="1319" t="s">
        <v>308</v>
      </c>
      <c r="AD15" s="1319"/>
      <c r="AE15" s="1319" t="s">
        <v>309</v>
      </c>
      <c r="AF15" s="1319"/>
      <c r="AG15" s="1319"/>
      <c r="AH15" s="1319" t="s">
        <v>310</v>
      </c>
      <c r="AI15" s="1319"/>
      <c r="AJ15" s="1319"/>
      <c r="AK15" s="1319" t="s">
        <v>583</v>
      </c>
      <c r="AL15" s="1319"/>
      <c r="AM15" s="1319" t="s">
        <v>947</v>
      </c>
      <c r="AN15" s="1319"/>
      <c r="AO15" s="1319"/>
      <c r="AP15" s="1319" t="s">
        <v>946</v>
      </c>
      <c r="AQ15" s="1319"/>
      <c r="AR15" s="1319"/>
      <c r="AS15" s="1319" t="s">
        <v>945</v>
      </c>
      <c r="AT15" s="1319"/>
      <c r="AU15" s="1319" t="s">
        <v>944</v>
      </c>
      <c r="AV15" s="1319"/>
      <c r="AW15" s="1319"/>
      <c r="AX15" s="1319" t="s">
        <v>943</v>
      </c>
      <c r="AY15" s="1319"/>
      <c r="AZ15" s="1331"/>
      <c r="BA15" s="428"/>
    </row>
    <row r="16" spans="1:53">
      <c r="A16" s="427"/>
      <c r="B16" s="1136" t="s">
        <v>972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325"/>
      <c r="Z16" s="1326" t="s">
        <v>312</v>
      </c>
      <c r="AA16" s="1327"/>
      <c r="AB16" s="1327"/>
      <c r="AC16" s="1328"/>
      <c r="AD16" s="1328"/>
      <c r="AE16" s="1328"/>
      <c r="AF16" s="1328"/>
      <c r="AG16" s="1328"/>
      <c r="AH16" s="1328"/>
      <c r="AI16" s="1328"/>
      <c r="AJ16" s="1328"/>
      <c r="AK16" s="1328"/>
      <c r="AL16" s="1328"/>
      <c r="AM16" s="1328"/>
      <c r="AN16" s="1328"/>
      <c r="AO16" s="1328"/>
      <c r="AP16" s="1328"/>
      <c r="AQ16" s="1328"/>
      <c r="AR16" s="1328"/>
      <c r="AS16" s="1328"/>
      <c r="AT16" s="1328"/>
      <c r="AU16" s="1328"/>
      <c r="AV16" s="1328"/>
      <c r="AW16" s="1328"/>
      <c r="AX16" s="1328"/>
      <c r="AY16" s="1328"/>
      <c r="AZ16" s="1332"/>
      <c r="BA16" s="428"/>
    </row>
    <row r="17" spans="1:53">
      <c r="A17" s="427"/>
      <c r="B17" s="1048" t="s">
        <v>722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335" t="s">
        <v>314</v>
      </c>
      <c r="AA17" s="1336"/>
      <c r="AB17" s="1336"/>
      <c r="AC17" s="1333"/>
      <c r="AD17" s="1333"/>
      <c r="AE17" s="1333"/>
      <c r="AF17" s="1333"/>
      <c r="AG17" s="1333"/>
      <c r="AH17" s="1333"/>
      <c r="AI17" s="1333"/>
      <c r="AJ17" s="1333"/>
      <c r="AK17" s="1333"/>
      <c r="AL17" s="1333"/>
      <c r="AM17" s="1333"/>
      <c r="AN17" s="1333"/>
      <c r="AO17" s="1333"/>
      <c r="AP17" s="1333"/>
      <c r="AQ17" s="1333"/>
      <c r="AR17" s="1333"/>
      <c r="AS17" s="1333"/>
      <c r="AT17" s="1333"/>
      <c r="AU17" s="1333"/>
      <c r="AV17" s="1333"/>
      <c r="AW17" s="1333"/>
      <c r="AX17" s="1333"/>
      <c r="AY17" s="1333"/>
      <c r="AZ17" s="1334"/>
      <c r="BA17" s="428"/>
    </row>
    <row r="18" spans="1:53">
      <c r="A18" s="427"/>
      <c r="B18" s="1337" t="s">
        <v>971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5" t="s">
        <v>316</v>
      </c>
      <c r="AA18" s="1336"/>
      <c r="AB18" s="1336"/>
      <c r="AC18" s="1333"/>
      <c r="AD18" s="1333"/>
      <c r="AE18" s="1333"/>
      <c r="AF18" s="1333"/>
      <c r="AG18" s="1333"/>
      <c r="AH18" s="1333"/>
      <c r="AI18" s="1333"/>
      <c r="AJ18" s="1333"/>
      <c r="AK18" s="1333"/>
      <c r="AL18" s="1333"/>
      <c r="AM18" s="1333"/>
      <c r="AN18" s="1333"/>
      <c r="AO18" s="1333"/>
      <c r="AP18" s="1333"/>
      <c r="AQ18" s="1333"/>
      <c r="AR18" s="1333"/>
      <c r="AS18" s="1333"/>
      <c r="AT18" s="1333"/>
      <c r="AU18" s="1333"/>
      <c r="AV18" s="1333"/>
      <c r="AW18" s="1333"/>
      <c r="AX18" s="1333"/>
      <c r="AY18" s="1333"/>
      <c r="AZ18" s="1334"/>
      <c r="BA18" s="427"/>
    </row>
    <row r="19" spans="1:53">
      <c r="A19" s="427"/>
      <c r="B19" s="1136" t="s">
        <v>970</v>
      </c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325"/>
      <c r="Z19" s="1335" t="s">
        <v>318</v>
      </c>
      <c r="AA19" s="1336"/>
      <c r="AB19" s="1336"/>
      <c r="AC19" s="1333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3"/>
      <c r="AV19" s="1333"/>
      <c r="AW19" s="1333"/>
      <c r="AX19" s="1333"/>
      <c r="AY19" s="1333"/>
      <c r="AZ19" s="1334"/>
      <c r="BA19" s="427"/>
    </row>
    <row r="20" spans="1:53">
      <c r="A20" s="427"/>
      <c r="B20" s="1048" t="s">
        <v>720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50"/>
      <c r="Z20" s="1335" t="s">
        <v>320</v>
      </c>
      <c r="AA20" s="1336"/>
      <c r="AB20" s="1336"/>
      <c r="AC20" s="1333"/>
      <c r="AD20" s="1333"/>
      <c r="AE20" s="1333"/>
      <c r="AF20" s="1333"/>
      <c r="AG20" s="1333"/>
      <c r="AH20" s="1333"/>
      <c r="AI20" s="1333"/>
      <c r="AJ20" s="1333"/>
      <c r="AK20" s="1333"/>
      <c r="AL20" s="1333"/>
      <c r="AM20" s="1333"/>
      <c r="AN20" s="1333"/>
      <c r="AO20" s="1333"/>
      <c r="AP20" s="1333"/>
      <c r="AQ20" s="1333"/>
      <c r="AR20" s="1333"/>
      <c r="AS20" s="1333"/>
      <c r="AT20" s="1333"/>
      <c r="AU20" s="1333"/>
      <c r="AV20" s="1333"/>
      <c r="AW20" s="1333"/>
      <c r="AX20" s="1333"/>
      <c r="AY20" s="1333"/>
      <c r="AZ20" s="1334"/>
      <c r="BA20" s="427"/>
    </row>
    <row r="21" spans="1:53" ht="27.75" customHeight="1">
      <c r="A21" s="396"/>
      <c r="B21" s="1338" t="s">
        <v>969</v>
      </c>
      <c r="C21" s="1339"/>
      <c r="D21" s="1339"/>
      <c r="E21" s="1339"/>
      <c r="F21" s="1339"/>
      <c r="G21" s="1339"/>
      <c r="H21" s="1339"/>
      <c r="I21" s="1339"/>
      <c r="J21" s="1339"/>
      <c r="K21" s="1339"/>
      <c r="L21" s="1339"/>
      <c r="M21" s="1339"/>
      <c r="N21" s="1339"/>
      <c r="O21" s="1339"/>
      <c r="P21" s="1339"/>
      <c r="Q21" s="1339"/>
      <c r="R21" s="1339"/>
      <c r="S21" s="1339"/>
      <c r="T21" s="1339"/>
      <c r="U21" s="1339"/>
      <c r="V21" s="1339"/>
      <c r="W21" s="1339"/>
      <c r="X21" s="1339"/>
      <c r="Y21" s="1340"/>
      <c r="Z21" s="1341" t="s">
        <v>322</v>
      </c>
      <c r="AA21" s="1342"/>
      <c r="AB21" s="1342"/>
      <c r="AC21" s="1333"/>
      <c r="AD21" s="1333"/>
      <c r="AE21" s="1333"/>
      <c r="AF21" s="1333"/>
      <c r="AG21" s="1333"/>
      <c r="AH21" s="1333"/>
      <c r="AI21" s="1333"/>
      <c r="AJ21" s="1333"/>
      <c r="AK21" s="1333"/>
      <c r="AL21" s="1333"/>
      <c r="AM21" s="1333"/>
      <c r="AN21" s="1333"/>
      <c r="AO21" s="1333"/>
      <c r="AP21" s="1333"/>
      <c r="AQ21" s="1333"/>
      <c r="AR21" s="1333"/>
      <c r="AS21" s="1333"/>
      <c r="AT21" s="1333"/>
      <c r="AU21" s="1333"/>
      <c r="AV21" s="1333"/>
      <c r="AW21" s="1333"/>
      <c r="AX21" s="1333"/>
      <c r="AY21" s="1333"/>
      <c r="AZ21" s="1334"/>
      <c r="BA21" s="396"/>
    </row>
    <row r="22" spans="1:53" ht="15.75" thickBot="1">
      <c r="A22" s="408"/>
      <c r="B22" s="1347" t="s">
        <v>338</v>
      </c>
      <c r="C22" s="1348"/>
      <c r="D22" s="1348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9"/>
      <c r="Z22" s="1350" t="s">
        <v>339</v>
      </c>
      <c r="AA22" s="1351"/>
      <c r="AB22" s="1352"/>
      <c r="AC22" s="1343"/>
      <c r="AD22" s="1343"/>
      <c r="AE22" s="1343"/>
      <c r="AF22" s="1343"/>
      <c r="AG22" s="1343"/>
      <c r="AH22" s="1343"/>
      <c r="AI22" s="1343"/>
      <c r="AJ22" s="1343"/>
      <c r="AK22" s="1343"/>
      <c r="AL22" s="1343"/>
      <c r="AM22" s="1343"/>
      <c r="AN22" s="1343"/>
      <c r="AO22" s="1343"/>
      <c r="AP22" s="1343"/>
      <c r="AQ22" s="1343"/>
      <c r="AR22" s="1343"/>
      <c r="AS22" s="1343"/>
      <c r="AT22" s="1343"/>
      <c r="AU22" s="1343"/>
      <c r="AV22" s="1343"/>
      <c r="AW22" s="1343"/>
      <c r="AX22" s="1343"/>
      <c r="AY22" s="1343"/>
      <c r="AZ22" s="1345"/>
      <c r="BA22" s="408"/>
    </row>
    <row r="23" spans="1:53">
      <c r="A23" s="177"/>
      <c r="B23" s="33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</row>
    <row r="24" spans="1:53">
      <c r="A24" s="305"/>
      <c r="B24" s="1346" t="s">
        <v>968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  <c r="BA24" s="216"/>
    </row>
    <row r="25" spans="1:53">
      <c r="A25" s="408"/>
      <c r="B25" s="423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408"/>
    </row>
    <row r="26" spans="1:53">
      <c r="A26" s="396"/>
      <c r="B26" s="1344" t="s">
        <v>967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4"/>
      <c r="AD26" s="1344"/>
      <c r="AE26" s="1344"/>
      <c r="AF26" s="1344"/>
      <c r="AG26" s="1344"/>
      <c r="AH26" s="1344"/>
      <c r="AI26" s="1344"/>
      <c r="AJ26" s="1344"/>
      <c r="AK26" s="1344"/>
      <c r="AL26" s="1344"/>
      <c r="AM26" s="1344"/>
      <c r="AN26" s="1344"/>
      <c r="AO26" s="1344"/>
      <c r="AP26" s="1344"/>
      <c r="AQ26" s="1344"/>
      <c r="AR26" s="1344"/>
      <c r="AS26" s="1344"/>
      <c r="AT26" s="1344"/>
      <c r="AU26" s="1344"/>
      <c r="AV26" s="1344"/>
      <c r="AW26" s="1344"/>
      <c r="AX26" s="1344"/>
      <c r="AY26" s="1344"/>
      <c r="AZ26" s="1344"/>
      <c r="BA26" s="396"/>
    </row>
    <row r="27" spans="1:53">
      <c r="A27" s="396"/>
      <c r="B27" s="1344" t="s">
        <v>966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4"/>
      <c r="AD27" s="1344"/>
      <c r="AE27" s="1344"/>
      <c r="AF27" s="1344"/>
      <c r="AG27" s="1344"/>
      <c r="AH27" s="1344"/>
      <c r="AI27" s="1344"/>
      <c r="AJ27" s="1344"/>
      <c r="AK27" s="1344"/>
      <c r="AL27" s="1344"/>
      <c r="AM27" s="1344"/>
      <c r="AN27" s="1344"/>
      <c r="AO27" s="1344"/>
      <c r="AP27" s="1344"/>
      <c r="AQ27" s="1344"/>
      <c r="AR27" s="1344"/>
      <c r="AS27" s="1344"/>
      <c r="AT27" s="1344"/>
      <c r="AU27" s="1344"/>
      <c r="AV27" s="1344"/>
      <c r="AW27" s="1344"/>
      <c r="AX27" s="1344"/>
      <c r="AY27" s="1344"/>
      <c r="AZ27" s="1344"/>
      <c r="BA27" s="396"/>
    </row>
    <row r="28" spans="1:53">
      <c r="A28" s="396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396"/>
    </row>
    <row r="29" spans="1:53">
      <c r="A29" s="417"/>
      <c r="B29" s="1317" t="s">
        <v>965</v>
      </c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8"/>
      <c r="R29" s="1353" t="s">
        <v>302</v>
      </c>
      <c r="S29" s="1353"/>
      <c r="T29" s="1353"/>
      <c r="U29" s="1316" t="s">
        <v>374</v>
      </c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1317"/>
      <c r="AL29" s="1317"/>
      <c r="AM29" s="1317"/>
      <c r="AN29" s="1317"/>
      <c r="AO29" s="1317"/>
      <c r="AP29" s="1317"/>
      <c r="AQ29" s="1317"/>
      <c r="AR29" s="1318"/>
      <c r="AS29" s="1314" t="s">
        <v>953</v>
      </c>
      <c r="AT29" s="1310"/>
      <c r="AU29" s="1310"/>
      <c r="AV29" s="1310"/>
      <c r="AW29" s="1310"/>
      <c r="AX29" s="1310"/>
      <c r="AY29" s="1310"/>
      <c r="AZ29" s="1310"/>
      <c r="BA29" s="417"/>
    </row>
    <row r="30" spans="1:53" ht="48" customHeight="1">
      <c r="A30" s="417"/>
      <c r="B30" s="1310" t="s">
        <v>964</v>
      </c>
      <c r="C30" s="1310"/>
      <c r="D30" s="1310"/>
      <c r="E30" s="1310"/>
      <c r="F30" s="1310"/>
      <c r="G30" s="1310"/>
      <c r="H30" s="1310"/>
      <c r="I30" s="1311"/>
      <c r="J30" s="1314" t="s">
        <v>963</v>
      </c>
      <c r="K30" s="1310"/>
      <c r="L30" s="1310"/>
      <c r="M30" s="1310"/>
      <c r="N30" s="1310"/>
      <c r="O30" s="1310"/>
      <c r="P30" s="1310"/>
      <c r="Q30" s="1311"/>
      <c r="R30" s="1353"/>
      <c r="S30" s="1353"/>
      <c r="T30" s="1353"/>
      <c r="U30" s="1316" t="s">
        <v>304</v>
      </c>
      <c r="V30" s="1317"/>
      <c r="W30" s="1317"/>
      <c r="X30" s="1317"/>
      <c r="Y30" s="1317"/>
      <c r="Z30" s="1317"/>
      <c r="AA30" s="1317"/>
      <c r="AB30" s="1318"/>
      <c r="AC30" s="1316" t="s">
        <v>305</v>
      </c>
      <c r="AD30" s="1317"/>
      <c r="AE30" s="1317"/>
      <c r="AF30" s="1317"/>
      <c r="AG30" s="1317"/>
      <c r="AH30" s="1317"/>
      <c r="AI30" s="1317"/>
      <c r="AJ30" s="1318"/>
      <c r="AK30" s="1316" t="s">
        <v>306</v>
      </c>
      <c r="AL30" s="1317"/>
      <c r="AM30" s="1317"/>
      <c r="AN30" s="1317"/>
      <c r="AO30" s="1317"/>
      <c r="AP30" s="1317"/>
      <c r="AQ30" s="1317"/>
      <c r="AR30" s="1318"/>
      <c r="AS30" s="1354"/>
      <c r="AT30" s="1355"/>
      <c r="AU30" s="1355"/>
      <c r="AV30" s="1355"/>
      <c r="AW30" s="1355"/>
      <c r="AX30" s="1355"/>
      <c r="AY30" s="1355"/>
      <c r="AZ30" s="1355"/>
      <c r="BA30" s="417"/>
    </row>
    <row r="31" spans="1:53" ht="18" customHeight="1">
      <c r="A31" s="417"/>
      <c r="B31" s="1312"/>
      <c r="C31" s="1312"/>
      <c r="D31" s="1312"/>
      <c r="E31" s="1312"/>
      <c r="F31" s="1312"/>
      <c r="G31" s="1312"/>
      <c r="H31" s="1312"/>
      <c r="I31" s="1313"/>
      <c r="J31" s="1315"/>
      <c r="K31" s="1312"/>
      <c r="L31" s="1312"/>
      <c r="M31" s="1312"/>
      <c r="N31" s="1312"/>
      <c r="O31" s="1312"/>
      <c r="P31" s="1312"/>
      <c r="Q31" s="1313"/>
      <c r="R31" s="1353"/>
      <c r="S31" s="1353"/>
      <c r="T31" s="1353"/>
      <c r="U31" s="1314" t="s">
        <v>757</v>
      </c>
      <c r="V31" s="1311"/>
      <c r="W31" s="1316" t="s">
        <v>962</v>
      </c>
      <c r="X31" s="1317"/>
      <c r="Y31" s="1317"/>
      <c r="Z31" s="1317"/>
      <c r="AA31" s="1317"/>
      <c r="AB31" s="1318"/>
      <c r="AC31" s="1314" t="s">
        <v>757</v>
      </c>
      <c r="AD31" s="1311"/>
      <c r="AE31" s="1316" t="s">
        <v>962</v>
      </c>
      <c r="AF31" s="1317"/>
      <c r="AG31" s="1317"/>
      <c r="AH31" s="1317"/>
      <c r="AI31" s="1317"/>
      <c r="AJ31" s="1318"/>
      <c r="AK31" s="1314" t="s">
        <v>757</v>
      </c>
      <c r="AL31" s="1311"/>
      <c r="AM31" s="1316" t="s">
        <v>962</v>
      </c>
      <c r="AN31" s="1317"/>
      <c r="AO31" s="1317"/>
      <c r="AP31" s="1317"/>
      <c r="AQ31" s="1317"/>
      <c r="AR31" s="1318"/>
      <c r="AS31" s="1314" t="s">
        <v>757</v>
      </c>
      <c r="AT31" s="1311"/>
      <c r="AU31" s="1316" t="s">
        <v>962</v>
      </c>
      <c r="AV31" s="1317"/>
      <c r="AW31" s="1317"/>
      <c r="AX31" s="1317"/>
      <c r="AY31" s="1317"/>
      <c r="AZ31" s="1317"/>
      <c r="BA31" s="417"/>
    </row>
    <row r="32" spans="1:53" ht="66.75" customHeight="1">
      <c r="A32" s="417"/>
      <c r="B32" s="1355"/>
      <c r="C32" s="1355"/>
      <c r="D32" s="1355"/>
      <c r="E32" s="1355"/>
      <c r="F32" s="1355"/>
      <c r="G32" s="1355"/>
      <c r="H32" s="1355"/>
      <c r="I32" s="1356"/>
      <c r="J32" s="1354"/>
      <c r="K32" s="1355"/>
      <c r="L32" s="1355"/>
      <c r="M32" s="1355"/>
      <c r="N32" s="1355"/>
      <c r="O32" s="1355"/>
      <c r="P32" s="1355"/>
      <c r="Q32" s="1356"/>
      <c r="R32" s="1353"/>
      <c r="S32" s="1353"/>
      <c r="T32" s="1353"/>
      <c r="U32" s="1354"/>
      <c r="V32" s="1356"/>
      <c r="W32" s="1316" t="s">
        <v>950</v>
      </c>
      <c r="X32" s="1317"/>
      <c r="Y32" s="1318"/>
      <c r="Z32" s="1316" t="s">
        <v>949</v>
      </c>
      <c r="AA32" s="1317"/>
      <c r="AB32" s="1318"/>
      <c r="AC32" s="1354"/>
      <c r="AD32" s="1356"/>
      <c r="AE32" s="1316" t="s">
        <v>950</v>
      </c>
      <c r="AF32" s="1317"/>
      <c r="AG32" s="1318"/>
      <c r="AH32" s="1316" t="s">
        <v>949</v>
      </c>
      <c r="AI32" s="1317"/>
      <c r="AJ32" s="1318"/>
      <c r="AK32" s="1354"/>
      <c r="AL32" s="1356"/>
      <c r="AM32" s="1316" t="s">
        <v>950</v>
      </c>
      <c r="AN32" s="1317"/>
      <c r="AO32" s="1318"/>
      <c r="AP32" s="1316" t="s">
        <v>949</v>
      </c>
      <c r="AQ32" s="1317"/>
      <c r="AR32" s="1318"/>
      <c r="AS32" s="1354"/>
      <c r="AT32" s="1356"/>
      <c r="AU32" s="1316" t="s">
        <v>950</v>
      </c>
      <c r="AV32" s="1317"/>
      <c r="AW32" s="1318"/>
      <c r="AX32" s="1316" t="s">
        <v>949</v>
      </c>
      <c r="AY32" s="1317"/>
      <c r="AZ32" s="1317"/>
      <c r="BA32" s="417"/>
    </row>
    <row r="33" spans="1:53" ht="15.75" thickBot="1">
      <c r="A33" s="417"/>
      <c r="B33" s="1329" t="s">
        <v>948</v>
      </c>
      <c r="C33" s="1329"/>
      <c r="D33" s="1329"/>
      <c r="E33" s="1329"/>
      <c r="F33" s="1329"/>
      <c r="G33" s="1329"/>
      <c r="H33" s="1329"/>
      <c r="I33" s="1330"/>
      <c r="J33" s="1331" t="s">
        <v>307</v>
      </c>
      <c r="K33" s="1329"/>
      <c r="L33" s="1329"/>
      <c r="M33" s="1329"/>
      <c r="N33" s="1329"/>
      <c r="O33" s="1329"/>
      <c r="P33" s="1329"/>
      <c r="Q33" s="1330"/>
      <c r="R33" s="1357" t="s">
        <v>308</v>
      </c>
      <c r="S33" s="1358"/>
      <c r="T33" s="1359"/>
      <c r="U33" s="1319" t="s">
        <v>309</v>
      </c>
      <c r="V33" s="1319"/>
      <c r="W33" s="1319" t="s">
        <v>310</v>
      </c>
      <c r="X33" s="1319"/>
      <c r="Y33" s="1319"/>
      <c r="Z33" s="1319" t="s">
        <v>583</v>
      </c>
      <c r="AA33" s="1319"/>
      <c r="AB33" s="1319"/>
      <c r="AC33" s="1319" t="s">
        <v>947</v>
      </c>
      <c r="AD33" s="1319"/>
      <c r="AE33" s="1319" t="s">
        <v>946</v>
      </c>
      <c r="AF33" s="1319"/>
      <c r="AG33" s="1319"/>
      <c r="AH33" s="1319" t="s">
        <v>945</v>
      </c>
      <c r="AI33" s="1319"/>
      <c r="AJ33" s="1319"/>
      <c r="AK33" s="1319" t="s">
        <v>944</v>
      </c>
      <c r="AL33" s="1319"/>
      <c r="AM33" s="1319" t="s">
        <v>943</v>
      </c>
      <c r="AN33" s="1319"/>
      <c r="AO33" s="1319"/>
      <c r="AP33" s="1319" t="s">
        <v>942</v>
      </c>
      <c r="AQ33" s="1319"/>
      <c r="AR33" s="1319"/>
      <c r="AS33" s="1319" t="s">
        <v>941</v>
      </c>
      <c r="AT33" s="1319"/>
      <c r="AU33" s="1319" t="s">
        <v>940</v>
      </c>
      <c r="AV33" s="1319"/>
      <c r="AW33" s="1319"/>
      <c r="AX33" s="1319" t="s">
        <v>939</v>
      </c>
      <c r="AY33" s="1319"/>
      <c r="AZ33" s="1331"/>
      <c r="BA33" s="417"/>
    </row>
    <row r="34" spans="1:53">
      <c r="A34" s="417"/>
      <c r="B34" s="1360" t="s">
        <v>614</v>
      </c>
      <c r="C34" s="1328"/>
      <c r="D34" s="1328"/>
      <c r="E34" s="1328"/>
      <c r="F34" s="1328"/>
      <c r="G34" s="1328"/>
      <c r="H34" s="1328"/>
      <c r="I34" s="1328"/>
      <c r="J34" s="1361" t="s">
        <v>614</v>
      </c>
      <c r="K34" s="1362"/>
      <c r="L34" s="1362"/>
      <c r="M34" s="1362"/>
      <c r="N34" s="1362"/>
      <c r="O34" s="1362"/>
      <c r="P34" s="1362"/>
      <c r="Q34" s="1363"/>
      <c r="R34" s="1364" t="s">
        <v>7</v>
      </c>
      <c r="S34" s="1365"/>
      <c r="T34" s="1366"/>
      <c r="U34" s="1328"/>
      <c r="V34" s="1328"/>
      <c r="W34" s="1328"/>
      <c r="X34" s="1328"/>
      <c r="Y34" s="1328"/>
      <c r="Z34" s="1328"/>
      <c r="AA34" s="1328"/>
      <c r="AB34" s="1328"/>
      <c r="AC34" s="1328"/>
      <c r="AD34" s="1328"/>
      <c r="AE34" s="1328"/>
      <c r="AF34" s="1328"/>
      <c r="AG34" s="1328"/>
      <c r="AH34" s="1328"/>
      <c r="AI34" s="1328"/>
      <c r="AJ34" s="1328"/>
      <c r="AK34" s="1328"/>
      <c r="AL34" s="1328"/>
      <c r="AM34" s="1328"/>
      <c r="AN34" s="1328"/>
      <c r="AO34" s="1328"/>
      <c r="AP34" s="1328"/>
      <c r="AQ34" s="1328"/>
      <c r="AR34" s="1328"/>
      <c r="AS34" s="1328"/>
      <c r="AT34" s="1328"/>
      <c r="AU34" s="1328"/>
      <c r="AV34" s="1328"/>
      <c r="AW34" s="1328"/>
      <c r="AX34" s="1328"/>
      <c r="AY34" s="1328"/>
      <c r="AZ34" s="1332"/>
      <c r="BA34" s="408"/>
    </row>
    <row r="35" spans="1:53">
      <c r="A35" s="417"/>
      <c r="B35" s="1370"/>
      <c r="C35" s="1333"/>
      <c r="D35" s="1333"/>
      <c r="E35" s="1333"/>
      <c r="F35" s="1333"/>
      <c r="G35" s="1333"/>
      <c r="H35" s="1333"/>
      <c r="I35" s="1333"/>
      <c r="J35" s="1331"/>
      <c r="K35" s="1329"/>
      <c r="L35" s="1329"/>
      <c r="M35" s="1329"/>
      <c r="N35" s="1329"/>
      <c r="O35" s="1329"/>
      <c r="P35" s="1329"/>
      <c r="Q35" s="1330"/>
      <c r="R35" s="1371" t="s">
        <v>9</v>
      </c>
      <c r="S35" s="1368"/>
      <c r="T35" s="1369"/>
      <c r="U35" s="1333"/>
      <c r="V35" s="1333"/>
      <c r="W35" s="1333"/>
      <c r="X35" s="1333"/>
      <c r="Y35" s="1333"/>
      <c r="Z35" s="1333"/>
      <c r="AA35" s="1333"/>
      <c r="AB35" s="1333"/>
      <c r="AC35" s="1333"/>
      <c r="AD35" s="1333"/>
      <c r="AE35" s="1333"/>
      <c r="AF35" s="1333"/>
      <c r="AG35" s="1333"/>
      <c r="AH35" s="1333"/>
      <c r="AI35" s="1333"/>
      <c r="AJ35" s="1333"/>
      <c r="AK35" s="1333"/>
      <c r="AL35" s="1333"/>
      <c r="AM35" s="1333"/>
      <c r="AN35" s="1333"/>
      <c r="AO35" s="1333"/>
      <c r="AP35" s="1333"/>
      <c r="AQ35" s="1333"/>
      <c r="AR35" s="1333"/>
      <c r="AS35" s="1333"/>
      <c r="AT35" s="1333"/>
      <c r="AU35" s="1333"/>
      <c r="AV35" s="1333"/>
      <c r="AW35" s="1333"/>
      <c r="AX35" s="1333"/>
      <c r="AY35" s="1333"/>
      <c r="AZ35" s="1334"/>
      <c r="BA35" s="408"/>
    </row>
    <row r="36" spans="1:53" ht="15.75" thickBot="1">
      <c r="A36" s="417"/>
      <c r="B36" s="425"/>
      <c r="C36" s="424"/>
      <c r="D36" s="424"/>
      <c r="E36" s="424"/>
      <c r="F36" s="424"/>
      <c r="G36" s="424"/>
      <c r="H36" s="424"/>
      <c r="I36" s="424"/>
      <c r="J36" s="1367"/>
      <c r="K36" s="1367"/>
      <c r="L36" s="1367"/>
      <c r="M36" s="1367"/>
      <c r="N36" s="1367"/>
      <c r="O36" s="1367"/>
      <c r="P36" s="1367"/>
      <c r="Q36" s="1367"/>
      <c r="R36" s="1368" t="s">
        <v>555</v>
      </c>
      <c r="S36" s="1368"/>
      <c r="T36" s="1369"/>
      <c r="U36" s="1333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3"/>
      <c r="AI36" s="1333"/>
      <c r="AJ36" s="1333"/>
      <c r="AK36" s="1333"/>
      <c r="AL36" s="1333"/>
      <c r="AM36" s="1333"/>
      <c r="AN36" s="1333"/>
      <c r="AO36" s="1333"/>
      <c r="AP36" s="1333"/>
      <c r="AQ36" s="1333"/>
      <c r="AR36" s="1333"/>
      <c r="AS36" s="1333"/>
      <c r="AT36" s="1333"/>
      <c r="AU36" s="1333"/>
      <c r="AV36" s="1333"/>
      <c r="AW36" s="1333"/>
      <c r="AX36" s="1333"/>
      <c r="AY36" s="1333"/>
      <c r="AZ36" s="1334"/>
      <c r="BA36" s="408"/>
    </row>
    <row r="37" spans="1:53" ht="15.75" thickBot="1">
      <c r="A37" s="417"/>
      <c r="B37" s="1372" t="s">
        <v>961</v>
      </c>
      <c r="C37" s="1372"/>
      <c r="D37" s="1372"/>
      <c r="E37" s="1372"/>
      <c r="F37" s="1372"/>
      <c r="G37" s="1372"/>
      <c r="H37" s="1372"/>
      <c r="I37" s="1372"/>
      <c r="J37" s="1373"/>
      <c r="K37" s="1373"/>
      <c r="L37" s="1373"/>
      <c r="M37" s="1373"/>
      <c r="N37" s="1373"/>
      <c r="O37" s="1373"/>
      <c r="P37" s="1373"/>
      <c r="Q37" s="1374"/>
      <c r="R37" s="1375">
        <v>9000</v>
      </c>
      <c r="S37" s="1376"/>
      <c r="T37" s="1377"/>
      <c r="U37" s="1343"/>
      <c r="V37" s="1343"/>
      <c r="W37" s="1343"/>
      <c r="X37" s="1343"/>
      <c r="Y37" s="1343"/>
      <c r="Z37" s="1343"/>
      <c r="AA37" s="1343"/>
      <c r="AB37" s="1343"/>
      <c r="AC37" s="1343"/>
      <c r="AD37" s="1343"/>
      <c r="AE37" s="1343"/>
      <c r="AF37" s="1343"/>
      <c r="AG37" s="1343"/>
      <c r="AH37" s="1343"/>
      <c r="AI37" s="1343"/>
      <c r="AJ37" s="1343"/>
      <c r="AK37" s="1343"/>
      <c r="AL37" s="1343"/>
      <c r="AM37" s="1343"/>
      <c r="AN37" s="1343"/>
      <c r="AO37" s="1343"/>
      <c r="AP37" s="1343"/>
      <c r="AQ37" s="1343"/>
      <c r="AR37" s="1343"/>
      <c r="AS37" s="1343"/>
      <c r="AT37" s="1343"/>
      <c r="AU37" s="1343"/>
      <c r="AV37" s="1343"/>
      <c r="AW37" s="1343"/>
      <c r="AX37" s="1343"/>
      <c r="AY37" s="1343"/>
      <c r="AZ37" s="1345"/>
      <c r="BA37" s="408"/>
    </row>
    <row r="38" spans="1:53">
      <c r="A38" s="408"/>
      <c r="B38" s="423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408"/>
    </row>
    <row r="39" spans="1:53">
      <c r="A39" s="396"/>
      <c r="B39" s="1344" t="s">
        <v>1164</v>
      </c>
      <c r="C39" s="1344"/>
      <c r="D39" s="1344"/>
      <c r="E39" s="1344"/>
      <c r="F39" s="1344"/>
      <c r="G39" s="1344"/>
      <c r="H39" s="1344"/>
      <c r="I39" s="1344"/>
      <c r="J39" s="1344"/>
      <c r="K39" s="1344"/>
      <c r="L39" s="1344"/>
      <c r="M39" s="1344"/>
      <c r="N39" s="1344"/>
      <c r="O39" s="1344"/>
      <c r="P39" s="1344"/>
      <c r="Q39" s="1344"/>
      <c r="R39" s="1344"/>
      <c r="S39" s="1344"/>
      <c r="T39" s="1344"/>
      <c r="U39" s="1344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4"/>
      <c r="AF39" s="1344"/>
      <c r="AG39" s="1344"/>
      <c r="AH39" s="1344"/>
      <c r="AI39" s="1344"/>
      <c r="AJ39" s="1344"/>
      <c r="AK39" s="1344"/>
      <c r="AL39" s="1344"/>
      <c r="AM39" s="1344"/>
      <c r="AN39" s="1344"/>
      <c r="AO39" s="1344"/>
      <c r="AP39" s="1344"/>
      <c r="AQ39" s="1344"/>
      <c r="AR39" s="1344"/>
      <c r="AS39" s="1344"/>
      <c r="AT39" s="1344"/>
      <c r="AU39" s="1344"/>
      <c r="AV39" s="1344"/>
      <c r="AW39" s="1344"/>
      <c r="AX39" s="1344"/>
      <c r="AY39" s="1344"/>
      <c r="AZ39" s="1344"/>
      <c r="BA39" s="396"/>
    </row>
    <row r="40" spans="1:53">
      <c r="A40" s="408"/>
      <c r="B40" s="1378" t="s">
        <v>975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1378"/>
      <c r="AG40" s="1378"/>
      <c r="AH40" s="1378"/>
      <c r="AI40" s="1378"/>
      <c r="AJ40" s="1378"/>
      <c r="AK40" s="1378"/>
      <c r="AL40" s="1378"/>
      <c r="AM40" s="1378"/>
      <c r="AN40" s="1378"/>
      <c r="AO40" s="1378"/>
      <c r="AP40" s="1378"/>
      <c r="AQ40" s="1378"/>
      <c r="AR40" s="1378"/>
      <c r="AS40" s="1378"/>
      <c r="AT40" s="1378"/>
      <c r="AU40" s="1378"/>
      <c r="AV40" s="1378"/>
      <c r="AW40" s="1378"/>
      <c r="AX40" s="1378"/>
      <c r="AY40" s="1378"/>
      <c r="AZ40" s="1378"/>
      <c r="BA40" s="408"/>
    </row>
    <row r="41" spans="1:53">
      <c r="A41" s="408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21"/>
      <c r="S41" s="421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08"/>
    </row>
    <row r="42" spans="1:53">
      <c r="A42" s="408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1379" t="s">
        <v>960</v>
      </c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1379"/>
      <c r="AI42" s="1379"/>
      <c r="AJ42" s="1379"/>
      <c r="AK42" s="1379"/>
      <c r="AL42" s="1379"/>
      <c r="AM42" s="1379"/>
      <c r="AN42" s="1379"/>
      <c r="AO42" s="1379"/>
      <c r="AP42" s="1379"/>
      <c r="AQ42" s="1379"/>
      <c r="AR42" s="1379"/>
      <c r="AS42" s="1379"/>
      <c r="AT42" s="1379"/>
      <c r="AU42" s="1379"/>
      <c r="AV42" s="1379"/>
      <c r="AW42" s="1379"/>
      <c r="AX42" s="1379"/>
      <c r="AY42" s="1379"/>
      <c r="AZ42" s="1379"/>
      <c r="BA42" s="408"/>
    </row>
    <row r="43" spans="1:53">
      <c r="A43" s="40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08"/>
    </row>
    <row r="44" spans="1:53">
      <c r="A44" s="417"/>
      <c r="B44" s="1310" t="s">
        <v>959</v>
      </c>
      <c r="C44" s="1310"/>
      <c r="D44" s="1310"/>
      <c r="E44" s="1310"/>
      <c r="F44" s="1353" t="s">
        <v>958</v>
      </c>
      <c r="G44" s="1353"/>
      <c r="H44" s="1353"/>
      <c r="I44" s="1353"/>
      <c r="J44" s="1353" t="s">
        <v>957</v>
      </c>
      <c r="K44" s="1353"/>
      <c r="L44" s="1353"/>
      <c r="M44" s="1353"/>
      <c r="N44" s="1353" t="s">
        <v>956</v>
      </c>
      <c r="O44" s="1353"/>
      <c r="P44" s="1353"/>
      <c r="Q44" s="1353"/>
      <c r="R44" s="1353" t="s">
        <v>955</v>
      </c>
      <c r="S44" s="1353"/>
      <c r="T44" s="1353"/>
      <c r="U44" s="1314" t="s">
        <v>954</v>
      </c>
      <c r="V44" s="1310"/>
      <c r="W44" s="1310"/>
      <c r="X44" s="1310"/>
      <c r="Y44" s="1311"/>
      <c r="Z44" s="1314" t="s">
        <v>302</v>
      </c>
      <c r="AA44" s="1310"/>
      <c r="AB44" s="1311"/>
      <c r="AC44" s="1316" t="s">
        <v>374</v>
      </c>
      <c r="AD44" s="1317"/>
      <c r="AE44" s="1317"/>
      <c r="AF44" s="1317"/>
      <c r="AG44" s="1317"/>
      <c r="AH44" s="1317"/>
      <c r="AI44" s="1317"/>
      <c r="AJ44" s="1317"/>
      <c r="AK44" s="1317"/>
      <c r="AL44" s="1317"/>
      <c r="AM44" s="1317"/>
      <c r="AN44" s="1317"/>
      <c r="AO44" s="1317"/>
      <c r="AP44" s="1317"/>
      <c r="AQ44" s="1317"/>
      <c r="AR44" s="1317"/>
      <c r="AS44" s="1317"/>
      <c r="AT44" s="1318"/>
      <c r="AU44" s="1314" t="s">
        <v>953</v>
      </c>
      <c r="AV44" s="1310"/>
      <c r="AW44" s="1310"/>
      <c r="AX44" s="1310"/>
      <c r="AY44" s="1310"/>
      <c r="AZ44" s="1310"/>
      <c r="BA44" s="417"/>
    </row>
    <row r="45" spans="1:53" ht="59.25" customHeight="1">
      <c r="A45" s="417"/>
      <c r="B45" s="1312"/>
      <c r="C45" s="1312"/>
      <c r="D45" s="1312"/>
      <c r="E45" s="1312"/>
      <c r="F45" s="1353"/>
      <c r="G45" s="1353"/>
      <c r="H45" s="1353"/>
      <c r="I45" s="1353"/>
      <c r="J45" s="1353"/>
      <c r="K45" s="1353"/>
      <c r="L45" s="1353"/>
      <c r="M45" s="1353"/>
      <c r="N45" s="1353"/>
      <c r="O45" s="1353"/>
      <c r="P45" s="1353"/>
      <c r="Q45" s="1353"/>
      <c r="R45" s="1353"/>
      <c r="S45" s="1353"/>
      <c r="T45" s="1353"/>
      <c r="U45" s="1315"/>
      <c r="V45" s="1312"/>
      <c r="W45" s="1312"/>
      <c r="X45" s="1312"/>
      <c r="Y45" s="1313"/>
      <c r="Z45" s="1315"/>
      <c r="AA45" s="1312"/>
      <c r="AB45" s="1313"/>
      <c r="AC45" s="1316" t="s">
        <v>345</v>
      </c>
      <c r="AD45" s="1317"/>
      <c r="AE45" s="1317"/>
      <c r="AF45" s="1317"/>
      <c r="AG45" s="1317"/>
      <c r="AH45" s="1318"/>
      <c r="AI45" s="1316" t="s">
        <v>346</v>
      </c>
      <c r="AJ45" s="1317"/>
      <c r="AK45" s="1317"/>
      <c r="AL45" s="1317"/>
      <c r="AM45" s="1317"/>
      <c r="AN45" s="1318"/>
      <c r="AO45" s="1316" t="s">
        <v>952</v>
      </c>
      <c r="AP45" s="1317"/>
      <c r="AQ45" s="1317"/>
      <c r="AR45" s="1317"/>
      <c r="AS45" s="1317"/>
      <c r="AT45" s="1318"/>
      <c r="AU45" s="1315"/>
      <c r="AV45" s="1312"/>
      <c r="AW45" s="1312"/>
      <c r="AX45" s="1312"/>
      <c r="AY45" s="1312"/>
      <c r="AZ45" s="1312"/>
      <c r="BA45" s="417"/>
    </row>
    <row r="46" spans="1:53">
      <c r="A46" s="417"/>
      <c r="B46" s="1312"/>
      <c r="C46" s="1312"/>
      <c r="D46" s="1312"/>
      <c r="E46" s="1312"/>
      <c r="F46" s="1353"/>
      <c r="G46" s="1353"/>
      <c r="H46" s="1353"/>
      <c r="I46" s="1353"/>
      <c r="J46" s="1353"/>
      <c r="K46" s="1353"/>
      <c r="L46" s="1353"/>
      <c r="M46" s="1353"/>
      <c r="N46" s="1353"/>
      <c r="O46" s="1353"/>
      <c r="P46" s="1353"/>
      <c r="Q46" s="1353"/>
      <c r="R46" s="1353"/>
      <c r="S46" s="1353"/>
      <c r="T46" s="1353"/>
      <c r="U46" s="1315"/>
      <c r="V46" s="1312"/>
      <c r="W46" s="1312"/>
      <c r="X46" s="1312"/>
      <c r="Y46" s="1313"/>
      <c r="Z46" s="1315"/>
      <c r="AA46" s="1312"/>
      <c r="AB46" s="1313"/>
      <c r="AC46" s="1314" t="s">
        <v>757</v>
      </c>
      <c r="AD46" s="1311"/>
      <c r="AE46" s="1316" t="s">
        <v>951</v>
      </c>
      <c r="AF46" s="1317"/>
      <c r="AG46" s="1317"/>
      <c r="AH46" s="1318"/>
      <c r="AI46" s="1314" t="s">
        <v>757</v>
      </c>
      <c r="AJ46" s="1311"/>
      <c r="AK46" s="1316" t="s">
        <v>951</v>
      </c>
      <c r="AL46" s="1317"/>
      <c r="AM46" s="1317"/>
      <c r="AN46" s="1318"/>
      <c r="AO46" s="1314" t="s">
        <v>757</v>
      </c>
      <c r="AP46" s="1311"/>
      <c r="AQ46" s="1316" t="s">
        <v>951</v>
      </c>
      <c r="AR46" s="1317"/>
      <c r="AS46" s="1317"/>
      <c r="AT46" s="1318"/>
      <c r="AU46" s="1314" t="s">
        <v>757</v>
      </c>
      <c r="AV46" s="1311"/>
      <c r="AW46" s="1316" t="s">
        <v>951</v>
      </c>
      <c r="AX46" s="1317"/>
      <c r="AY46" s="1317"/>
      <c r="AZ46" s="1317"/>
      <c r="BA46" s="417"/>
    </row>
    <row r="47" spans="1:53" ht="90.75" customHeight="1">
      <c r="A47" s="417"/>
      <c r="B47" s="1355"/>
      <c r="C47" s="1355"/>
      <c r="D47" s="1355"/>
      <c r="E47" s="1355"/>
      <c r="F47" s="1353"/>
      <c r="G47" s="1353"/>
      <c r="H47" s="1353"/>
      <c r="I47" s="1353"/>
      <c r="J47" s="1353"/>
      <c r="K47" s="1353"/>
      <c r="L47" s="1353"/>
      <c r="M47" s="1353"/>
      <c r="N47" s="1353"/>
      <c r="O47" s="1353"/>
      <c r="P47" s="1353"/>
      <c r="Q47" s="1353"/>
      <c r="R47" s="1353"/>
      <c r="S47" s="1353"/>
      <c r="T47" s="1353"/>
      <c r="U47" s="1354"/>
      <c r="V47" s="1355"/>
      <c r="W47" s="1355"/>
      <c r="X47" s="1355"/>
      <c r="Y47" s="1356"/>
      <c r="Z47" s="1354"/>
      <c r="AA47" s="1355"/>
      <c r="AB47" s="1356"/>
      <c r="AC47" s="1354"/>
      <c r="AD47" s="1356"/>
      <c r="AE47" s="1385" t="s">
        <v>950</v>
      </c>
      <c r="AF47" s="1386"/>
      <c r="AG47" s="1385" t="s">
        <v>949</v>
      </c>
      <c r="AH47" s="1386"/>
      <c r="AI47" s="1354"/>
      <c r="AJ47" s="1356"/>
      <c r="AK47" s="1385" t="s">
        <v>950</v>
      </c>
      <c r="AL47" s="1386"/>
      <c r="AM47" s="1385" t="s">
        <v>949</v>
      </c>
      <c r="AN47" s="1386"/>
      <c r="AO47" s="1354"/>
      <c r="AP47" s="1356"/>
      <c r="AQ47" s="1385" t="s">
        <v>950</v>
      </c>
      <c r="AR47" s="1386"/>
      <c r="AS47" s="1385" t="s">
        <v>949</v>
      </c>
      <c r="AT47" s="1386"/>
      <c r="AU47" s="1354"/>
      <c r="AV47" s="1356"/>
      <c r="AW47" s="1385" t="s">
        <v>950</v>
      </c>
      <c r="AX47" s="1386"/>
      <c r="AY47" s="1385" t="s">
        <v>949</v>
      </c>
      <c r="AZ47" s="1388"/>
      <c r="BA47" s="417"/>
    </row>
    <row r="48" spans="1:53" ht="15.75" thickBot="1">
      <c r="A48" s="417"/>
      <c r="B48" s="1380" t="s">
        <v>948</v>
      </c>
      <c r="C48" s="1380"/>
      <c r="D48" s="1380"/>
      <c r="E48" s="1381"/>
      <c r="F48" s="1380" t="s">
        <v>307</v>
      </c>
      <c r="G48" s="1380"/>
      <c r="H48" s="1380"/>
      <c r="I48" s="1381"/>
      <c r="J48" s="1380" t="s">
        <v>308</v>
      </c>
      <c r="K48" s="1380"/>
      <c r="L48" s="1380"/>
      <c r="M48" s="1381"/>
      <c r="N48" s="1380" t="s">
        <v>309</v>
      </c>
      <c r="O48" s="1380"/>
      <c r="P48" s="1380"/>
      <c r="Q48" s="1381"/>
      <c r="R48" s="1380" t="s">
        <v>310</v>
      </c>
      <c r="S48" s="1380"/>
      <c r="T48" s="1381"/>
      <c r="U48" s="1382">
        <v>6</v>
      </c>
      <c r="V48" s="1383"/>
      <c r="W48" s="1383"/>
      <c r="X48" s="1383"/>
      <c r="Y48" s="1384"/>
      <c r="Z48" s="1331" t="s">
        <v>947</v>
      </c>
      <c r="AA48" s="1329"/>
      <c r="AB48" s="1330"/>
      <c r="AC48" s="1319" t="s">
        <v>946</v>
      </c>
      <c r="AD48" s="1319"/>
      <c r="AE48" s="1319" t="s">
        <v>945</v>
      </c>
      <c r="AF48" s="1319"/>
      <c r="AG48" s="1319" t="s">
        <v>944</v>
      </c>
      <c r="AH48" s="1319"/>
      <c r="AI48" s="1319" t="s">
        <v>943</v>
      </c>
      <c r="AJ48" s="1319"/>
      <c r="AK48" s="1319" t="s">
        <v>942</v>
      </c>
      <c r="AL48" s="1319"/>
      <c r="AM48" s="1319" t="s">
        <v>941</v>
      </c>
      <c r="AN48" s="1319"/>
      <c r="AO48" s="1319" t="s">
        <v>940</v>
      </c>
      <c r="AP48" s="1319"/>
      <c r="AQ48" s="1319" t="s">
        <v>939</v>
      </c>
      <c r="AR48" s="1319"/>
      <c r="AS48" s="1319" t="s">
        <v>938</v>
      </c>
      <c r="AT48" s="1319"/>
      <c r="AU48" s="1319" t="s">
        <v>528</v>
      </c>
      <c r="AV48" s="1319"/>
      <c r="AW48" s="1319" t="s">
        <v>524</v>
      </c>
      <c r="AX48" s="1319"/>
      <c r="AY48" s="1343" t="s">
        <v>520</v>
      </c>
      <c r="AZ48" s="1387"/>
      <c r="BA48" s="417"/>
    </row>
    <row r="49" spans="1:53">
      <c r="A49" s="416"/>
      <c r="B49" s="1389" t="s">
        <v>614</v>
      </c>
      <c r="C49" s="1390"/>
      <c r="D49" s="1390"/>
      <c r="E49" s="1390"/>
      <c r="F49" s="1390"/>
      <c r="G49" s="1390"/>
      <c r="H49" s="1390"/>
      <c r="I49" s="1390"/>
      <c r="J49" s="1390"/>
      <c r="K49" s="1390"/>
      <c r="L49" s="1390"/>
      <c r="M49" s="1390"/>
      <c r="N49" s="1390" t="s">
        <v>614</v>
      </c>
      <c r="O49" s="1390"/>
      <c r="P49" s="1390"/>
      <c r="Q49" s="1390"/>
      <c r="R49" s="1390"/>
      <c r="S49" s="1390"/>
      <c r="T49" s="1390"/>
      <c r="U49" s="1328"/>
      <c r="V49" s="1328"/>
      <c r="W49" s="1328"/>
      <c r="X49" s="1328"/>
      <c r="Y49" s="1328"/>
      <c r="Z49" s="1365" t="s">
        <v>349</v>
      </c>
      <c r="AA49" s="1365"/>
      <c r="AB49" s="1366"/>
      <c r="AC49" s="1328"/>
      <c r="AD49" s="1328"/>
      <c r="AE49" s="1328"/>
      <c r="AF49" s="1328"/>
      <c r="AG49" s="1328"/>
      <c r="AH49" s="1328"/>
      <c r="AI49" s="1328"/>
      <c r="AJ49" s="1328"/>
      <c r="AK49" s="1328"/>
      <c r="AL49" s="1328"/>
      <c r="AM49" s="1328"/>
      <c r="AN49" s="1328"/>
      <c r="AO49" s="1328"/>
      <c r="AP49" s="1328"/>
      <c r="AQ49" s="1328"/>
      <c r="AR49" s="1328"/>
      <c r="AS49" s="1328"/>
      <c r="AT49" s="1328"/>
      <c r="AU49" s="1328"/>
      <c r="AV49" s="1328"/>
      <c r="AW49" s="1328"/>
      <c r="AX49" s="1328"/>
      <c r="AY49" s="1328"/>
      <c r="AZ49" s="1332"/>
      <c r="BA49" s="408"/>
    </row>
    <row r="50" spans="1:53" ht="15.75" thickBot="1">
      <c r="A50" s="416"/>
      <c r="B50" s="1370"/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43"/>
      <c r="V50" s="1343"/>
      <c r="W50" s="1343"/>
      <c r="X50" s="1343"/>
      <c r="Y50" s="1343"/>
      <c r="Z50" s="1368" t="s">
        <v>429</v>
      </c>
      <c r="AA50" s="1368"/>
      <c r="AB50" s="1369"/>
      <c r="AC50" s="1333"/>
      <c r="AD50" s="1333"/>
      <c r="AE50" s="1333"/>
      <c r="AF50" s="1333"/>
      <c r="AG50" s="1333"/>
      <c r="AH50" s="1333"/>
      <c r="AI50" s="1333"/>
      <c r="AJ50" s="1333"/>
      <c r="AK50" s="1333"/>
      <c r="AL50" s="1333"/>
      <c r="AM50" s="1333"/>
      <c r="AN50" s="1333"/>
      <c r="AO50" s="1333"/>
      <c r="AP50" s="1333"/>
      <c r="AQ50" s="1333"/>
      <c r="AR50" s="1333"/>
      <c r="AS50" s="1333"/>
      <c r="AT50" s="1333"/>
      <c r="AU50" s="1333"/>
      <c r="AV50" s="1333"/>
      <c r="AW50" s="1333"/>
      <c r="AX50" s="1333"/>
      <c r="AY50" s="1333"/>
      <c r="AZ50" s="1334"/>
      <c r="BA50" s="408"/>
    </row>
    <row r="51" spans="1:53" ht="49.5" customHeight="1" thickBot="1">
      <c r="A51" s="416"/>
      <c r="B51" s="1391"/>
      <c r="C51" s="1343"/>
      <c r="D51" s="1343"/>
      <c r="E51" s="1343"/>
      <c r="F51" s="1343"/>
      <c r="G51" s="1343"/>
      <c r="H51" s="1343"/>
      <c r="I51" s="1343"/>
      <c r="J51" s="1343"/>
      <c r="K51" s="1343"/>
      <c r="L51" s="1343"/>
      <c r="M51" s="1343"/>
      <c r="N51" s="1343"/>
      <c r="O51" s="1343"/>
      <c r="P51" s="1343"/>
      <c r="Q51" s="1343"/>
      <c r="R51" s="1343"/>
      <c r="S51" s="1343"/>
      <c r="T51" s="1387"/>
      <c r="U51" s="1392" t="s">
        <v>937</v>
      </c>
      <c r="V51" s="1393"/>
      <c r="W51" s="1393"/>
      <c r="X51" s="1393"/>
      <c r="Y51" s="1394"/>
      <c r="Z51" s="1395" t="s">
        <v>936</v>
      </c>
      <c r="AA51" s="1368"/>
      <c r="AB51" s="1369"/>
      <c r="AC51" s="1333"/>
      <c r="AD51" s="1333"/>
      <c r="AE51" s="1333"/>
      <c r="AF51" s="1333"/>
      <c r="AG51" s="1333"/>
      <c r="AH51" s="1333"/>
      <c r="AI51" s="1333"/>
      <c r="AJ51" s="1333"/>
      <c r="AK51" s="1333"/>
      <c r="AL51" s="1333"/>
      <c r="AM51" s="1333"/>
      <c r="AN51" s="1333"/>
      <c r="AO51" s="1333"/>
      <c r="AP51" s="1333"/>
      <c r="AQ51" s="1333"/>
      <c r="AR51" s="1333"/>
      <c r="AS51" s="1333"/>
      <c r="AT51" s="1333"/>
      <c r="AU51" s="1333"/>
      <c r="AV51" s="1333"/>
      <c r="AW51" s="1333"/>
      <c r="AX51" s="1333"/>
      <c r="AY51" s="1333"/>
      <c r="AZ51" s="1334"/>
      <c r="BA51" s="408"/>
    </row>
    <row r="52" spans="1:53" ht="15.75" thickBot="1">
      <c r="A52" s="408"/>
      <c r="B52" s="1396" t="s">
        <v>338</v>
      </c>
      <c r="C52" s="1396"/>
      <c r="D52" s="1396"/>
      <c r="E52" s="1396"/>
      <c r="F52" s="1396"/>
      <c r="G52" s="1396"/>
      <c r="H52" s="1396"/>
      <c r="I52" s="1396"/>
      <c r="J52" s="1396"/>
      <c r="K52" s="1396"/>
      <c r="L52" s="1396"/>
      <c r="M52" s="1396"/>
      <c r="N52" s="1396"/>
      <c r="O52" s="1396"/>
      <c r="P52" s="1396"/>
      <c r="Q52" s="1396"/>
      <c r="R52" s="1396"/>
      <c r="S52" s="1396"/>
      <c r="T52" s="1396"/>
      <c r="U52" s="1396"/>
      <c r="V52" s="1396"/>
      <c r="W52" s="1396"/>
      <c r="X52" s="1396"/>
      <c r="Y52" s="1396"/>
      <c r="Z52" s="1375">
        <v>9009</v>
      </c>
      <c r="AA52" s="1376"/>
      <c r="AB52" s="1376"/>
      <c r="AC52" s="1343"/>
      <c r="AD52" s="1343"/>
      <c r="AE52" s="1343"/>
      <c r="AF52" s="1343"/>
      <c r="AG52" s="1343"/>
      <c r="AH52" s="1343"/>
      <c r="AI52" s="1343"/>
      <c r="AJ52" s="1343"/>
      <c r="AK52" s="1343"/>
      <c r="AL52" s="1343"/>
      <c r="AM52" s="1343"/>
      <c r="AN52" s="1343"/>
      <c r="AO52" s="1343"/>
      <c r="AP52" s="1343"/>
      <c r="AQ52" s="1343"/>
      <c r="AR52" s="1343"/>
      <c r="AS52" s="1343"/>
      <c r="AT52" s="1343"/>
      <c r="AU52" s="1343"/>
      <c r="AV52" s="1343"/>
      <c r="AW52" s="1343"/>
      <c r="AX52" s="1343"/>
      <c r="AY52" s="1343"/>
      <c r="AZ52" s="1345"/>
      <c r="BA52" s="408"/>
    </row>
    <row r="53" spans="1:53">
      <c r="A53" s="408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22"/>
      <c r="AA53" s="422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  <c r="BA53" s="408"/>
    </row>
    <row r="54" spans="1:53">
      <c r="A54" s="408"/>
      <c r="B54" s="1378" t="s">
        <v>974</v>
      </c>
      <c r="C54" s="1378"/>
      <c r="D54" s="1378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8"/>
      <c r="W54" s="1378"/>
      <c r="X54" s="1378"/>
      <c r="Y54" s="1378"/>
      <c r="Z54" s="1378"/>
      <c r="AA54" s="1378"/>
      <c r="AB54" s="1378"/>
      <c r="AC54" s="1378"/>
      <c r="AD54" s="1378"/>
      <c r="AE54" s="1378"/>
      <c r="AF54" s="1378"/>
      <c r="AG54" s="1378"/>
      <c r="AH54" s="1378"/>
      <c r="AI54" s="1378"/>
      <c r="AJ54" s="1378"/>
      <c r="AK54" s="1378"/>
      <c r="AL54" s="1378"/>
      <c r="AM54" s="1378"/>
      <c r="AN54" s="1378"/>
      <c r="AO54" s="1378"/>
      <c r="AP54" s="1378"/>
      <c r="AQ54" s="1378"/>
      <c r="AR54" s="1378"/>
      <c r="AS54" s="1378"/>
      <c r="AT54" s="1378"/>
      <c r="AU54" s="1378"/>
      <c r="AV54" s="1378"/>
      <c r="AW54" s="1378"/>
      <c r="AX54" s="1378"/>
      <c r="AY54" s="1378"/>
      <c r="AZ54" s="1378"/>
      <c r="BA54" s="408"/>
    </row>
    <row r="55" spans="1:53">
      <c r="A55" s="408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21"/>
      <c r="S55" s="421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08"/>
    </row>
    <row r="56" spans="1:53">
      <c r="A56" s="408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1379" t="s">
        <v>960</v>
      </c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1379"/>
      <c r="AG56" s="1379"/>
      <c r="AH56" s="1379"/>
      <c r="AI56" s="1379"/>
      <c r="AJ56" s="1379"/>
      <c r="AK56" s="1379"/>
      <c r="AL56" s="1379"/>
      <c r="AM56" s="1379"/>
      <c r="AN56" s="1379"/>
      <c r="AO56" s="1379"/>
      <c r="AP56" s="1379"/>
      <c r="AQ56" s="1379"/>
      <c r="AR56" s="1379"/>
      <c r="AS56" s="1379"/>
      <c r="AT56" s="1379"/>
      <c r="AU56" s="1379"/>
      <c r="AV56" s="1379"/>
      <c r="AW56" s="1379"/>
      <c r="AX56" s="1379"/>
      <c r="AY56" s="1379"/>
      <c r="AZ56" s="1379"/>
      <c r="BA56" s="408"/>
    </row>
    <row r="57" spans="1:53">
      <c r="A57" s="40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08"/>
    </row>
    <row r="58" spans="1:53">
      <c r="A58" s="417"/>
      <c r="B58" s="1310" t="s">
        <v>959</v>
      </c>
      <c r="C58" s="1310"/>
      <c r="D58" s="1310"/>
      <c r="E58" s="1310"/>
      <c r="F58" s="1353" t="s">
        <v>958</v>
      </c>
      <c r="G58" s="1353"/>
      <c r="H58" s="1353"/>
      <c r="I58" s="1353"/>
      <c r="J58" s="1353" t="s">
        <v>957</v>
      </c>
      <c r="K58" s="1353"/>
      <c r="L58" s="1353"/>
      <c r="M58" s="1353"/>
      <c r="N58" s="1353" t="s">
        <v>956</v>
      </c>
      <c r="O58" s="1353"/>
      <c r="P58" s="1353"/>
      <c r="Q58" s="1353"/>
      <c r="R58" s="1353" t="s">
        <v>955</v>
      </c>
      <c r="S58" s="1353"/>
      <c r="T58" s="1353"/>
      <c r="U58" s="1314" t="s">
        <v>954</v>
      </c>
      <c r="V58" s="1310"/>
      <c r="W58" s="1310"/>
      <c r="X58" s="1310"/>
      <c r="Y58" s="1311"/>
      <c r="Z58" s="1314" t="s">
        <v>302</v>
      </c>
      <c r="AA58" s="1310"/>
      <c r="AB58" s="1311"/>
      <c r="AC58" s="1316" t="s">
        <v>374</v>
      </c>
      <c r="AD58" s="1317"/>
      <c r="AE58" s="1317"/>
      <c r="AF58" s="1317"/>
      <c r="AG58" s="1317"/>
      <c r="AH58" s="1317"/>
      <c r="AI58" s="1317"/>
      <c r="AJ58" s="1317"/>
      <c r="AK58" s="1317"/>
      <c r="AL58" s="1317"/>
      <c r="AM58" s="1317"/>
      <c r="AN58" s="1317"/>
      <c r="AO58" s="1317"/>
      <c r="AP58" s="1317"/>
      <c r="AQ58" s="1317"/>
      <c r="AR58" s="1317"/>
      <c r="AS58" s="1317"/>
      <c r="AT58" s="1318"/>
      <c r="AU58" s="1314" t="s">
        <v>953</v>
      </c>
      <c r="AV58" s="1310"/>
      <c r="AW58" s="1310"/>
      <c r="AX58" s="1310"/>
      <c r="AY58" s="1310"/>
      <c r="AZ58" s="1310"/>
      <c r="BA58" s="417"/>
    </row>
    <row r="59" spans="1:53">
      <c r="A59" s="417"/>
      <c r="B59" s="1312"/>
      <c r="C59" s="1312"/>
      <c r="D59" s="1312"/>
      <c r="E59" s="1312"/>
      <c r="F59" s="1353"/>
      <c r="G59" s="1353"/>
      <c r="H59" s="1353"/>
      <c r="I59" s="1353"/>
      <c r="J59" s="1353"/>
      <c r="K59" s="1353"/>
      <c r="L59" s="1353"/>
      <c r="M59" s="1353"/>
      <c r="N59" s="1353"/>
      <c r="O59" s="1353"/>
      <c r="P59" s="1353"/>
      <c r="Q59" s="1353"/>
      <c r="R59" s="1353"/>
      <c r="S59" s="1353"/>
      <c r="T59" s="1353"/>
      <c r="U59" s="1315"/>
      <c r="V59" s="1312"/>
      <c r="W59" s="1312"/>
      <c r="X59" s="1312"/>
      <c r="Y59" s="1313"/>
      <c r="Z59" s="1315"/>
      <c r="AA59" s="1312"/>
      <c r="AB59" s="1313"/>
      <c r="AC59" s="1316" t="s">
        <v>345</v>
      </c>
      <c r="AD59" s="1317"/>
      <c r="AE59" s="1317"/>
      <c r="AF59" s="1317"/>
      <c r="AG59" s="1317"/>
      <c r="AH59" s="1318"/>
      <c r="AI59" s="1316" t="s">
        <v>346</v>
      </c>
      <c r="AJ59" s="1317"/>
      <c r="AK59" s="1317"/>
      <c r="AL59" s="1317"/>
      <c r="AM59" s="1317"/>
      <c r="AN59" s="1318"/>
      <c r="AO59" s="1316" t="s">
        <v>952</v>
      </c>
      <c r="AP59" s="1317"/>
      <c r="AQ59" s="1317"/>
      <c r="AR59" s="1317"/>
      <c r="AS59" s="1317"/>
      <c r="AT59" s="1318"/>
      <c r="AU59" s="1315"/>
      <c r="AV59" s="1312"/>
      <c r="AW59" s="1312"/>
      <c r="AX59" s="1312"/>
      <c r="AY59" s="1312"/>
      <c r="AZ59" s="1312"/>
      <c r="BA59" s="417"/>
    </row>
    <row r="60" spans="1:53">
      <c r="A60" s="417"/>
      <c r="B60" s="1312"/>
      <c r="C60" s="1312"/>
      <c r="D60" s="1312"/>
      <c r="E60" s="1312"/>
      <c r="F60" s="1353"/>
      <c r="G60" s="1353"/>
      <c r="H60" s="1353"/>
      <c r="I60" s="1353"/>
      <c r="J60" s="1353"/>
      <c r="K60" s="1353"/>
      <c r="L60" s="1353"/>
      <c r="M60" s="1353"/>
      <c r="N60" s="1353"/>
      <c r="O60" s="1353"/>
      <c r="P60" s="1353"/>
      <c r="Q60" s="1353"/>
      <c r="R60" s="1353"/>
      <c r="S60" s="1353"/>
      <c r="T60" s="1353"/>
      <c r="U60" s="1315"/>
      <c r="V60" s="1312"/>
      <c r="W60" s="1312"/>
      <c r="X60" s="1312"/>
      <c r="Y60" s="1313"/>
      <c r="Z60" s="1315"/>
      <c r="AA60" s="1312"/>
      <c r="AB60" s="1313"/>
      <c r="AC60" s="1314" t="s">
        <v>757</v>
      </c>
      <c r="AD60" s="1311"/>
      <c r="AE60" s="1316" t="s">
        <v>951</v>
      </c>
      <c r="AF60" s="1317"/>
      <c r="AG60" s="1317"/>
      <c r="AH60" s="1318"/>
      <c r="AI60" s="1314" t="s">
        <v>757</v>
      </c>
      <c r="AJ60" s="1311"/>
      <c r="AK60" s="1316" t="s">
        <v>951</v>
      </c>
      <c r="AL60" s="1317"/>
      <c r="AM60" s="1317"/>
      <c r="AN60" s="1318"/>
      <c r="AO60" s="1314" t="s">
        <v>757</v>
      </c>
      <c r="AP60" s="1311"/>
      <c r="AQ60" s="1316" t="s">
        <v>951</v>
      </c>
      <c r="AR60" s="1317"/>
      <c r="AS60" s="1317"/>
      <c r="AT60" s="1318"/>
      <c r="AU60" s="1314" t="s">
        <v>757</v>
      </c>
      <c r="AV60" s="1311"/>
      <c r="AW60" s="1316" t="s">
        <v>951</v>
      </c>
      <c r="AX60" s="1317"/>
      <c r="AY60" s="1317"/>
      <c r="AZ60" s="1317"/>
      <c r="BA60" s="417"/>
    </row>
    <row r="61" spans="1:53" ht="85.5" customHeight="1">
      <c r="A61" s="417"/>
      <c r="B61" s="1355"/>
      <c r="C61" s="1355"/>
      <c r="D61" s="1355"/>
      <c r="E61" s="1355"/>
      <c r="F61" s="1353"/>
      <c r="G61" s="1353"/>
      <c r="H61" s="1353"/>
      <c r="I61" s="1353"/>
      <c r="J61" s="1353"/>
      <c r="K61" s="1353"/>
      <c r="L61" s="1353"/>
      <c r="M61" s="1353"/>
      <c r="N61" s="1353"/>
      <c r="O61" s="1353"/>
      <c r="P61" s="1353"/>
      <c r="Q61" s="1353"/>
      <c r="R61" s="1353"/>
      <c r="S61" s="1353"/>
      <c r="T61" s="1353"/>
      <c r="U61" s="1354"/>
      <c r="V61" s="1355"/>
      <c r="W61" s="1355"/>
      <c r="X61" s="1355"/>
      <c r="Y61" s="1356"/>
      <c r="Z61" s="1354"/>
      <c r="AA61" s="1355"/>
      <c r="AB61" s="1356"/>
      <c r="AC61" s="1354"/>
      <c r="AD61" s="1356"/>
      <c r="AE61" s="1385" t="s">
        <v>950</v>
      </c>
      <c r="AF61" s="1386"/>
      <c r="AG61" s="1385" t="s">
        <v>949</v>
      </c>
      <c r="AH61" s="1386"/>
      <c r="AI61" s="1354"/>
      <c r="AJ61" s="1356"/>
      <c r="AK61" s="1385" t="s">
        <v>950</v>
      </c>
      <c r="AL61" s="1386"/>
      <c r="AM61" s="1385" t="s">
        <v>949</v>
      </c>
      <c r="AN61" s="1386"/>
      <c r="AO61" s="1354"/>
      <c r="AP61" s="1356"/>
      <c r="AQ61" s="1385" t="s">
        <v>950</v>
      </c>
      <c r="AR61" s="1386"/>
      <c r="AS61" s="1385" t="s">
        <v>949</v>
      </c>
      <c r="AT61" s="1386"/>
      <c r="AU61" s="1354"/>
      <c r="AV61" s="1356"/>
      <c r="AW61" s="1385" t="s">
        <v>950</v>
      </c>
      <c r="AX61" s="1386"/>
      <c r="AY61" s="1385" t="s">
        <v>949</v>
      </c>
      <c r="AZ61" s="1388"/>
      <c r="BA61" s="417"/>
    </row>
    <row r="62" spans="1:53" ht="15.75" thickBot="1">
      <c r="A62" s="417"/>
      <c r="B62" s="1380" t="s">
        <v>948</v>
      </c>
      <c r="C62" s="1380"/>
      <c r="D62" s="1380"/>
      <c r="E62" s="1381"/>
      <c r="F62" s="1380" t="s">
        <v>307</v>
      </c>
      <c r="G62" s="1380"/>
      <c r="H62" s="1380"/>
      <c r="I62" s="1381"/>
      <c r="J62" s="1380" t="s">
        <v>308</v>
      </c>
      <c r="K62" s="1380"/>
      <c r="L62" s="1380"/>
      <c r="M62" s="1381"/>
      <c r="N62" s="1380" t="s">
        <v>309</v>
      </c>
      <c r="O62" s="1380"/>
      <c r="P62" s="1380"/>
      <c r="Q62" s="1381"/>
      <c r="R62" s="1380" t="s">
        <v>310</v>
      </c>
      <c r="S62" s="1380"/>
      <c r="T62" s="1381"/>
      <c r="U62" s="1382">
        <v>6</v>
      </c>
      <c r="V62" s="1383"/>
      <c r="W62" s="1383"/>
      <c r="X62" s="1383"/>
      <c r="Y62" s="1384"/>
      <c r="Z62" s="1331" t="s">
        <v>947</v>
      </c>
      <c r="AA62" s="1329"/>
      <c r="AB62" s="1330"/>
      <c r="AC62" s="1319" t="s">
        <v>946</v>
      </c>
      <c r="AD62" s="1319"/>
      <c r="AE62" s="1319" t="s">
        <v>945</v>
      </c>
      <c r="AF62" s="1319"/>
      <c r="AG62" s="1319" t="s">
        <v>944</v>
      </c>
      <c r="AH62" s="1319"/>
      <c r="AI62" s="1319" t="s">
        <v>943</v>
      </c>
      <c r="AJ62" s="1319"/>
      <c r="AK62" s="1319" t="s">
        <v>942</v>
      </c>
      <c r="AL62" s="1319"/>
      <c r="AM62" s="1319" t="s">
        <v>941</v>
      </c>
      <c r="AN62" s="1319"/>
      <c r="AO62" s="1319" t="s">
        <v>940</v>
      </c>
      <c r="AP62" s="1319"/>
      <c r="AQ62" s="1319" t="s">
        <v>939</v>
      </c>
      <c r="AR62" s="1319"/>
      <c r="AS62" s="1319" t="s">
        <v>938</v>
      </c>
      <c r="AT62" s="1319"/>
      <c r="AU62" s="1319" t="s">
        <v>528</v>
      </c>
      <c r="AV62" s="1319"/>
      <c r="AW62" s="1319" t="s">
        <v>524</v>
      </c>
      <c r="AX62" s="1319"/>
      <c r="AY62" s="1343" t="s">
        <v>520</v>
      </c>
      <c r="AZ62" s="1387"/>
      <c r="BA62" s="417"/>
    </row>
    <row r="63" spans="1:53">
      <c r="A63" s="416"/>
      <c r="B63" s="1389" t="s">
        <v>614</v>
      </c>
      <c r="C63" s="1390"/>
      <c r="D63" s="1390"/>
      <c r="E63" s="1390"/>
      <c r="F63" s="1390"/>
      <c r="G63" s="1390"/>
      <c r="H63" s="1390"/>
      <c r="I63" s="1390"/>
      <c r="J63" s="1390"/>
      <c r="K63" s="1390"/>
      <c r="L63" s="1390"/>
      <c r="M63" s="1390"/>
      <c r="N63" s="1390" t="s">
        <v>614</v>
      </c>
      <c r="O63" s="1390"/>
      <c r="P63" s="1390"/>
      <c r="Q63" s="1390"/>
      <c r="R63" s="1390"/>
      <c r="S63" s="1390"/>
      <c r="T63" s="1390"/>
      <c r="U63" s="1390"/>
      <c r="V63" s="1390"/>
      <c r="W63" s="1390"/>
      <c r="X63" s="1390"/>
      <c r="Y63" s="1390"/>
      <c r="Z63" s="1365" t="s">
        <v>349</v>
      </c>
      <c r="AA63" s="1365"/>
      <c r="AB63" s="1366"/>
      <c r="AC63" s="1328"/>
      <c r="AD63" s="1328"/>
      <c r="AE63" s="1328"/>
      <c r="AF63" s="1328"/>
      <c r="AG63" s="1328"/>
      <c r="AH63" s="1328"/>
      <c r="AI63" s="1328"/>
      <c r="AJ63" s="1328"/>
      <c r="AK63" s="1328"/>
      <c r="AL63" s="1328"/>
      <c r="AM63" s="1328"/>
      <c r="AN63" s="1328"/>
      <c r="AO63" s="1328"/>
      <c r="AP63" s="1328"/>
      <c r="AQ63" s="1328"/>
      <c r="AR63" s="1328"/>
      <c r="AS63" s="1328"/>
      <c r="AT63" s="1328"/>
      <c r="AU63" s="1328"/>
      <c r="AV63" s="1328"/>
      <c r="AW63" s="1328"/>
      <c r="AX63" s="1328"/>
      <c r="AY63" s="1328"/>
      <c r="AZ63" s="1332"/>
      <c r="BA63" s="408"/>
    </row>
    <row r="64" spans="1:53" ht="15.75" thickBot="1">
      <c r="A64" s="416"/>
      <c r="B64" s="1370"/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43"/>
      <c r="V64" s="1343"/>
      <c r="W64" s="1343"/>
      <c r="X64" s="1343"/>
      <c r="Y64" s="1343"/>
      <c r="Z64" s="1368" t="s">
        <v>429</v>
      </c>
      <c r="AA64" s="1368"/>
      <c r="AB64" s="1369"/>
      <c r="AC64" s="1333"/>
      <c r="AD64" s="1333"/>
      <c r="AE64" s="1333"/>
      <c r="AF64" s="1333"/>
      <c r="AG64" s="1333"/>
      <c r="AH64" s="1333"/>
      <c r="AI64" s="1333"/>
      <c r="AJ64" s="1333"/>
      <c r="AK64" s="1333"/>
      <c r="AL64" s="1333"/>
      <c r="AM64" s="1333"/>
      <c r="AN64" s="1333"/>
      <c r="AO64" s="1333"/>
      <c r="AP64" s="1333"/>
      <c r="AQ64" s="1333"/>
      <c r="AR64" s="1333"/>
      <c r="AS64" s="1333"/>
      <c r="AT64" s="1333"/>
      <c r="AU64" s="1333"/>
      <c r="AV64" s="1333"/>
      <c r="AW64" s="1333"/>
      <c r="AX64" s="1333"/>
      <c r="AY64" s="1333"/>
      <c r="AZ64" s="1334"/>
      <c r="BA64" s="408"/>
    </row>
    <row r="65" spans="1:53" ht="15.75" thickBot="1">
      <c r="A65" s="416"/>
      <c r="B65" s="1391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87"/>
      <c r="U65" s="1392" t="s">
        <v>937</v>
      </c>
      <c r="V65" s="1393"/>
      <c r="W65" s="1393"/>
      <c r="X65" s="1393"/>
      <c r="Y65" s="1397"/>
      <c r="Z65" s="1395" t="s">
        <v>936</v>
      </c>
      <c r="AA65" s="1368"/>
      <c r="AB65" s="1369"/>
      <c r="AC65" s="1333"/>
      <c r="AD65" s="1333"/>
      <c r="AE65" s="1333"/>
      <c r="AF65" s="1333"/>
      <c r="AG65" s="1333"/>
      <c r="AH65" s="1333"/>
      <c r="AI65" s="1333"/>
      <c r="AJ65" s="1333"/>
      <c r="AK65" s="1333"/>
      <c r="AL65" s="1333"/>
      <c r="AM65" s="1333"/>
      <c r="AN65" s="1333"/>
      <c r="AO65" s="1333"/>
      <c r="AP65" s="1333"/>
      <c r="AQ65" s="1333"/>
      <c r="AR65" s="1333"/>
      <c r="AS65" s="1333"/>
      <c r="AT65" s="1333"/>
      <c r="AU65" s="1333"/>
      <c r="AV65" s="1333"/>
      <c r="AW65" s="1333"/>
      <c r="AX65" s="1333"/>
      <c r="AY65" s="1333"/>
      <c r="AZ65" s="1334"/>
      <c r="BA65" s="408"/>
    </row>
    <row r="66" spans="1:53" ht="15.75" thickBot="1">
      <c r="A66" s="408"/>
      <c r="B66" s="1396" t="s">
        <v>338</v>
      </c>
      <c r="C66" s="1396"/>
      <c r="D66" s="1396"/>
      <c r="E66" s="1396"/>
      <c r="F66" s="1396"/>
      <c r="G66" s="1396"/>
      <c r="H66" s="1396"/>
      <c r="I66" s="1396"/>
      <c r="J66" s="1396"/>
      <c r="K66" s="1396"/>
      <c r="L66" s="1396"/>
      <c r="M66" s="1396"/>
      <c r="N66" s="1396"/>
      <c r="O66" s="1396"/>
      <c r="P66" s="1396"/>
      <c r="Q66" s="1396"/>
      <c r="R66" s="1396"/>
      <c r="S66" s="1396"/>
      <c r="T66" s="1396"/>
      <c r="U66" s="1396"/>
      <c r="V66" s="1396"/>
      <c r="W66" s="1396"/>
      <c r="X66" s="1396"/>
      <c r="Y66" s="1405"/>
      <c r="Z66" s="1375">
        <v>9009</v>
      </c>
      <c r="AA66" s="1376"/>
      <c r="AB66" s="1376"/>
      <c r="AC66" s="1343"/>
      <c r="AD66" s="1343"/>
      <c r="AE66" s="1343"/>
      <c r="AF66" s="1343"/>
      <c r="AG66" s="1343"/>
      <c r="AH66" s="1343"/>
      <c r="AI66" s="1343"/>
      <c r="AJ66" s="1343"/>
      <c r="AK66" s="1343"/>
      <c r="AL66" s="1343"/>
      <c r="AM66" s="1343"/>
      <c r="AN66" s="1343"/>
      <c r="AO66" s="1343"/>
      <c r="AP66" s="1343"/>
      <c r="AQ66" s="1343"/>
      <c r="AR66" s="1343"/>
      <c r="AS66" s="1343"/>
      <c r="AT66" s="1343"/>
      <c r="AU66" s="1343"/>
      <c r="AV66" s="1343"/>
      <c r="AW66" s="1343"/>
      <c r="AX66" s="1343"/>
      <c r="AY66" s="1343"/>
      <c r="AZ66" s="1345"/>
      <c r="BA66" s="408"/>
    </row>
    <row r="67" spans="1:53">
      <c r="A67" s="408"/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4"/>
      <c r="T67" s="414"/>
      <c r="U67" s="413"/>
      <c r="V67" s="413"/>
      <c r="W67" s="413"/>
      <c r="X67" s="413"/>
      <c r="Y67" s="413"/>
      <c r="Z67" s="413"/>
      <c r="AA67" s="413"/>
      <c r="AB67" s="413"/>
      <c r="AC67" s="409"/>
      <c r="AD67" s="409"/>
      <c r="AE67" s="409"/>
      <c r="AF67" s="409"/>
      <c r="AG67" s="409"/>
      <c r="AH67" s="409"/>
      <c r="AI67" s="409"/>
      <c r="AJ67" s="409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08"/>
    </row>
    <row r="68" spans="1:53">
      <c r="A68" s="396"/>
      <c r="B68" s="412"/>
      <c r="C68" s="412"/>
      <c r="D68" s="412"/>
      <c r="E68" s="412"/>
      <c r="F68" s="412"/>
      <c r="G68" s="412"/>
      <c r="H68" s="412"/>
      <c r="I68" s="412"/>
      <c r="J68" s="411"/>
      <c r="K68" s="411"/>
      <c r="L68" s="411"/>
      <c r="M68" s="411"/>
      <c r="N68" s="411"/>
      <c r="O68" s="411"/>
      <c r="P68" s="411"/>
      <c r="Q68" s="411"/>
      <c r="R68" s="410"/>
      <c r="S68" s="410"/>
      <c r="T68" s="410"/>
      <c r="U68" s="410"/>
      <c r="V68" s="410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</row>
    <row r="69" spans="1:53">
      <c r="A69" s="396"/>
      <c r="B69" s="405"/>
      <c r="C69" s="1398" t="s">
        <v>436</v>
      </c>
      <c r="D69" s="1398"/>
      <c r="E69" s="1398"/>
      <c r="F69" s="1398"/>
      <c r="G69" s="1398"/>
      <c r="H69" s="1398"/>
      <c r="I69" s="398"/>
      <c r="J69" s="1404"/>
      <c r="K69" s="1404"/>
      <c r="L69" s="1404"/>
      <c r="M69" s="1404"/>
      <c r="N69" s="1404"/>
      <c r="O69" s="1404"/>
      <c r="P69" s="1404"/>
      <c r="Q69" s="1404"/>
      <c r="R69" s="1404"/>
      <c r="S69" s="1404"/>
      <c r="T69" s="1404"/>
      <c r="U69" s="1404"/>
      <c r="V69" s="1404"/>
      <c r="W69" s="1404"/>
      <c r="X69" s="1404"/>
      <c r="Y69" s="1404"/>
      <c r="Z69" s="398"/>
      <c r="AA69" s="398"/>
      <c r="AB69" s="1404"/>
      <c r="AC69" s="1404"/>
      <c r="AD69" s="1404"/>
      <c r="AE69" s="1404"/>
      <c r="AF69" s="1404"/>
      <c r="AG69" s="1404"/>
      <c r="AH69" s="1404"/>
      <c r="AI69" s="396"/>
      <c r="AJ69" s="396"/>
      <c r="AK69" s="1404"/>
      <c r="AL69" s="1404"/>
      <c r="AM69" s="1404"/>
      <c r="AN69" s="1404"/>
      <c r="AO69" s="1404"/>
      <c r="AP69" s="1404"/>
      <c r="AQ69" s="1404"/>
      <c r="AR69" s="1404"/>
      <c r="AS69" s="1404"/>
      <c r="AT69" s="1404"/>
      <c r="AU69" s="1404"/>
      <c r="AV69" s="1404"/>
      <c r="AW69" s="1404"/>
      <c r="AX69" s="1404"/>
      <c r="AY69" s="1404"/>
      <c r="AZ69" s="1404"/>
      <c r="BA69" s="397"/>
    </row>
    <row r="70" spans="1:53">
      <c r="A70" s="396"/>
      <c r="B70" s="405"/>
      <c r="C70" s="1398" t="s">
        <v>437</v>
      </c>
      <c r="D70" s="1398"/>
      <c r="E70" s="1398"/>
      <c r="F70" s="1398"/>
      <c r="G70" s="1398"/>
      <c r="H70" s="1398"/>
      <c r="I70" s="398"/>
      <c r="J70" s="1399" t="s">
        <v>90</v>
      </c>
      <c r="K70" s="1399"/>
      <c r="L70" s="1399"/>
      <c r="M70" s="1399"/>
      <c r="N70" s="1399"/>
      <c r="O70" s="1399"/>
      <c r="P70" s="1399"/>
      <c r="Q70" s="1399"/>
      <c r="R70" s="1399"/>
      <c r="S70" s="1399"/>
      <c r="T70" s="1399"/>
      <c r="U70" s="1399"/>
      <c r="V70" s="1399"/>
      <c r="W70" s="1399"/>
      <c r="X70" s="1399"/>
      <c r="Y70" s="1399"/>
      <c r="Z70" s="407"/>
      <c r="AA70" s="407"/>
      <c r="AB70" s="1399" t="s">
        <v>42</v>
      </c>
      <c r="AC70" s="1399"/>
      <c r="AD70" s="1399"/>
      <c r="AE70" s="1399"/>
      <c r="AF70" s="1399"/>
      <c r="AG70" s="1399"/>
      <c r="AH70" s="1399"/>
      <c r="AI70" s="406"/>
      <c r="AJ70" s="406"/>
      <c r="AK70" s="1399" t="s">
        <v>41</v>
      </c>
      <c r="AL70" s="1399"/>
      <c r="AM70" s="1399"/>
      <c r="AN70" s="1399"/>
      <c r="AO70" s="1399"/>
      <c r="AP70" s="1399"/>
      <c r="AQ70" s="1399"/>
      <c r="AR70" s="1399"/>
      <c r="AS70" s="1399"/>
      <c r="AT70" s="1399"/>
      <c r="AU70" s="1399"/>
      <c r="AV70" s="1399"/>
      <c r="AW70" s="1399"/>
      <c r="AX70" s="1399"/>
      <c r="AY70" s="1399"/>
      <c r="AZ70" s="1399"/>
      <c r="BA70" s="397"/>
    </row>
    <row r="71" spans="1:53">
      <c r="A71" s="408"/>
      <c r="B71" s="405"/>
      <c r="C71" s="398"/>
      <c r="D71" s="398"/>
      <c r="E71" s="398"/>
      <c r="F71" s="398"/>
      <c r="G71" s="398"/>
      <c r="H71" s="398"/>
      <c r="I71" s="398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6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397"/>
    </row>
    <row r="72" spans="1:53">
      <c r="A72" s="397"/>
      <c r="B72" s="405"/>
      <c r="C72" s="1398" t="s">
        <v>91</v>
      </c>
      <c r="D72" s="1398"/>
      <c r="E72" s="1398"/>
      <c r="F72" s="1398"/>
      <c r="G72" s="1398"/>
      <c r="H72" s="1398"/>
      <c r="I72" s="398"/>
      <c r="J72" s="1402"/>
      <c r="K72" s="1402"/>
      <c r="L72" s="1402"/>
      <c r="M72" s="1402"/>
      <c r="N72" s="1402"/>
      <c r="O72" s="1402"/>
      <c r="P72" s="1402"/>
      <c r="Q72" s="1402"/>
      <c r="R72" s="1402"/>
      <c r="S72" s="1402"/>
      <c r="T72" s="1402"/>
      <c r="U72" s="1402"/>
      <c r="V72" s="1402"/>
      <c r="W72" s="1402"/>
      <c r="X72" s="1402"/>
      <c r="Y72" s="1402"/>
      <c r="Z72" s="407"/>
      <c r="AA72" s="407"/>
      <c r="AB72" s="1402"/>
      <c r="AC72" s="1402"/>
      <c r="AD72" s="1402"/>
      <c r="AE72" s="1402"/>
      <c r="AF72" s="1402"/>
      <c r="AG72" s="1402"/>
      <c r="AH72" s="1402"/>
      <c r="AI72" s="1402"/>
      <c r="AJ72" s="1402"/>
      <c r="AK72" s="1402"/>
      <c r="AL72" s="1402"/>
      <c r="AM72" s="1402"/>
      <c r="AN72" s="1402"/>
      <c r="AO72" s="406"/>
      <c r="AP72" s="406"/>
      <c r="AQ72" s="1403"/>
      <c r="AR72" s="1403"/>
      <c r="AS72" s="1403"/>
      <c r="AT72" s="1403"/>
      <c r="AU72" s="1403"/>
      <c r="AV72" s="1403"/>
      <c r="AW72" s="1403"/>
      <c r="AX72" s="1403"/>
      <c r="AY72" s="1403"/>
      <c r="AZ72" s="1403"/>
      <c r="BA72" s="397"/>
    </row>
    <row r="73" spans="1:53">
      <c r="A73" s="397"/>
      <c r="B73" s="405"/>
      <c r="C73" s="1407"/>
      <c r="D73" s="1407"/>
      <c r="E73" s="1407"/>
      <c r="F73" s="1407"/>
      <c r="G73" s="1407"/>
      <c r="H73" s="1407"/>
      <c r="I73" s="398"/>
      <c r="J73" s="1399" t="s">
        <v>90</v>
      </c>
      <c r="K73" s="1399"/>
      <c r="L73" s="1399"/>
      <c r="M73" s="1399"/>
      <c r="N73" s="1399"/>
      <c r="O73" s="1399"/>
      <c r="P73" s="1399"/>
      <c r="Q73" s="1399"/>
      <c r="R73" s="1399"/>
      <c r="S73" s="1399"/>
      <c r="T73" s="1399"/>
      <c r="U73" s="1399"/>
      <c r="V73" s="1399"/>
      <c r="W73" s="1399"/>
      <c r="X73" s="1399"/>
      <c r="Y73" s="1399"/>
      <c r="Z73" s="407"/>
      <c r="AA73" s="407"/>
      <c r="AB73" s="1399" t="s">
        <v>438</v>
      </c>
      <c r="AC73" s="1399"/>
      <c r="AD73" s="1399"/>
      <c r="AE73" s="1399"/>
      <c r="AF73" s="1399"/>
      <c r="AG73" s="1399"/>
      <c r="AH73" s="1399"/>
      <c r="AI73" s="1399"/>
      <c r="AJ73" s="1399"/>
      <c r="AK73" s="1399"/>
      <c r="AL73" s="1399"/>
      <c r="AM73" s="1399"/>
      <c r="AN73" s="1399"/>
      <c r="AO73" s="406"/>
      <c r="AP73" s="406"/>
      <c r="AQ73" s="1399" t="s">
        <v>92</v>
      </c>
      <c r="AR73" s="1399"/>
      <c r="AS73" s="1399"/>
      <c r="AT73" s="1399"/>
      <c r="AU73" s="1399"/>
      <c r="AV73" s="1399"/>
      <c r="AW73" s="1399"/>
      <c r="AX73" s="1399"/>
      <c r="AY73" s="1399"/>
      <c r="AZ73" s="1399"/>
      <c r="BA73" s="397"/>
    </row>
    <row r="74" spans="1:53">
      <c r="A74" s="397"/>
      <c r="B74" s="405"/>
      <c r="C74" s="398"/>
      <c r="D74" s="398"/>
      <c r="E74" s="398"/>
      <c r="F74" s="398"/>
      <c r="G74" s="398"/>
      <c r="H74" s="398"/>
      <c r="I74" s="398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398"/>
      <c r="AA74" s="398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396"/>
      <c r="AP74" s="396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397"/>
    </row>
    <row r="75" spans="1:53">
      <c r="A75" s="397"/>
      <c r="B75" s="396"/>
      <c r="C75" s="403" t="s">
        <v>439</v>
      </c>
      <c r="D75" s="1408"/>
      <c r="E75" s="1408"/>
      <c r="F75" s="398" t="s">
        <v>439</v>
      </c>
      <c r="G75" s="402"/>
      <c r="H75" s="1408"/>
      <c r="I75" s="1408"/>
      <c r="J75" s="1408"/>
      <c r="K75" s="1408"/>
      <c r="L75" s="1408"/>
      <c r="M75" s="1408"/>
      <c r="N75" s="399"/>
      <c r="O75" s="401"/>
      <c r="P75" s="400">
        <v>20</v>
      </c>
      <c r="Q75" s="1409"/>
      <c r="R75" s="1409"/>
      <c r="S75" s="398" t="s">
        <v>440</v>
      </c>
      <c r="T75" s="399"/>
      <c r="U75" s="399"/>
      <c r="V75" s="399"/>
      <c r="W75" s="399"/>
      <c r="X75" s="396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6"/>
      <c r="AW75" s="396"/>
      <c r="AX75" s="396"/>
      <c r="AY75" s="396"/>
      <c r="AZ75" s="396"/>
      <c r="BA75" s="396"/>
    </row>
    <row r="76" spans="1:53">
      <c r="A76" s="397"/>
      <c r="B76" s="396"/>
      <c r="C76" s="396"/>
      <c r="D76" s="1406"/>
      <c r="E76" s="1406"/>
      <c r="F76" s="396"/>
      <c r="G76" s="396"/>
      <c r="H76" s="1406"/>
      <c r="I76" s="1406"/>
      <c r="J76" s="1406"/>
      <c r="K76" s="1406"/>
      <c r="L76" s="1406"/>
      <c r="M76" s="1406"/>
      <c r="N76" s="396"/>
      <c r="O76" s="396"/>
      <c r="P76" s="396"/>
      <c r="Q76" s="1406"/>
      <c r="R76" s="140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  <c r="AK76" s="396"/>
      <c r="AL76" s="396"/>
      <c r="AM76" s="396"/>
      <c r="AN76" s="396"/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</row>
  </sheetData>
  <mergeCells count="447">
    <mergeCell ref="D76:E76"/>
    <mergeCell ref="H76:M76"/>
    <mergeCell ref="Q76:R76"/>
    <mergeCell ref="C73:H73"/>
    <mergeCell ref="J73:Y73"/>
    <mergeCell ref="AB73:AN73"/>
    <mergeCell ref="AQ73:AZ73"/>
    <mergeCell ref="D75:E75"/>
    <mergeCell ref="H75:M75"/>
    <mergeCell ref="Q75:R75"/>
    <mergeCell ref="C70:H70"/>
    <mergeCell ref="J70:Y70"/>
    <mergeCell ref="AB70:AH70"/>
    <mergeCell ref="A5:K5"/>
    <mergeCell ref="L5:AZ5"/>
    <mergeCell ref="L6:AZ6"/>
    <mergeCell ref="AK70:AZ70"/>
    <mergeCell ref="C72:H72"/>
    <mergeCell ref="J72:Y72"/>
    <mergeCell ref="AB72:AN72"/>
    <mergeCell ref="AQ72:AZ72"/>
    <mergeCell ref="AW66:AX66"/>
    <mergeCell ref="AY66:AZ66"/>
    <mergeCell ref="C69:H69"/>
    <mergeCell ref="J69:Y69"/>
    <mergeCell ref="AB69:AH69"/>
    <mergeCell ref="B66:Y66"/>
    <mergeCell ref="Z66:AB66"/>
    <mergeCell ref="AC66:AD66"/>
    <mergeCell ref="AE66:AF66"/>
    <mergeCell ref="AG66:AH66"/>
    <mergeCell ref="AI66:AJ66"/>
    <mergeCell ref="AK69:AZ69"/>
    <mergeCell ref="AK66:AL66"/>
    <mergeCell ref="AM66:AN66"/>
    <mergeCell ref="AO66:AP66"/>
    <mergeCell ref="AQ66:AR66"/>
    <mergeCell ref="AS66:AT66"/>
    <mergeCell ref="AU66:AV66"/>
    <mergeCell ref="AS64:AT64"/>
    <mergeCell ref="AU64:AV64"/>
    <mergeCell ref="AG64:AH64"/>
    <mergeCell ref="AI64:AJ64"/>
    <mergeCell ref="AS65:AT65"/>
    <mergeCell ref="AU65:AV65"/>
    <mergeCell ref="AQ65:AR65"/>
    <mergeCell ref="AQ64:AR64"/>
    <mergeCell ref="AW65:AX65"/>
    <mergeCell ref="AY65:AZ65"/>
    <mergeCell ref="AW64:AX64"/>
    <mergeCell ref="AY64:AZ64"/>
    <mergeCell ref="AK62:AL62"/>
    <mergeCell ref="B62:E62"/>
    <mergeCell ref="F62:I62"/>
    <mergeCell ref="AS63:AT63"/>
    <mergeCell ref="AU63:AV63"/>
    <mergeCell ref="AW63:AX63"/>
    <mergeCell ref="AG63:AH63"/>
    <mergeCell ref="AI63:AJ63"/>
    <mergeCell ref="AE62:AF62"/>
    <mergeCell ref="AG62:AH62"/>
    <mergeCell ref="AK63:AL63"/>
    <mergeCell ref="AM63:AN63"/>
    <mergeCell ref="AO63:AP63"/>
    <mergeCell ref="AQ63:AR63"/>
    <mergeCell ref="AY63:AZ63"/>
    <mergeCell ref="B63:E65"/>
    <mergeCell ref="F63:I65"/>
    <mergeCell ref="J63:M65"/>
    <mergeCell ref="N63:Q65"/>
    <mergeCell ref="R63:T65"/>
    <mergeCell ref="U63:Y63"/>
    <mergeCell ref="Z63:AB63"/>
    <mergeCell ref="AC63:AD63"/>
    <mergeCell ref="AE63:AF63"/>
    <mergeCell ref="AK65:AL65"/>
    <mergeCell ref="AM65:AN65"/>
    <mergeCell ref="AK64:AL64"/>
    <mergeCell ref="AM64:AN64"/>
    <mergeCell ref="AO65:AP65"/>
    <mergeCell ref="U65:Y65"/>
    <mergeCell ref="Z65:AB65"/>
    <mergeCell ref="AC65:AD65"/>
    <mergeCell ref="AE65:AF65"/>
    <mergeCell ref="AG65:AH65"/>
    <mergeCell ref="AI65:AJ65"/>
    <mergeCell ref="AO64:AP64"/>
    <mergeCell ref="U64:Y64"/>
    <mergeCell ref="Z64:AB64"/>
    <mergeCell ref="AC64:AD64"/>
    <mergeCell ref="AE64:AF64"/>
    <mergeCell ref="J62:M62"/>
    <mergeCell ref="N62:Q62"/>
    <mergeCell ref="R62:T62"/>
    <mergeCell ref="U62:Y62"/>
    <mergeCell ref="Z62:AB62"/>
    <mergeCell ref="AC62:AD62"/>
    <mergeCell ref="AI62:AJ62"/>
    <mergeCell ref="B54:AZ54"/>
    <mergeCell ref="R56:AZ56"/>
    <mergeCell ref="B58:E61"/>
    <mergeCell ref="F58:I61"/>
    <mergeCell ref="J58:M61"/>
    <mergeCell ref="N58:Q61"/>
    <mergeCell ref="R58:T61"/>
    <mergeCell ref="U58:Y61"/>
    <mergeCell ref="Z58:AB61"/>
    <mergeCell ref="AY62:AZ62"/>
    <mergeCell ref="AM62:AN62"/>
    <mergeCell ref="AO62:AP62"/>
    <mergeCell ref="AQ62:AR62"/>
    <mergeCell ref="AS62:AT62"/>
    <mergeCell ref="AU62:AV62"/>
    <mergeCell ref="AW62:AX62"/>
    <mergeCell ref="AU60:AV61"/>
    <mergeCell ref="AW60:AZ60"/>
    <mergeCell ref="AE61:AF61"/>
    <mergeCell ref="AG61:AH61"/>
    <mergeCell ref="AK61:AL61"/>
    <mergeCell ref="AM61:AN61"/>
    <mergeCell ref="AQ61:AR61"/>
    <mergeCell ref="AU58:AZ59"/>
    <mergeCell ref="AC59:AH59"/>
    <mergeCell ref="AI59:AN59"/>
    <mergeCell ref="AO59:AT59"/>
    <mergeCell ref="AC60:AD61"/>
    <mergeCell ref="AE60:AH60"/>
    <mergeCell ref="AI60:AJ61"/>
    <mergeCell ref="AK60:AN60"/>
    <mergeCell ref="AO60:AP61"/>
    <mergeCell ref="AS61:AT61"/>
    <mergeCell ref="AW61:AX61"/>
    <mergeCell ref="AY61:AZ61"/>
    <mergeCell ref="AQ60:AT60"/>
    <mergeCell ref="B52:Y52"/>
    <mergeCell ref="Z52:AB52"/>
    <mergeCell ref="AC52:AD52"/>
    <mergeCell ref="AE52:AF52"/>
    <mergeCell ref="AG52:AH52"/>
    <mergeCell ref="AI52:AJ52"/>
    <mergeCell ref="AK52:AL52"/>
    <mergeCell ref="AM52:AN52"/>
    <mergeCell ref="AC58:AT58"/>
    <mergeCell ref="AY52:AZ52"/>
    <mergeCell ref="AW51:AX51"/>
    <mergeCell ref="AY51:AZ51"/>
    <mergeCell ref="AO51:AP51"/>
    <mergeCell ref="AQ51:AR51"/>
    <mergeCell ref="AS51:AT51"/>
    <mergeCell ref="AU51:AV51"/>
    <mergeCell ref="AK51:AL51"/>
    <mergeCell ref="AM51:AN51"/>
    <mergeCell ref="AO52:AP52"/>
    <mergeCell ref="AQ52:AR52"/>
    <mergeCell ref="AS52:AT52"/>
    <mergeCell ref="AU52:AV52"/>
    <mergeCell ref="AW52:AX52"/>
    <mergeCell ref="AG51:AH51"/>
    <mergeCell ref="AI51:AJ51"/>
    <mergeCell ref="AI50:AJ50"/>
    <mergeCell ref="AK50:AL50"/>
    <mergeCell ref="U49:Y49"/>
    <mergeCell ref="Z49:AB49"/>
    <mergeCell ref="AC49:AD49"/>
    <mergeCell ref="AE49:AF49"/>
    <mergeCell ref="AG49:AH49"/>
    <mergeCell ref="AI49:AJ49"/>
    <mergeCell ref="U51:Y51"/>
    <mergeCell ref="Z51:AB51"/>
    <mergeCell ref="U50:Y50"/>
    <mergeCell ref="Z50:AB50"/>
    <mergeCell ref="AC50:AD50"/>
    <mergeCell ref="AE50:AF50"/>
    <mergeCell ref="AG50:AH50"/>
    <mergeCell ref="B49:E51"/>
    <mergeCell ref="F49:I51"/>
    <mergeCell ref="J49:M51"/>
    <mergeCell ref="N49:Q51"/>
    <mergeCell ref="R49:T51"/>
    <mergeCell ref="AE48:AF48"/>
    <mergeCell ref="AG48:AH48"/>
    <mergeCell ref="AI48:AJ48"/>
    <mergeCell ref="AU49:AV49"/>
    <mergeCell ref="AO50:AP50"/>
    <mergeCell ref="AQ50:AR50"/>
    <mergeCell ref="AS50:AT50"/>
    <mergeCell ref="AU50:AV50"/>
    <mergeCell ref="AQ48:AR48"/>
    <mergeCell ref="AS48:AT48"/>
    <mergeCell ref="AU48:AV48"/>
    <mergeCell ref="AM50:AN50"/>
    <mergeCell ref="AK49:AL49"/>
    <mergeCell ref="AM49:AN49"/>
    <mergeCell ref="AO49:AP49"/>
    <mergeCell ref="AQ49:AR49"/>
    <mergeCell ref="AS49:AT49"/>
    <mergeCell ref="AC51:AD51"/>
    <mergeCell ref="AE51:AF51"/>
    <mergeCell ref="AW47:AX47"/>
    <mergeCell ref="Z44:AB47"/>
    <mergeCell ref="AC44:AT44"/>
    <mergeCell ref="AU44:AZ45"/>
    <mergeCell ref="AC45:AH45"/>
    <mergeCell ref="AK48:AL48"/>
    <mergeCell ref="AM48:AN48"/>
    <mergeCell ref="AO48:AP48"/>
    <mergeCell ref="AY50:AZ50"/>
    <mergeCell ref="AW49:AX49"/>
    <mergeCell ref="AY49:AZ49"/>
    <mergeCell ref="AW48:AX48"/>
    <mergeCell ref="AY48:AZ48"/>
    <mergeCell ref="AW50:AX50"/>
    <mergeCell ref="AU46:AV47"/>
    <mergeCell ref="AW46:AZ46"/>
    <mergeCell ref="AQ47:AR47"/>
    <mergeCell ref="AS47:AT47"/>
    <mergeCell ref="AY47:AZ47"/>
    <mergeCell ref="AK46:AN46"/>
    <mergeCell ref="AQ46:AT46"/>
    <mergeCell ref="B48:E48"/>
    <mergeCell ref="F48:I48"/>
    <mergeCell ref="J48:M48"/>
    <mergeCell ref="N48:Q48"/>
    <mergeCell ref="R48:T48"/>
    <mergeCell ref="U48:Y48"/>
    <mergeCell ref="Z48:AB48"/>
    <mergeCell ref="AC48:AD48"/>
    <mergeCell ref="AO46:AP47"/>
    <mergeCell ref="AE47:AF47"/>
    <mergeCell ref="AG47:AH47"/>
    <mergeCell ref="AK47:AL47"/>
    <mergeCell ref="AM47:AN47"/>
    <mergeCell ref="B44:E47"/>
    <mergeCell ref="F44:I47"/>
    <mergeCell ref="J44:M47"/>
    <mergeCell ref="N44:Q47"/>
    <mergeCell ref="R44:T47"/>
    <mergeCell ref="U44:Y47"/>
    <mergeCell ref="AI45:AN45"/>
    <mergeCell ref="AO45:AT45"/>
    <mergeCell ref="AC46:AD47"/>
    <mergeCell ref="AE46:AH46"/>
    <mergeCell ref="AI46:AJ47"/>
    <mergeCell ref="B39:AZ39"/>
    <mergeCell ref="B40:AZ40"/>
    <mergeCell ref="R42:AZ42"/>
    <mergeCell ref="AC37:AD37"/>
    <mergeCell ref="AE37:AG37"/>
    <mergeCell ref="AH37:AJ37"/>
    <mergeCell ref="AK37:AL37"/>
    <mergeCell ref="AM37:AO37"/>
    <mergeCell ref="AP37:AR37"/>
    <mergeCell ref="AU36:AW36"/>
    <mergeCell ref="AX36:AZ36"/>
    <mergeCell ref="B37:Q37"/>
    <mergeCell ref="R37:T37"/>
    <mergeCell ref="U37:V37"/>
    <mergeCell ref="W37:Y37"/>
    <mergeCell ref="Z37:AB37"/>
    <mergeCell ref="AS37:AT37"/>
    <mergeCell ref="AU37:AW37"/>
    <mergeCell ref="AX37:AZ37"/>
    <mergeCell ref="AP36:AR36"/>
    <mergeCell ref="AS36:AT36"/>
    <mergeCell ref="AH36:AJ36"/>
    <mergeCell ref="AK36:AL36"/>
    <mergeCell ref="AK34:AL34"/>
    <mergeCell ref="AM34:AO34"/>
    <mergeCell ref="AP34:AR34"/>
    <mergeCell ref="AS34:AT34"/>
    <mergeCell ref="AX35:AZ35"/>
    <mergeCell ref="AP35:AR35"/>
    <mergeCell ref="AS35:AT35"/>
    <mergeCell ref="AU35:AW35"/>
    <mergeCell ref="AU34:AW34"/>
    <mergeCell ref="B35:I35"/>
    <mergeCell ref="J35:Q35"/>
    <mergeCell ref="R35:T35"/>
    <mergeCell ref="U35:V35"/>
    <mergeCell ref="W35:Y35"/>
    <mergeCell ref="Z35:AB35"/>
    <mergeCell ref="AC35:AD35"/>
    <mergeCell ref="AE35:AG35"/>
    <mergeCell ref="AE36:AG36"/>
    <mergeCell ref="AH35:AJ35"/>
    <mergeCell ref="AK35:AL35"/>
    <mergeCell ref="AM35:AO35"/>
    <mergeCell ref="AM36:AO36"/>
    <mergeCell ref="J36:Q36"/>
    <mergeCell ref="R36:T36"/>
    <mergeCell ref="U36:V36"/>
    <mergeCell ref="W36:Y36"/>
    <mergeCell ref="Z36:AB36"/>
    <mergeCell ref="AC36:AD36"/>
    <mergeCell ref="B33:I33"/>
    <mergeCell ref="J33:Q33"/>
    <mergeCell ref="R33:T33"/>
    <mergeCell ref="U33:V33"/>
    <mergeCell ref="W33:Y33"/>
    <mergeCell ref="Z33:AB33"/>
    <mergeCell ref="AC34:AD34"/>
    <mergeCell ref="AC33:AD33"/>
    <mergeCell ref="AE33:AG33"/>
    <mergeCell ref="AE34:AG34"/>
    <mergeCell ref="B34:I34"/>
    <mergeCell ref="J34:Q34"/>
    <mergeCell ref="R34:T34"/>
    <mergeCell ref="U34:V34"/>
    <mergeCell ref="W34:Y34"/>
    <mergeCell ref="Z34:AB34"/>
    <mergeCell ref="AE32:AG32"/>
    <mergeCell ref="AH32:AJ32"/>
    <mergeCell ref="AM32:AO32"/>
    <mergeCell ref="AP32:AR32"/>
    <mergeCell ref="AU32:AW32"/>
    <mergeCell ref="AX32:AZ32"/>
    <mergeCell ref="AX34:AZ34"/>
    <mergeCell ref="W31:AB31"/>
    <mergeCell ref="AC31:AD32"/>
    <mergeCell ref="AE31:AJ31"/>
    <mergeCell ref="AK31:AL32"/>
    <mergeCell ref="AM31:AR31"/>
    <mergeCell ref="AS31:AT32"/>
    <mergeCell ref="AU31:AZ31"/>
    <mergeCell ref="W32:Y32"/>
    <mergeCell ref="Z32:AB32"/>
    <mergeCell ref="AP33:AR33"/>
    <mergeCell ref="AH33:AJ33"/>
    <mergeCell ref="AK33:AL33"/>
    <mergeCell ref="AM33:AO33"/>
    <mergeCell ref="AS33:AT33"/>
    <mergeCell ref="AU33:AW33"/>
    <mergeCell ref="AX33:AZ33"/>
    <mergeCell ref="AH34:AJ34"/>
    <mergeCell ref="AE22:AG22"/>
    <mergeCell ref="AH22:AJ22"/>
    <mergeCell ref="AK22:AL22"/>
    <mergeCell ref="U30:AB30"/>
    <mergeCell ref="AC30:AJ30"/>
    <mergeCell ref="AK30:AR30"/>
    <mergeCell ref="B26:AZ26"/>
    <mergeCell ref="AM22:AO22"/>
    <mergeCell ref="AP22:AR22"/>
    <mergeCell ref="AS22:AT22"/>
    <mergeCell ref="AU22:AW22"/>
    <mergeCell ref="AX22:AZ22"/>
    <mergeCell ref="B24:AZ24"/>
    <mergeCell ref="B22:Y22"/>
    <mergeCell ref="Z22:AB22"/>
    <mergeCell ref="AC22:AD22"/>
    <mergeCell ref="B27:AZ27"/>
    <mergeCell ref="B29:Q29"/>
    <mergeCell ref="R29:T32"/>
    <mergeCell ref="U29:AR29"/>
    <mergeCell ref="AS29:AZ30"/>
    <mergeCell ref="B30:I32"/>
    <mergeCell ref="J30:Q32"/>
    <mergeCell ref="U31:V32"/>
    <mergeCell ref="AM20:AO20"/>
    <mergeCell ref="AP20:AR20"/>
    <mergeCell ref="AS20:AT20"/>
    <mergeCell ref="AU20:AW20"/>
    <mergeCell ref="AX20:AZ20"/>
    <mergeCell ref="AK20:AL20"/>
    <mergeCell ref="AK21:AL21"/>
    <mergeCell ref="AM21:AO21"/>
    <mergeCell ref="AP21:AR21"/>
    <mergeCell ref="AS21:AT21"/>
    <mergeCell ref="AU21:AW21"/>
    <mergeCell ref="AX21:AZ21"/>
    <mergeCell ref="B21:Y21"/>
    <mergeCell ref="Z21:AB21"/>
    <mergeCell ref="AC21:AD21"/>
    <mergeCell ref="AE21:AG21"/>
    <mergeCell ref="AH21:AJ21"/>
    <mergeCell ref="B20:Y20"/>
    <mergeCell ref="Z20:AB20"/>
    <mergeCell ref="AC20:AD20"/>
    <mergeCell ref="AE20:AG20"/>
    <mergeCell ref="AH20:AJ20"/>
    <mergeCell ref="AM18:AO18"/>
    <mergeCell ref="AP18:AR18"/>
    <mergeCell ref="AS18:AT18"/>
    <mergeCell ref="AU18:AW18"/>
    <mergeCell ref="AX18:AZ18"/>
    <mergeCell ref="AK18:AL18"/>
    <mergeCell ref="AK19:AL19"/>
    <mergeCell ref="AM19:AO19"/>
    <mergeCell ref="AP19:AR19"/>
    <mergeCell ref="AS19:AT19"/>
    <mergeCell ref="AU19:AW19"/>
    <mergeCell ref="AX19:AZ19"/>
    <mergeCell ref="B17:Y17"/>
    <mergeCell ref="Z17:AB17"/>
    <mergeCell ref="AC17:AD17"/>
    <mergeCell ref="AE17:AG17"/>
    <mergeCell ref="AH17:AJ17"/>
    <mergeCell ref="B19:Y19"/>
    <mergeCell ref="Z19:AB19"/>
    <mergeCell ref="AC19:AD19"/>
    <mergeCell ref="AE19:AG19"/>
    <mergeCell ref="AH19:AJ19"/>
    <mergeCell ref="B18:Y18"/>
    <mergeCell ref="Z18:AB18"/>
    <mergeCell ref="AC18:AD18"/>
    <mergeCell ref="AE18:AG18"/>
    <mergeCell ref="AH18:AJ18"/>
    <mergeCell ref="AX16:AZ16"/>
    <mergeCell ref="AM15:AO15"/>
    <mergeCell ref="AP15:AR15"/>
    <mergeCell ref="AS15:AT15"/>
    <mergeCell ref="AU15:AW15"/>
    <mergeCell ref="AX15:AZ15"/>
    <mergeCell ref="AK17:AL17"/>
    <mergeCell ref="AK16:AL16"/>
    <mergeCell ref="AM16:AO16"/>
    <mergeCell ref="AP16:AR16"/>
    <mergeCell ref="AS16:AT16"/>
    <mergeCell ref="AU16:AW16"/>
    <mergeCell ref="AM17:AO17"/>
    <mergeCell ref="AP17:AR17"/>
    <mergeCell ref="AS17:AT17"/>
    <mergeCell ref="AU17:AW17"/>
    <mergeCell ref="AX17:AZ17"/>
    <mergeCell ref="B16:Y16"/>
    <mergeCell ref="Z16:AB16"/>
    <mergeCell ref="AC16:AD16"/>
    <mergeCell ref="AE16:AG16"/>
    <mergeCell ref="AH16:AJ16"/>
    <mergeCell ref="B15:Y15"/>
    <mergeCell ref="Z15:AB15"/>
    <mergeCell ref="AC15:AD15"/>
    <mergeCell ref="AE15:AG15"/>
    <mergeCell ref="B13:Y14"/>
    <mergeCell ref="Z13:AB14"/>
    <mergeCell ref="AC13:AZ13"/>
    <mergeCell ref="AC14:AJ14"/>
    <mergeCell ref="AK14:AR14"/>
    <mergeCell ref="AH15:AJ15"/>
    <mergeCell ref="A2:AZ2"/>
    <mergeCell ref="A4:K4"/>
    <mergeCell ref="L4:AZ4"/>
    <mergeCell ref="L7:AZ7"/>
    <mergeCell ref="L8:AZ8"/>
    <mergeCell ref="B11:AS11"/>
    <mergeCell ref="AK15:AL15"/>
    <mergeCell ref="AS14:AZ14"/>
  </mergeCells>
  <pageMargins left="0.70866141732283472" right="0.39370078740157483" top="0.59055118110236227" bottom="0.39370078740157483" header="0.31496062992125984" footer="0"/>
  <pageSetup paperSize="8" scale="98" orientation="landscape" r:id="rId1"/>
  <rowBreaks count="1" manualBreakCount="1">
    <brk id="38" max="5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7"/>
  <sheetViews>
    <sheetView view="pageBreakPreview" zoomScaleNormal="100" zoomScaleSheetLayoutView="100" workbookViewId="0">
      <selection activeCell="AH17" sqref="AH17:AJ17"/>
    </sheetView>
  </sheetViews>
  <sheetFormatPr defaultColWidth="0.85546875" defaultRowHeight="15"/>
  <cols>
    <col min="1" max="52" width="3.85546875" style="395" customWidth="1"/>
    <col min="53" max="53" width="0.85546875" style="395"/>
    <col min="54" max="67" width="0.85546875" style="162"/>
    <col min="68" max="16384" width="0.85546875" style="360"/>
  </cols>
  <sheetData>
    <row r="1" spans="1:67" s="198" customFormat="1" ht="1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395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</row>
    <row r="2" spans="1:67" ht="50.1" customHeight="1">
      <c r="A2" s="1320" t="s">
        <v>1165</v>
      </c>
      <c r="B2" s="1320"/>
      <c r="C2" s="1320"/>
      <c r="D2" s="1320"/>
      <c r="E2" s="1320"/>
      <c r="F2" s="1320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  <c r="W2" s="1320"/>
      <c r="X2" s="1320"/>
      <c r="Y2" s="1320"/>
      <c r="Z2" s="1320"/>
      <c r="AA2" s="1320"/>
      <c r="AB2" s="1320"/>
      <c r="AC2" s="1320"/>
      <c r="AD2" s="1320"/>
      <c r="AE2" s="1320"/>
      <c r="AF2" s="1320"/>
      <c r="AG2" s="1320"/>
      <c r="AH2" s="1320"/>
      <c r="AI2" s="1320"/>
      <c r="AJ2" s="1320"/>
      <c r="AK2" s="1320"/>
      <c r="AL2" s="1320"/>
      <c r="AM2" s="1320"/>
      <c r="AN2" s="1320"/>
      <c r="AO2" s="1320"/>
      <c r="AP2" s="1320"/>
      <c r="AQ2" s="1320"/>
      <c r="AR2" s="1320"/>
      <c r="AS2" s="1320"/>
      <c r="AT2" s="1320"/>
      <c r="AU2" s="1320"/>
      <c r="AV2" s="1320"/>
      <c r="AW2" s="1320"/>
      <c r="AX2" s="1320"/>
      <c r="AY2" s="1320"/>
      <c r="AZ2" s="1320"/>
    </row>
    <row r="3" spans="1:67" s="361" customFormat="1" ht="15" customHeight="1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</row>
    <row r="4" spans="1:67" ht="15" customHeight="1">
      <c r="A4" s="1321" t="s">
        <v>296</v>
      </c>
      <c r="B4" s="1321"/>
      <c r="C4" s="1321"/>
      <c r="D4" s="1321"/>
      <c r="E4" s="1321"/>
      <c r="F4" s="1321"/>
      <c r="G4" s="1321"/>
      <c r="H4" s="1321"/>
      <c r="I4" s="1321"/>
      <c r="J4" s="1321"/>
      <c r="K4" s="1321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1322"/>
      <c r="AN4" s="1322"/>
      <c r="AO4" s="1322"/>
      <c r="AP4" s="1322"/>
      <c r="AQ4" s="1322"/>
      <c r="AR4" s="1322"/>
      <c r="AS4" s="1322"/>
      <c r="AT4" s="1322"/>
      <c r="AU4" s="1322"/>
      <c r="AV4" s="1322"/>
      <c r="AW4" s="1322"/>
      <c r="AX4" s="1322"/>
      <c r="AY4" s="1322"/>
      <c r="AZ4" s="1322"/>
    </row>
    <row r="5" spans="1:67" s="280" customFormat="1" ht="15" customHeight="1">
      <c r="A5" s="1400" t="s">
        <v>595</v>
      </c>
      <c r="B5" s="1400"/>
      <c r="C5" s="1400"/>
      <c r="D5" s="1400"/>
      <c r="E5" s="1400"/>
      <c r="F5" s="1400"/>
      <c r="G5" s="1400"/>
      <c r="H5" s="1400"/>
      <c r="I5" s="1400"/>
      <c r="J5" s="1400"/>
      <c r="K5" s="1400"/>
      <c r="L5" s="1401"/>
      <c r="M5" s="1401"/>
      <c r="N5" s="1401"/>
      <c r="O5" s="1401"/>
      <c r="P5" s="1401"/>
      <c r="Q5" s="1401"/>
      <c r="R5" s="1401"/>
      <c r="S5" s="1401"/>
      <c r="T5" s="1401"/>
      <c r="U5" s="1401"/>
      <c r="V5" s="1401"/>
      <c r="W5" s="1401"/>
      <c r="X5" s="1401"/>
      <c r="Y5" s="1401"/>
      <c r="Z5" s="1401"/>
      <c r="AA5" s="1401"/>
      <c r="AB5" s="1401"/>
      <c r="AC5" s="1401"/>
      <c r="AD5" s="1401"/>
      <c r="AE5" s="1401"/>
      <c r="AF5" s="1401"/>
      <c r="AG5" s="1401"/>
      <c r="AH5" s="1401"/>
      <c r="AI5" s="1401"/>
      <c r="AJ5" s="1401"/>
      <c r="AK5" s="1401"/>
      <c r="AL5" s="1401"/>
      <c r="AM5" s="1401"/>
      <c r="AN5" s="1401"/>
      <c r="AO5" s="1401"/>
      <c r="AP5" s="1401"/>
      <c r="AQ5" s="1401"/>
      <c r="AR5" s="1401"/>
      <c r="AS5" s="1401"/>
      <c r="AT5" s="1401"/>
      <c r="AU5" s="1401"/>
      <c r="AV5" s="1401"/>
      <c r="AW5" s="1401"/>
      <c r="AX5" s="1401"/>
      <c r="AY5" s="1401"/>
      <c r="AZ5" s="1401"/>
      <c r="BA5" s="363"/>
    </row>
    <row r="6" spans="1:67" s="280" customFormat="1" ht="1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1084" t="s">
        <v>594</v>
      </c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4"/>
      <c r="AP6" s="1084"/>
      <c r="AQ6" s="1084"/>
      <c r="AR6" s="1084"/>
      <c r="AS6" s="1084"/>
      <c r="AT6" s="1084"/>
      <c r="AU6" s="1084"/>
      <c r="AV6" s="1084"/>
      <c r="AW6" s="1084"/>
      <c r="AX6" s="1084"/>
      <c r="AY6" s="1084"/>
      <c r="AZ6" s="1084"/>
      <c r="BA6" s="363"/>
    </row>
    <row r="7" spans="1:67" ht="15" customHeight="1">
      <c r="A7" s="432" t="s">
        <v>297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1322"/>
      <c r="M7" s="1322"/>
      <c r="N7" s="1322"/>
      <c r="O7" s="1322"/>
      <c r="P7" s="1322"/>
      <c r="Q7" s="1322"/>
      <c r="R7" s="1322"/>
      <c r="S7" s="1322"/>
      <c r="T7" s="1322"/>
      <c r="U7" s="1322"/>
      <c r="V7" s="1322"/>
      <c r="W7" s="1322"/>
      <c r="X7" s="1322"/>
      <c r="Y7" s="1322"/>
      <c r="Z7" s="1322"/>
      <c r="AA7" s="1322"/>
      <c r="AB7" s="1322"/>
      <c r="AC7" s="1322"/>
      <c r="AD7" s="1322"/>
      <c r="AE7" s="1322"/>
      <c r="AF7" s="1322"/>
      <c r="AG7" s="1322"/>
      <c r="AH7" s="1322"/>
      <c r="AI7" s="1322"/>
      <c r="AJ7" s="1322"/>
      <c r="AK7" s="1322"/>
      <c r="AL7" s="1322"/>
      <c r="AM7" s="1322"/>
      <c r="AN7" s="1322"/>
      <c r="AO7" s="1322"/>
      <c r="AP7" s="1322"/>
      <c r="AQ7" s="1322"/>
      <c r="AR7" s="1322"/>
      <c r="AS7" s="1322"/>
      <c r="AT7" s="1322"/>
      <c r="AU7" s="1322"/>
      <c r="AV7" s="1322"/>
      <c r="AW7" s="1322"/>
      <c r="AX7" s="1322"/>
      <c r="AY7" s="1322"/>
      <c r="AZ7" s="1322"/>
    </row>
    <row r="8" spans="1:67" ht="15" customHeight="1">
      <c r="A8" s="432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1323" t="s">
        <v>298</v>
      </c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3"/>
      <c r="AJ8" s="1323"/>
      <c r="AK8" s="1323"/>
      <c r="AL8" s="1323"/>
      <c r="AM8" s="1323"/>
      <c r="AN8" s="1323"/>
      <c r="AO8" s="1323"/>
      <c r="AP8" s="1323"/>
      <c r="AQ8" s="1323"/>
      <c r="AR8" s="1323"/>
      <c r="AS8" s="1323"/>
      <c r="AT8" s="1323"/>
      <c r="AU8" s="1323"/>
      <c r="AV8" s="1323"/>
      <c r="AW8" s="1323"/>
      <c r="AX8" s="1323"/>
      <c r="AY8" s="1323"/>
      <c r="AZ8" s="1323"/>
    </row>
    <row r="9" spans="1:67" s="361" customFormat="1" ht="15" customHeight="1">
      <c r="A9" s="432" t="s">
        <v>299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 t="s">
        <v>300</v>
      </c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0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</row>
    <row r="10" spans="1:67" ht="18.75" customHeight="1"/>
    <row r="11" spans="1:67" s="350" customFormat="1">
      <c r="A11" s="408"/>
      <c r="B11" s="1324" t="s">
        <v>973</v>
      </c>
      <c r="C11" s="1324"/>
      <c r="D11" s="1324"/>
      <c r="E11" s="1324"/>
      <c r="F11" s="1324"/>
      <c r="G11" s="1324"/>
      <c r="H11" s="1324"/>
      <c r="I11" s="1324"/>
      <c r="J11" s="1324"/>
      <c r="K11" s="1324"/>
      <c r="L11" s="1324"/>
      <c r="M11" s="1324"/>
      <c r="N11" s="1324"/>
      <c r="O11" s="1324"/>
      <c r="P11" s="1324"/>
      <c r="Q11" s="1324"/>
      <c r="R11" s="1324"/>
      <c r="S11" s="1324"/>
      <c r="T11" s="1324"/>
      <c r="U11" s="1324"/>
      <c r="V11" s="1324"/>
      <c r="W11" s="1324"/>
      <c r="X11" s="1324"/>
      <c r="Y11" s="1324"/>
      <c r="Z11" s="1324"/>
      <c r="AA11" s="1324"/>
      <c r="AB11" s="1324"/>
      <c r="AC11" s="1324"/>
      <c r="AD11" s="1324"/>
      <c r="AE11" s="1324"/>
      <c r="AF11" s="1324"/>
      <c r="AG11" s="1324"/>
      <c r="AH11" s="1324"/>
      <c r="AI11" s="1324"/>
      <c r="AJ11" s="1324"/>
      <c r="AK11" s="1324"/>
      <c r="AL11" s="1324"/>
      <c r="AM11" s="1324"/>
      <c r="AN11" s="1324"/>
      <c r="AO11" s="1324"/>
      <c r="AP11" s="1324"/>
      <c r="AQ11" s="1324"/>
      <c r="AR11" s="1324"/>
      <c r="AS11" s="1324"/>
      <c r="AT11" s="429"/>
      <c r="AU11" s="429"/>
      <c r="AV11" s="429"/>
      <c r="AW11" s="429"/>
      <c r="AX11" s="429"/>
      <c r="AY11" s="429"/>
      <c r="AZ11" s="429"/>
      <c r="BA11" s="408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</row>
    <row r="12" spans="1:67" s="350" customFormat="1" ht="8.1" customHeight="1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</row>
    <row r="13" spans="1:67" s="350" customFormat="1" ht="20.25" customHeight="1">
      <c r="A13" s="408"/>
      <c r="B13" s="1310" t="s">
        <v>0</v>
      </c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1"/>
      <c r="Z13" s="1314" t="s">
        <v>302</v>
      </c>
      <c r="AA13" s="1310"/>
      <c r="AB13" s="1311"/>
      <c r="AC13" s="1316" t="s">
        <v>495</v>
      </c>
      <c r="AD13" s="1317"/>
      <c r="AE13" s="1317"/>
      <c r="AF13" s="1317"/>
      <c r="AG13" s="1317"/>
      <c r="AH13" s="1317"/>
      <c r="AI13" s="1317"/>
      <c r="AJ13" s="1317"/>
      <c r="AK13" s="1317"/>
      <c r="AL13" s="1317"/>
      <c r="AM13" s="1317"/>
      <c r="AN13" s="1317"/>
      <c r="AO13" s="1317"/>
      <c r="AP13" s="1317"/>
      <c r="AQ13" s="1317"/>
      <c r="AR13" s="1317"/>
      <c r="AS13" s="1317"/>
      <c r="AT13" s="1317"/>
      <c r="AU13" s="1317"/>
      <c r="AV13" s="1317"/>
      <c r="AW13" s="1317"/>
      <c r="AX13" s="1317"/>
      <c r="AY13" s="1317"/>
      <c r="AZ13" s="1317"/>
      <c r="BA13" s="408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</row>
    <row r="14" spans="1:67" s="350" customFormat="1" ht="50.1" customHeight="1">
      <c r="A14" s="408"/>
      <c r="B14" s="1312"/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3"/>
      <c r="Z14" s="1315"/>
      <c r="AA14" s="1312"/>
      <c r="AB14" s="1313"/>
      <c r="AC14" s="1314" t="s">
        <v>304</v>
      </c>
      <c r="AD14" s="1310"/>
      <c r="AE14" s="1310"/>
      <c r="AF14" s="1310"/>
      <c r="AG14" s="1310"/>
      <c r="AH14" s="1310"/>
      <c r="AI14" s="1310"/>
      <c r="AJ14" s="1311"/>
      <c r="AK14" s="1316" t="s">
        <v>305</v>
      </c>
      <c r="AL14" s="1317"/>
      <c r="AM14" s="1317"/>
      <c r="AN14" s="1317"/>
      <c r="AO14" s="1317"/>
      <c r="AP14" s="1317"/>
      <c r="AQ14" s="1317"/>
      <c r="AR14" s="1318"/>
      <c r="AS14" s="1314" t="s">
        <v>306</v>
      </c>
      <c r="AT14" s="1310"/>
      <c r="AU14" s="1310"/>
      <c r="AV14" s="1310"/>
      <c r="AW14" s="1310"/>
      <c r="AX14" s="1310"/>
      <c r="AY14" s="1310"/>
      <c r="AZ14" s="1310"/>
      <c r="BA14" s="417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</row>
    <row r="15" spans="1:67" s="181" customFormat="1" ht="15" customHeight="1" thickBot="1">
      <c r="A15" s="427"/>
      <c r="B15" s="1329">
        <v>1</v>
      </c>
      <c r="C15" s="1329"/>
      <c r="D15" s="1329"/>
      <c r="E15" s="1329"/>
      <c r="F15" s="1329"/>
      <c r="G15" s="1329"/>
      <c r="H15" s="1329"/>
      <c r="I15" s="1329"/>
      <c r="J15" s="1329"/>
      <c r="K15" s="1329"/>
      <c r="L15" s="1329"/>
      <c r="M15" s="1329"/>
      <c r="N15" s="1329"/>
      <c r="O15" s="1329"/>
      <c r="P15" s="1329"/>
      <c r="Q15" s="1329"/>
      <c r="R15" s="1329"/>
      <c r="S15" s="1329"/>
      <c r="T15" s="1329"/>
      <c r="U15" s="1329"/>
      <c r="V15" s="1329"/>
      <c r="W15" s="1329"/>
      <c r="X15" s="1329"/>
      <c r="Y15" s="1330"/>
      <c r="Z15" s="1331" t="s">
        <v>307</v>
      </c>
      <c r="AA15" s="1329"/>
      <c r="AB15" s="1330"/>
      <c r="AC15" s="1319" t="s">
        <v>308</v>
      </c>
      <c r="AD15" s="1319"/>
      <c r="AE15" s="1319" t="s">
        <v>309</v>
      </c>
      <c r="AF15" s="1319"/>
      <c r="AG15" s="1319"/>
      <c r="AH15" s="1319" t="s">
        <v>310</v>
      </c>
      <c r="AI15" s="1319"/>
      <c r="AJ15" s="1319"/>
      <c r="AK15" s="1319" t="s">
        <v>583</v>
      </c>
      <c r="AL15" s="1319"/>
      <c r="AM15" s="1319" t="s">
        <v>947</v>
      </c>
      <c r="AN15" s="1319"/>
      <c r="AO15" s="1319"/>
      <c r="AP15" s="1319" t="s">
        <v>946</v>
      </c>
      <c r="AQ15" s="1319"/>
      <c r="AR15" s="1319"/>
      <c r="AS15" s="1319" t="s">
        <v>945</v>
      </c>
      <c r="AT15" s="1319"/>
      <c r="AU15" s="1319" t="s">
        <v>944</v>
      </c>
      <c r="AV15" s="1319"/>
      <c r="AW15" s="1319"/>
      <c r="AX15" s="1319" t="s">
        <v>943</v>
      </c>
      <c r="AY15" s="1319"/>
      <c r="AZ15" s="1331"/>
      <c r="BA15" s="428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</row>
    <row r="16" spans="1:67" s="181" customFormat="1">
      <c r="A16" s="427"/>
      <c r="B16" s="1136" t="s">
        <v>972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325"/>
      <c r="Z16" s="1326" t="s">
        <v>312</v>
      </c>
      <c r="AA16" s="1327"/>
      <c r="AB16" s="1327"/>
      <c r="AC16" s="1328"/>
      <c r="AD16" s="1328"/>
      <c r="AE16" s="1328"/>
      <c r="AF16" s="1328"/>
      <c r="AG16" s="1328"/>
      <c r="AH16" s="1328"/>
      <c r="AI16" s="1328"/>
      <c r="AJ16" s="1328"/>
      <c r="AK16" s="1328"/>
      <c r="AL16" s="1328"/>
      <c r="AM16" s="1328"/>
      <c r="AN16" s="1328"/>
      <c r="AO16" s="1328"/>
      <c r="AP16" s="1328"/>
      <c r="AQ16" s="1328"/>
      <c r="AR16" s="1328"/>
      <c r="AS16" s="1328"/>
      <c r="AT16" s="1328"/>
      <c r="AU16" s="1328"/>
      <c r="AV16" s="1328"/>
      <c r="AW16" s="1328"/>
      <c r="AX16" s="1328"/>
      <c r="AY16" s="1328"/>
      <c r="AZ16" s="1332"/>
      <c r="BA16" s="428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</row>
    <row r="17" spans="1:67" s="181" customFormat="1">
      <c r="A17" s="427"/>
      <c r="B17" s="1048" t="s">
        <v>722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335" t="s">
        <v>314</v>
      </c>
      <c r="AA17" s="1336"/>
      <c r="AB17" s="1336"/>
      <c r="AC17" s="1333"/>
      <c r="AD17" s="1333"/>
      <c r="AE17" s="1333"/>
      <c r="AF17" s="1333"/>
      <c r="AG17" s="1333"/>
      <c r="AH17" s="1333"/>
      <c r="AI17" s="1333"/>
      <c r="AJ17" s="1333"/>
      <c r="AK17" s="1333"/>
      <c r="AL17" s="1333"/>
      <c r="AM17" s="1333"/>
      <c r="AN17" s="1333"/>
      <c r="AO17" s="1333"/>
      <c r="AP17" s="1333"/>
      <c r="AQ17" s="1333"/>
      <c r="AR17" s="1333"/>
      <c r="AS17" s="1333"/>
      <c r="AT17" s="1333"/>
      <c r="AU17" s="1333"/>
      <c r="AV17" s="1333"/>
      <c r="AW17" s="1333"/>
      <c r="AX17" s="1333"/>
      <c r="AY17" s="1333"/>
      <c r="AZ17" s="1334"/>
      <c r="BA17" s="428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</row>
    <row r="18" spans="1:67" s="181" customFormat="1">
      <c r="A18" s="427"/>
      <c r="B18" s="1337" t="s">
        <v>981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5" t="s">
        <v>316</v>
      </c>
      <c r="AA18" s="1336"/>
      <c r="AB18" s="1336"/>
      <c r="AC18" s="1333"/>
      <c r="AD18" s="1333"/>
      <c r="AE18" s="1333"/>
      <c r="AF18" s="1333"/>
      <c r="AG18" s="1333"/>
      <c r="AH18" s="1333"/>
      <c r="AI18" s="1333"/>
      <c r="AJ18" s="1333"/>
      <c r="AK18" s="1333"/>
      <c r="AL18" s="1333"/>
      <c r="AM18" s="1333"/>
      <c r="AN18" s="1333"/>
      <c r="AO18" s="1333"/>
      <c r="AP18" s="1333"/>
      <c r="AQ18" s="1333"/>
      <c r="AR18" s="1333"/>
      <c r="AS18" s="1333"/>
      <c r="AT18" s="1333"/>
      <c r="AU18" s="1333"/>
      <c r="AV18" s="1333"/>
      <c r="AW18" s="1333"/>
      <c r="AX18" s="1333"/>
      <c r="AY18" s="1333"/>
      <c r="AZ18" s="1334"/>
      <c r="BA18" s="427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</row>
    <row r="19" spans="1:67" s="181" customFormat="1">
      <c r="A19" s="427"/>
      <c r="B19" s="1136" t="s">
        <v>970</v>
      </c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325"/>
      <c r="Z19" s="1335" t="s">
        <v>320</v>
      </c>
      <c r="AA19" s="1336"/>
      <c r="AB19" s="1336"/>
      <c r="AC19" s="1333"/>
      <c r="AD19" s="1333"/>
      <c r="AE19" s="1333"/>
      <c r="AF19" s="1333"/>
      <c r="AG19" s="1333"/>
      <c r="AH19" s="1333"/>
      <c r="AI19" s="1333"/>
      <c r="AJ19" s="1333"/>
      <c r="AK19" s="1333"/>
      <c r="AL19" s="1333"/>
      <c r="AM19" s="1333"/>
      <c r="AN19" s="1333"/>
      <c r="AO19" s="1333"/>
      <c r="AP19" s="1333"/>
      <c r="AQ19" s="1333"/>
      <c r="AR19" s="1333"/>
      <c r="AS19" s="1333"/>
      <c r="AT19" s="1333"/>
      <c r="AU19" s="1333"/>
      <c r="AV19" s="1333"/>
      <c r="AW19" s="1333"/>
      <c r="AX19" s="1333"/>
      <c r="AY19" s="1333"/>
      <c r="AZ19" s="1334"/>
      <c r="BA19" s="427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</row>
    <row r="20" spans="1:67" s="181" customFormat="1">
      <c r="A20" s="427"/>
      <c r="B20" s="1048" t="s">
        <v>720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50"/>
      <c r="Z20" s="1335" t="s">
        <v>322</v>
      </c>
      <c r="AA20" s="1336"/>
      <c r="AB20" s="1336"/>
      <c r="AC20" s="1333"/>
      <c r="AD20" s="1333"/>
      <c r="AE20" s="1333"/>
      <c r="AF20" s="1333"/>
      <c r="AG20" s="1333"/>
      <c r="AH20" s="1333"/>
      <c r="AI20" s="1333"/>
      <c r="AJ20" s="1333"/>
      <c r="AK20" s="1333"/>
      <c r="AL20" s="1333"/>
      <c r="AM20" s="1333"/>
      <c r="AN20" s="1333"/>
      <c r="AO20" s="1333"/>
      <c r="AP20" s="1333"/>
      <c r="AQ20" s="1333"/>
      <c r="AR20" s="1333"/>
      <c r="AS20" s="1333"/>
      <c r="AT20" s="1333"/>
      <c r="AU20" s="1333"/>
      <c r="AV20" s="1333"/>
      <c r="AW20" s="1333"/>
      <c r="AX20" s="1333"/>
      <c r="AY20" s="1333"/>
      <c r="AZ20" s="1334"/>
      <c r="BA20" s="427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</row>
    <row r="21" spans="1:67" s="182" customFormat="1">
      <c r="A21" s="396"/>
      <c r="B21" s="1411" t="s">
        <v>633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3"/>
      <c r="Z21" s="1414" t="s">
        <v>333</v>
      </c>
      <c r="AA21" s="1415"/>
      <c r="AB21" s="1415"/>
      <c r="AC21" s="1333"/>
      <c r="AD21" s="1333"/>
      <c r="AE21" s="1333"/>
      <c r="AF21" s="1333"/>
      <c r="AG21" s="1333"/>
      <c r="AH21" s="1333"/>
      <c r="AI21" s="1333"/>
      <c r="AJ21" s="1333"/>
      <c r="AK21" s="1333"/>
      <c r="AL21" s="1333"/>
      <c r="AM21" s="1333"/>
      <c r="AN21" s="1333"/>
      <c r="AO21" s="1333"/>
      <c r="AP21" s="1333"/>
      <c r="AQ21" s="1333"/>
      <c r="AR21" s="1333"/>
      <c r="AS21" s="1333"/>
      <c r="AT21" s="1333"/>
      <c r="AU21" s="1333"/>
      <c r="AV21" s="1333"/>
      <c r="AW21" s="1333"/>
      <c r="AX21" s="1333"/>
      <c r="AY21" s="1333"/>
      <c r="AZ21" s="1334"/>
      <c r="BA21" s="396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</row>
    <row r="22" spans="1:67" s="178" customFormat="1" ht="20.25" customHeight="1" thickBot="1">
      <c r="A22" s="408"/>
      <c r="B22" s="1347" t="s">
        <v>338</v>
      </c>
      <c r="C22" s="1348"/>
      <c r="D22" s="1348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9"/>
      <c r="Z22" s="1350" t="s">
        <v>339</v>
      </c>
      <c r="AA22" s="1351"/>
      <c r="AB22" s="1352"/>
      <c r="AC22" s="1343"/>
      <c r="AD22" s="1343"/>
      <c r="AE22" s="1343"/>
      <c r="AF22" s="1343"/>
      <c r="AG22" s="1343"/>
      <c r="AH22" s="1343"/>
      <c r="AI22" s="1343"/>
      <c r="AJ22" s="1343"/>
      <c r="AK22" s="1343"/>
      <c r="AL22" s="1343"/>
      <c r="AM22" s="1343"/>
      <c r="AN22" s="1343"/>
      <c r="AO22" s="1343"/>
      <c r="AP22" s="1343"/>
      <c r="AQ22" s="1343"/>
      <c r="AR22" s="1343"/>
      <c r="AS22" s="1343"/>
      <c r="AT22" s="1343"/>
      <c r="AU22" s="1343"/>
      <c r="AV22" s="1343"/>
      <c r="AW22" s="1343"/>
      <c r="AX22" s="1343"/>
      <c r="AY22" s="1343"/>
      <c r="AZ22" s="1345"/>
      <c r="BA22" s="408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</row>
    <row r="23" spans="1:67" s="178" customFormat="1">
      <c r="A23" s="177"/>
      <c r="B23" s="33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  <c r="BB23" s="177"/>
    </row>
    <row r="24" spans="1:67" s="216" customFormat="1" ht="31.5" customHeight="1">
      <c r="A24" s="305"/>
      <c r="B24" s="1346" t="s">
        <v>980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</row>
    <row r="25" spans="1:67" s="216" customFormat="1" ht="10.5" customHeight="1">
      <c r="A25" s="305"/>
      <c r="B25" s="1410"/>
      <c r="C25" s="1410"/>
      <c r="D25" s="1410"/>
      <c r="E25" s="1410"/>
      <c r="F25" s="1410"/>
      <c r="G25" s="1410"/>
      <c r="H25" s="1410"/>
      <c r="I25" s="1410"/>
      <c r="J25" s="1410"/>
      <c r="K25" s="1410"/>
      <c r="L25" s="1410"/>
      <c r="M25" s="1410"/>
      <c r="N25" s="1410"/>
      <c r="O25" s="1410"/>
      <c r="P25" s="1410"/>
      <c r="Q25" s="1410"/>
      <c r="R25" s="1410"/>
      <c r="S25" s="1410"/>
      <c r="T25" s="1410"/>
      <c r="U25" s="1410"/>
      <c r="V25" s="1410"/>
      <c r="W25" s="1410"/>
      <c r="X25" s="1410"/>
      <c r="Y25" s="1410"/>
      <c r="Z25" s="1410"/>
      <c r="AA25" s="1410"/>
      <c r="AB25" s="1410"/>
      <c r="AC25" s="1410"/>
      <c r="AD25" s="1410"/>
      <c r="AE25" s="1410"/>
      <c r="AF25" s="1410"/>
      <c r="AG25" s="1410"/>
      <c r="AH25" s="1410"/>
      <c r="AI25" s="1410"/>
      <c r="AJ25" s="1410"/>
      <c r="AK25" s="1410"/>
      <c r="AL25" s="1410"/>
      <c r="AM25" s="1410"/>
      <c r="AN25" s="1410"/>
      <c r="AO25" s="1410"/>
      <c r="AP25" s="1410"/>
      <c r="AQ25" s="1410"/>
      <c r="AR25" s="1410"/>
      <c r="AS25" s="1410"/>
      <c r="AT25" s="1410"/>
      <c r="AU25" s="1410"/>
      <c r="AV25" s="1410"/>
      <c r="AW25" s="1410"/>
      <c r="AX25" s="1410"/>
      <c r="AY25" s="1410"/>
      <c r="AZ25" s="1410"/>
    </row>
    <row r="26" spans="1:67" s="182" customFormat="1" ht="18" customHeight="1">
      <c r="A26" s="396"/>
      <c r="B26" s="1344" t="s">
        <v>967</v>
      </c>
      <c r="C26" s="1344"/>
      <c r="D26" s="1344"/>
      <c r="E26" s="1344"/>
      <c r="F26" s="1344"/>
      <c r="G26" s="1344"/>
      <c r="H26" s="1344"/>
      <c r="I26" s="1344"/>
      <c r="J26" s="1344"/>
      <c r="K26" s="1344"/>
      <c r="L26" s="1344"/>
      <c r="M26" s="1344"/>
      <c r="N26" s="1344"/>
      <c r="O26" s="1344"/>
      <c r="P26" s="1344"/>
      <c r="Q26" s="1344"/>
      <c r="R26" s="1344"/>
      <c r="S26" s="1344"/>
      <c r="T26" s="1344"/>
      <c r="U26" s="1344"/>
      <c r="V26" s="1344"/>
      <c r="W26" s="1344"/>
      <c r="X26" s="1344"/>
      <c r="Y26" s="1344"/>
      <c r="Z26" s="1344"/>
      <c r="AA26" s="1344"/>
      <c r="AB26" s="1344"/>
      <c r="AC26" s="1344"/>
      <c r="AD26" s="1344"/>
      <c r="AE26" s="1344"/>
      <c r="AF26" s="1344"/>
      <c r="AG26" s="1344"/>
      <c r="AH26" s="1344"/>
      <c r="AI26" s="1344"/>
      <c r="AJ26" s="1344"/>
      <c r="AK26" s="1344"/>
      <c r="AL26" s="1344"/>
      <c r="AM26" s="1344"/>
      <c r="AN26" s="1344"/>
      <c r="AO26" s="1344"/>
      <c r="AP26" s="1344"/>
      <c r="AQ26" s="1344"/>
      <c r="AR26" s="1344"/>
      <c r="AS26" s="1344"/>
      <c r="AT26" s="1344"/>
      <c r="AU26" s="1344"/>
      <c r="AV26" s="1344"/>
      <c r="AW26" s="1344"/>
      <c r="AX26" s="1344"/>
      <c r="AY26" s="1344"/>
      <c r="AZ26" s="1344"/>
      <c r="BA26" s="396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</row>
    <row r="27" spans="1:67" s="182" customFormat="1" ht="18" customHeight="1">
      <c r="A27" s="396"/>
      <c r="B27" s="1344" t="s">
        <v>979</v>
      </c>
      <c r="C27" s="1344"/>
      <c r="D27" s="1344"/>
      <c r="E27" s="1344"/>
      <c r="F27" s="1344"/>
      <c r="G27" s="1344"/>
      <c r="H27" s="1344"/>
      <c r="I27" s="1344"/>
      <c r="J27" s="1344"/>
      <c r="K27" s="1344"/>
      <c r="L27" s="1344"/>
      <c r="M27" s="1344"/>
      <c r="N27" s="1344"/>
      <c r="O27" s="1344"/>
      <c r="P27" s="1344"/>
      <c r="Q27" s="1344"/>
      <c r="R27" s="1344"/>
      <c r="S27" s="1344"/>
      <c r="T27" s="1344"/>
      <c r="U27" s="1344"/>
      <c r="V27" s="1344"/>
      <c r="W27" s="1344"/>
      <c r="X27" s="1344"/>
      <c r="Y27" s="1344"/>
      <c r="Z27" s="1344"/>
      <c r="AA27" s="1344"/>
      <c r="AB27" s="1344"/>
      <c r="AC27" s="1344"/>
      <c r="AD27" s="1344"/>
      <c r="AE27" s="1344"/>
      <c r="AF27" s="1344"/>
      <c r="AG27" s="1344"/>
      <c r="AH27" s="1344"/>
      <c r="AI27" s="1344"/>
      <c r="AJ27" s="1344"/>
      <c r="AK27" s="1344"/>
      <c r="AL27" s="1344"/>
      <c r="AM27" s="1344"/>
      <c r="AN27" s="1344"/>
      <c r="AO27" s="1344"/>
      <c r="AP27" s="1344"/>
      <c r="AQ27" s="1344"/>
      <c r="AR27" s="1344"/>
      <c r="AS27" s="1344"/>
      <c r="AT27" s="1344"/>
      <c r="AU27" s="1344"/>
      <c r="AV27" s="1344"/>
      <c r="AW27" s="1344"/>
      <c r="AX27" s="1344"/>
      <c r="AY27" s="1344"/>
      <c r="AZ27" s="1344"/>
      <c r="BA27" s="396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</row>
    <row r="28" spans="1:67" s="182" customFormat="1" ht="8.1" customHeight="1">
      <c r="A28" s="396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396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</row>
    <row r="29" spans="1:67" s="350" customFormat="1" ht="24.95" customHeight="1">
      <c r="A29" s="417"/>
      <c r="B29" s="1317" t="s">
        <v>978</v>
      </c>
      <c r="C29" s="1317"/>
      <c r="D29" s="1317"/>
      <c r="E29" s="1317"/>
      <c r="F29" s="1317"/>
      <c r="G29" s="1317"/>
      <c r="H29" s="1317"/>
      <c r="I29" s="1317"/>
      <c r="J29" s="1317"/>
      <c r="K29" s="1317"/>
      <c r="L29" s="1317"/>
      <c r="M29" s="1317"/>
      <c r="N29" s="1317"/>
      <c r="O29" s="1317"/>
      <c r="P29" s="1317"/>
      <c r="Q29" s="1318"/>
      <c r="R29" s="1353" t="s">
        <v>302</v>
      </c>
      <c r="S29" s="1353"/>
      <c r="T29" s="1353"/>
      <c r="U29" s="1316" t="s">
        <v>374</v>
      </c>
      <c r="V29" s="1317"/>
      <c r="W29" s="1317"/>
      <c r="X29" s="1317"/>
      <c r="Y29" s="1317"/>
      <c r="Z29" s="1317"/>
      <c r="AA29" s="1317"/>
      <c r="AB29" s="1317"/>
      <c r="AC29" s="1317"/>
      <c r="AD29" s="1317"/>
      <c r="AE29" s="1317"/>
      <c r="AF29" s="1317"/>
      <c r="AG29" s="1317"/>
      <c r="AH29" s="1317"/>
      <c r="AI29" s="1317"/>
      <c r="AJ29" s="1317"/>
      <c r="AK29" s="1317"/>
      <c r="AL29" s="1317"/>
      <c r="AM29" s="1317"/>
      <c r="AN29" s="1317"/>
      <c r="AO29" s="1317"/>
      <c r="AP29" s="1317"/>
      <c r="AQ29" s="1317"/>
      <c r="AR29" s="1318"/>
      <c r="AS29" s="1314" t="s">
        <v>953</v>
      </c>
      <c r="AT29" s="1310"/>
      <c r="AU29" s="1310"/>
      <c r="AV29" s="1310"/>
      <c r="AW29" s="1310"/>
      <c r="AX29" s="1310"/>
      <c r="AY29" s="1310"/>
      <c r="AZ29" s="1310"/>
      <c r="BA29" s="417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</row>
    <row r="30" spans="1:67" s="350" customFormat="1" ht="45" customHeight="1">
      <c r="A30" s="417"/>
      <c r="B30" s="1310" t="s">
        <v>977</v>
      </c>
      <c r="C30" s="1310"/>
      <c r="D30" s="1310"/>
      <c r="E30" s="1310"/>
      <c r="F30" s="1310"/>
      <c r="G30" s="1310"/>
      <c r="H30" s="1310"/>
      <c r="I30" s="1311"/>
      <c r="J30" s="1314" t="s">
        <v>963</v>
      </c>
      <c r="K30" s="1310"/>
      <c r="L30" s="1310"/>
      <c r="M30" s="1310"/>
      <c r="N30" s="1310"/>
      <c r="O30" s="1310"/>
      <c r="P30" s="1310"/>
      <c r="Q30" s="1311"/>
      <c r="R30" s="1353"/>
      <c r="S30" s="1353"/>
      <c r="T30" s="1353"/>
      <c r="U30" s="1316" t="s">
        <v>304</v>
      </c>
      <c r="V30" s="1317"/>
      <c r="W30" s="1317"/>
      <c r="X30" s="1317"/>
      <c r="Y30" s="1317"/>
      <c r="Z30" s="1317"/>
      <c r="AA30" s="1317"/>
      <c r="AB30" s="1318"/>
      <c r="AC30" s="1316" t="s">
        <v>305</v>
      </c>
      <c r="AD30" s="1317"/>
      <c r="AE30" s="1317"/>
      <c r="AF30" s="1317"/>
      <c r="AG30" s="1317"/>
      <c r="AH30" s="1317"/>
      <c r="AI30" s="1317"/>
      <c r="AJ30" s="1318"/>
      <c r="AK30" s="1316" t="s">
        <v>306</v>
      </c>
      <c r="AL30" s="1317"/>
      <c r="AM30" s="1317"/>
      <c r="AN30" s="1317"/>
      <c r="AO30" s="1317"/>
      <c r="AP30" s="1317"/>
      <c r="AQ30" s="1317"/>
      <c r="AR30" s="1318"/>
      <c r="AS30" s="1354"/>
      <c r="AT30" s="1355"/>
      <c r="AU30" s="1355"/>
      <c r="AV30" s="1355"/>
      <c r="AW30" s="1355"/>
      <c r="AX30" s="1355"/>
      <c r="AY30" s="1355"/>
      <c r="AZ30" s="1355"/>
      <c r="BA30" s="417"/>
      <c r="BB30" s="184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</row>
    <row r="31" spans="1:67" s="350" customFormat="1" ht="20.25" customHeight="1">
      <c r="A31" s="417"/>
      <c r="B31" s="1312"/>
      <c r="C31" s="1312"/>
      <c r="D31" s="1312"/>
      <c r="E31" s="1312"/>
      <c r="F31" s="1312"/>
      <c r="G31" s="1312"/>
      <c r="H31" s="1312"/>
      <c r="I31" s="1313"/>
      <c r="J31" s="1315"/>
      <c r="K31" s="1312"/>
      <c r="L31" s="1312"/>
      <c r="M31" s="1312"/>
      <c r="N31" s="1312"/>
      <c r="O31" s="1312"/>
      <c r="P31" s="1312"/>
      <c r="Q31" s="1313"/>
      <c r="R31" s="1353"/>
      <c r="S31" s="1353"/>
      <c r="T31" s="1353"/>
      <c r="U31" s="1314" t="s">
        <v>757</v>
      </c>
      <c r="V31" s="1311"/>
      <c r="W31" s="1316" t="s">
        <v>962</v>
      </c>
      <c r="X31" s="1317"/>
      <c r="Y31" s="1317"/>
      <c r="Z31" s="1317"/>
      <c r="AA31" s="1317"/>
      <c r="AB31" s="1318"/>
      <c r="AC31" s="1314" t="s">
        <v>757</v>
      </c>
      <c r="AD31" s="1311"/>
      <c r="AE31" s="1316" t="s">
        <v>962</v>
      </c>
      <c r="AF31" s="1317"/>
      <c r="AG31" s="1317"/>
      <c r="AH31" s="1317"/>
      <c r="AI31" s="1317"/>
      <c r="AJ31" s="1318"/>
      <c r="AK31" s="1314" t="s">
        <v>757</v>
      </c>
      <c r="AL31" s="1311"/>
      <c r="AM31" s="1316" t="s">
        <v>962</v>
      </c>
      <c r="AN31" s="1317"/>
      <c r="AO31" s="1317"/>
      <c r="AP31" s="1317"/>
      <c r="AQ31" s="1317"/>
      <c r="AR31" s="1318"/>
      <c r="AS31" s="1314" t="s">
        <v>757</v>
      </c>
      <c r="AT31" s="1311"/>
      <c r="AU31" s="1316" t="s">
        <v>962</v>
      </c>
      <c r="AV31" s="1317"/>
      <c r="AW31" s="1317"/>
      <c r="AX31" s="1317"/>
      <c r="AY31" s="1317"/>
      <c r="AZ31" s="1317"/>
      <c r="BA31" s="417"/>
      <c r="BB31" s="184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</row>
    <row r="32" spans="1:67" s="350" customFormat="1" ht="50.1" customHeight="1">
      <c r="A32" s="417"/>
      <c r="B32" s="1355"/>
      <c r="C32" s="1355"/>
      <c r="D32" s="1355"/>
      <c r="E32" s="1355"/>
      <c r="F32" s="1355"/>
      <c r="G32" s="1355"/>
      <c r="H32" s="1355"/>
      <c r="I32" s="1356"/>
      <c r="J32" s="1354"/>
      <c r="K32" s="1355"/>
      <c r="L32" s="1355"/>
      <c r="M32" s="1355"/>
      <c r="N32" s="1355"/>
      <c r="O32" s="1355"/>
      <c r="P32" s="1355"/>
      <c r="Q32" s="1356"/>
      <c r="R32" s="1353"/>
      <c r="S32" s="1353"/>
      <c r="T32" s="1353"/>
      <c r="U32" s="1354"/>
      <c r="V32" s="1356"/>
      <c r="W32" s="1316" t="s">
        <v>950</v>
      </c>
      <c r="X32" s="1317"/>
      <c r="Y32" s="1318"/>
      <c r="Z32" s="1316" t="s">
        <v>949</v>
      </c>
      <c r="AA32" s="1317"/>
      <c r="AB32" s="1318"/>
      <c r="AC32" s="1354"/>
      <c r="AD32" s="1356"/>
      <c r="AE32" s="1316" t="s">
        <v>950</v>
      </c>
      <c r="AF32" s="1317"/>
      <c r="AG32" s="1318"/>
      <c r="AH32" s="1316" t="s">
        <v>949</v>
      </c>
      <c r="AI32" s="1317"/>
      <c r="AJ32" s="1318"/>
      <c r="AK32" s="1354"/>
      <c r="AL32" s="1356"/>
      <c r="AM32" s="1316" t="s">
        <v>950</v>
      </c>
      <c r="AN32" s="1317"/>
      <c r="AO32" s="1318"/>
      <c r="AP32" s="1316" t="s">
        <v>949</v>
      </c>
      <c r="AQ32" s="1317"/>
      <c r="AR32" s="1318"/>
      <c r="AS32" s="1354"/>
      <c r="AT32" s="1356"/>
      <c r="AU32" s="1316" t="s">
        <v>950</v>
      </c>
      <c r="AV32" s="1317"/>
      <c r="AW32" s="1318"/>
      <c r="AX32" s="1316" t="s">
        <v>949</v>
      </c>
      <c r="AY32" s="1317"/>
      <c r="AZ32" s="1317"/>
      <c r="BA32" s="417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</row>
    <row r="33" spans="1:74" s="350" customFormat="1" ht="15" customHeight="1" thickBot="1">
      <c r="A33" s="417"/>
      <c r="B33" s="1329" t="s">
        <v>948</v>
      </c>
      <c r="C33" s="1329"/>
      <c r="D33" s="1329"/>
      <c r="E33" s="1329"/>
      <c r="F33" s="1329"/>
      <c r="G33" s="1329"/>
      <c r="H33" s="1329"/>
      <c r="I33" s="1330"/>
      <c r="J33" s="1331" t="s">
        <v>307</v>
      </c>
      <c r="K33" s="1329"/>
      <c r="L33" s="1329"/>
      <c r="M33" s="1329"/>
      <c r="N33" s="1329"/>
      <c r="O33" s="1329"/>
      <c r="P33" s="1329"/>
      <c r="Q33" s="1330"/>
      <c r="R33" s="1357" t="s">
        <v>308</v>
      </c>
      <c r="S33" s="1358"/>
      <c r="T33" s="1359"/>
      <c r="U33" s="1319" t="s">
        <v>309</v>
      </c>
      <c r="V33" s="1319"/>
      <c r="W33" s="1319" t="s">
        <v>310</v>
      </c>
      <c r="X33" s="1319"/>
      <c r="Y33" s="1319"/>
      <c r="Z33" s="1319" t="s">
        <v>583</v>
      </c>
      <c r="AA33" s="1319"/>
      <c r="AB33" s="1319"/>
      <c r="AC33" s="1319" t="s">
        <v>947</v>
      </c>
      <c r="AD33" s="1319"/>
      <c r="AE33" s="1319" t="s">
        <v>946</v>
      </c>
      <c r="AF33" s="1319"/>
      <c r="AG33" s="1319"/>
      <c r="AH33" s="1319" t="s">
        <v>945</v>
      </c>
      <c r="AI33" s="1319"/>
      <c r="AJ33" s="1319"/>
      <c r="AK33" s="1319" t="s">
        <v>944</v>
      </c>
      <c r="AL33" s="1319"/>
      <c r="AM33" s="1319" t="s">
        <v>943</v>
      </c>
      <c r="AN33" s="1319"/>
      <c r="AO33" s="1319"/>
      <c r="AP33" s="1319" t="s">
        <v>942</v>
      </c>
      <c r="AQ33" s="1319"/>
      <c r="AR33" s="1319"/>
      <c r="AS33" s="1319" t="s">
        <v>941</v>
      </c>
      <c r="AT33" s="1319"/>
      <c r="AU33" s="1319" t="s">
        <v>940</v>
      </c>
      <c r="AV33" s="1319"/>
      <c r="AW33" s="1319"/>
      <c r="AX33" s="1319" t="s">
        <v>939</v>
      </c>
      <c r="AY33" s="1319"/>
      <c r="AZ33" s="1331"/>
      <c r="BA33" s="417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</row>
    <row r="34" spans="1:74" s="350" customFormat="1" ht="18" customHeight="1">
      <c r="A34" s="417"/>
      <c r="B34" s="1360" t="s">
        <v>614</v>
      </c>
      <c r="C34" s="1328"/>
      <c r="D34" s="1328"/>
      <c r="E34" s="1328"/>
      <c r="F34" s="1328"/>
      <c r="G34" s="1328"/>
      <c r="H34" s="1328"/>
      <c r="I34" s="1328"/>
      <c r="J34" s="1361" t="s">
        <v>614</v>
      </c>
      <c r="K34" s="1362"/>
      <c r="L34" s="1362"/>
      <c r="M34" s="1362"/>
      <c r="N34" s="1362"/>
      <c r="O34" s="1362"/>
      <c r="P34" s="1362"/>
      <c r="Q34" s="1363"/>
      <c r="R34" s="1364" t="s">
        <v>7</v>
      </c>
      <c r="S34" s="1365"/>
      <c r="T34" s="1366"/>
      <c r="U34" s="1328"/>
      <c r="V34" s="1328"/>
      <c r="W34" s="1328"/>
      <c r="X34" s="1328"/>
      <c r="Y34" s="1328"/>
      <c r="Z34" s="1328"/>
      <c r="AA34" s="1328"/>
      <c r="AB34" s="1328"/>
      <c r="AC34" s="1328"/>
      <c r="AD34" s="1328"/>
      <c r="AE34" s="1328"/>
      <c r="AF34" s="1328"/>
      <c r="AG34" s="1328"/>
      <c r="AH34" s="1328"/>
      <c r="AI34" s="1328"/>
      <c r="AJ34" s="1328"/>
      <c r="AK34" s="1328"/>
      <c r="AL34" s="1328"/>
      <c r="AM34" s="1328"/>
      <c r="AN34" s="1328"/>
      <c r="AO34" s="1328"/>
      <c r="AP34" s="1328"/>
      <c r="AQ34" s="1328"/>
      <c r="AR34" s="1328"/>
      <c r="AS34" s="1328"/>
      <c r="AT34" s="1328"/>
      <c r="AU34" s="1328"/>
      <c r="AV34" s="1328"/>
      <c r="AW34" s="1328"/>
      <c r="AX34" s="1328"/>
      <c r="AY34" s="1328"/>
      <c r="AZ34" s="1332"/>
      <c r="BA34" s="408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</row>
    <row r="35" spans="1:74" s="350" customFormat="1" ht="18" customHeight="1">
      <c r="A35" s="417"/>
      <c r="B35" s="1370"/>
      <c r="C35" s="1333"/>
      <c r="D35" s="1333"/>
      <c r="E35" s="1333"/>
      <c r="F35" s="1333"/>
      <c r="G35" s="1333"/>
      <c r="H35" s="1333"/>
      <c r="I35" s="1333"/>
      <c r="J35" s="1331"/>
      <c r="K35" s="1329"/>
      <c r="L35" s="1329"/>
      <c r="M35" s="1329"/>
      <c r="N35" s="1329"/>
      <c r="O35" s="1329"/>
      <c r="P35" s="1329"/>
      <c r="Q35" s="1330"/>
      <c r="R35" s="1371" t="s">
        <v>9</v>
      </c>
      <c r="S35" s="1368"/>
      <c r="T35" s="1369"/>
      <c r="U35" s="1333"/>
      <c r="V35" s="1333"/>
      <c r="W35" s="1333"/>
      <c r="X35" s="1333"/>
      <c r="Y35" s="1333"/>
      <c r="Z35" s="1333"/>
      <c r="AA35" s="1333"/>
      <c r="AB35" s="1333"/>
      <c r="AC35" s="1333"/>
      <c r="AD35" s="1333"/>
      <c r="AE35" s="1333"/>
      <c r="AF35" s="1333"/>
      <c r="AG35" s="1333"/>
      <c r="AH35" s="1333"/>
      <c r="AI35" s="1333"/>
      <c r="AJ35" s="1333"/>
      <c r="AK35" s="1333"/>
      <c r="AL35" s="1333"/>
      <c r="AM35" s="1333"/>
      <c r="AN35" s="1333"/>
      <c r="AO35" s="1333"/>
      <c r="AP35" s="1333"/>
      <c r="AQ35" s="1333"/>
      <c r="AR35" s="1333"/>
      <c r="AS35" s="1333"/>
      <c r="AT35" s="1333"/>
      <c r="AU35" s="1333"/>
      <c r="AV35" s="1333"/>
      <c r="AW35" s="1333"/>
      <c r="AX35" s="1333"/>
      <c r="AY35" s="1333"/>
      <c r="AZ35" s="1334"/>
      <c r="BA35" s="408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</row>
    <row r="36" spans="1:74" s="350" customFormat="1" ht="18" customHeight="1" thickBot="1">
      <c r="A36" s="417"/>
      <c r="B36" s="425"/>
      <c r="C36" s="424"/>
      <c r="D36" s="424"/>
      <c r="E36" s="424"/>
      <c r="F36" s="424"/>
      <c r="G36" s="424"/>
      <c r="H36" s="424"/>
      <c r="I36" s="424"/>
      <c r="J36" s="1367"/>
      <c r="K36" s="1367"/>
      <c r="L36" s="1367"/>
      <c r="M36" s="1367"/>
      <c r="N36" s="1367"/>
      <c r="O36" s="1367"/>
      <c r="P36" s="1367"/>
      <c r="Q36" s="1367"/>
      <c r="R36" s="1368" t="s">
        <v>555</v>
      </c>
      <c r="S36" s="1368"/>
      <c r="T36" s="1369"/>
      <c r="U36" s="1333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3"/>
      <c r="AI36" s="1333"/>
      <c r="AJ36" s="1333"/>
      <c r="AK36" s="1333"/>
      <c r="AL36" s="1333"/>
      <c r="AM36" s="1333"/>
      <c r="AN36" s="1333"/>
      <c r="AO36" s="1333"/>
      <c r="AP36" s="1333"/>
      <c r="AQ36" s="1333"/>
      <c r="AR36" s="1333"/>
      <c r="AS36" s="1333"/>
      <c r="AT36" s="1333"/>
      <c r="AU36" s="1333"/>
      <c r="AV36" s="1333"/>
      <c r="AW36" s="1333"/>
      <c r="AX36" s="1333"/>
      <c r="AY36" s="1333"/>
      <c r="AZ36" s="1334"/>
      <c r="BA36" s="408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</row>
    <row r="37" spans="1:74" s="350" customFormat="1" ht="18" customHeight="1" thickBot="1">
      <c r="A37" s="417"/>
      <c r="B37" s="1372" t="s">
        <v>961</v>
      </c>
      <c r="C37" s="1372"/>
      <c r="D37" s="1372"/>
      <c r="E37" s="1372"/>
      <c r="F37" s="1372"/>
      <c r="G37" s="1372"/>
      <c r="H37" s="1372"/>
      <c r="I37" s="1372"/>
      <c r="J37" s="1373"/>
      <c r="K37" s="1373"/>
      <c r="L37" s="1373"/>
      <c r="M37" s="1373"/>
      <c r="N37" s="1373"/>
      <c r="O37" s="1373"/>
      <c r="P37" s="1373"/>
      <c r="Q37" s="1374"/>
      <c r="R37" s="1375">
        <v>9000</v>
      </c>
      <c r="S37" s="1376"/>
      <c r="T37" s="1377"/>
      <c r="U37" s="1343"/>
      <c r="V37" s="1343"/>
      <c r="W37" s="1343"/>
      <c r="X37" s="1343"/>
      <c r="Y37" s="1343"/>
      <c r="Z37" s="1343"/>
      <c r="AA37" s="1343"/>
      <c r="AB37" s="1343"/>
      <c r="AC37" s="1343"/>
      <c r="AD37" s="1343"/>
      <c r="AE37" s="1343"/>
      <c r="AF37" s="1343"/>
      <c r="AG37" s="1343"/>
      <c r="AH37" s="1343"/>
      <c r="AI37" s="1343"/>
      <c r="AJ37" s="1343"/>
      <c r="AK37" s="1343"/>
      <c r="AL37" s="1343"/>
      <c r="AM37" s="1343"/>
      <c r="AN37" s="1343"/>
      <c r="AO37" s="1343"/>
      <c r="AP37" s="1343"/>
      <c r="AQ37" s="1343"/>
      <c r="AR37" s="1343"/>
      <c r="AS37" s="1343"/>
      <c r="AT37" s="1343"/>
      <c r="AU37" s="1343"/>
      <c r="AV37" s="1343"/>
      <c r="AW37" s="1343"/>
      <c r="AX37" s="1343"/>
      <c r="AY37" s="1343"/>
      <c r="AZ37" s="1345"/>
      <c r="BA37" s="408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V37" s="350" t="s">
        <v>614</v>
      </c>
    </row>
    <row r="38" spans="1:74" s="182" customFormat="1" ht="15" customHeight="1">
      <c r="A38" s="396"/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AT38" s="419"/>
      <c r="AU38" s="419"/>
      <c r="AV38" s="419"/>
      <c r="AW38" s="419"/>
      <c r="AX38" s="419"/>
      <c r="AY38" s="419"/>
      <c r="AZ38" s="419"/>
      <c r="BA38" s="396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</row>
    <row r="39" spans="1:74" s="182" customFormat="1" ht="18" customHeight="1">
      <c r="A39" s="396"/>
      <c r="B39" s="1344" t="s">
        <v>976</v>
      </c>
      <c r="C39" s="1344"/>
      <c r="D39" s="1344"/>
      <c r="E39" s="1344"/>
      <c r="F39" s="1344"/>
      <c r="G39" s="1344"/>
      <c r="H39" s="1344"/>
      <c r="I39" s="1344"/>
      <c r="J39" s="1344"/>
      <c r="K39" s="1344"/>
      <c r="L39" s="1344"/>
      <c r="M39" s="1344"/>
      <c r="N39" s="1344"/>
      <c r="O39" s="1344"/>
      <c r="P39" s="1344"/>
      <c r="Q39" s="1344"/>
      <c r="R39" s="1344"/>
      <c r="S39" s="1344"/>
      <c r="T39" s="1344"/>
      <c r="U39" s="1344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4"/>
      <c r="AF39" s="1344"/>
      <c r="AG39" s="1344"/>
      <c r="AH39" s="1344"/>
      <c r="AI39" s="1344"/>
      <c r="AJ39" s="1344"/>
      <c r="AK39" s="1344"/>
      <c r="AL39" s="1344"/>
      <c r="AM39" s="1344"/>
      <c r="AN39" s="1344"/>
      <c r="AO39" s="1344"/>
      <c r="AP39" s="1344"/>
      <c r="AQ39" s="1344"/>
      <c r="AR39" s="1344"/>
      <c r="AS39" s="1344"/>
      <c r="AT39" s="1344"/>
      <c r="AU39" s="1344"/>
      <c r="AV39" s="1344"/>
      <c r="AW39" s="1344"/>
      <c r="AX39" s="1344"/>
      <c r="AY39" s="1344"/>
      <c r="AZ39" s="1344"/>
      <c r="BA39" s="396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</row>
    <row r="40" spans="1:74" s="350" customFormat="1" ht="33" customHeight="1">
      <c r="A40" s="408"/>
      <c r="B40" s="1378" t="s">
        <v>975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1378"/>
      <c r="AG40" s="1378"/>
      <c r="AH40" s="1378"/>
      <c r="AI40" s="1378"/>
      <c r="AJ40" s="1378"/>
      <c r="AK40" s="1378"/>
      <c r="AL40" s="1378"/>
      <c r="AM40" s="1378"/>
      <c r="AN40" s="1378"/>
      <c r="AO40" s="1378"/>
      <c r="AP40" s="1378"/>
      <c r="AQ40" s="1378"/>
      <c r="AR40" s="1378"/>
      <c r="AS40" s="1378"/>
      <c r="AT40" s="1378"/>
      <c r="AU40" s="1378"/>
      <c r="AV40" s="1378"/>
      <c r="AW40" s="1378"/>
      <c r="AX40" s="1378"/>
      <c r="AY40" s="1378"/>
      <c r="AZ40" s="1378"/>
      <c r="BA40" s="408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</row>
    <row r="41" spans="1:74" s="350" customFormat="1" ht="15" customHeight="1">
      <c r="A41" s="408"/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21"/>
      <c r="S41" s="421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0"/>
      <c r="AX41" s="420"/>
      <c r="AY41" s="420"/>
      <c r="AZ41" s="420"/>
      <c r="BA41" s="408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</row>
    <row r="42" spans="1:74" s="350" customFormat="1" ht="15" customHeight="1">
      <c r="A42" s="408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1379" t="s">
        <v>960</v>
      </c>
      <c r="S42" s="1379"/>
      <c r="T42" s="1379"/>
      <c r="U42" s="1379"/>
      <c r="V42" s="1379"/>
      <c r="W42" s="1379"/>
      <c r="X42" s="1379"/>
      <c r="Y42" s="1379"/>
      <c r="Z42" s="1379"/>
      <c r="AA42" s="1379"/>
      <c r="AB42" s="1379"/>
      <c r="AC42" s="1379"/>
      <c r="AD42" s="1379"/>
      <c r="AE42" s="1379"/>
      <c r="AF42" s="1379"/>
      <c r="AG42" s="1379"/>
      <c r="AH42" s="1379"/>
      <c r="AI42" s="1379"/>
      <c r="AJ42" s="1379"/>
      <c r="AK42" s="1379"/>
      <c r="AL42" s="1379"/>
      <c r="AM42" s="1379"/>
      <c r="AN42" s="1379"/>
      <c r="AO42" s="1379"/>
      <c r="AP42" s="1379"/>
      <c r="AQ42" s="1379"/>
      <c r="AR42" s="1379"/>
      <c r="AS42" s="1379"/>
      <c r="AT42" s="1379"/>
      <c r="AU42" s="1379"/>
      <c r="AV42" s="1379"/>
      <c r="AW42" s="1379"/>
      <c r="AX42" s="1379"/>
      <c r="AY42" s="1379"/>
      <c r="AZ42" s="1379"/>
      <c r="BA42" s="408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</row>
    <row r="43" spans="1:74" s="350" customFormat="1" ht="8.1" customHeight="1">
      <c r="A43" s="40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08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</row>
    <row r="44" spans="1:74" s="350" customFormat="1" ht="22.5" customHeight="1">
      <c r="A44" s="417"/>
      <c r="B44" s="1310" t="s">
        <v>959</v>
      </c>
      <c r="C44" s="1310"/>
      <c r="D44" s="1310"/>
      <c r="E44" s="1310"/>
      <c r="F44" s="1353" t="s">
        <v>958</v>
      </c>
      <c r="G44" s="1353"/>
      <c r="H44" s="1353"/>
      <c r="I44" s="1353"/>
      <c r="J44" s="1353" t="s">
        <v>957</v>
      </c>
      <c r="K44" s="1353"/>
      <c r="L44" s="1353"/>
      <c r="M44" s="1353"/>
      <c r="N44" s="1353" t="s">
        <v>956</v>
      </c>
      <c r="O44" s="1353"/>
      <c r="P44" s="1353"/>
      <c r="Q44" s="1353"/>
      <c r="R44" s="1353" t="s">
        <v>955</v>
      </c>
      <c r="S44" s="1353"/>
      <c r="T44" s="1353"/>
      <c r="U44" s="1314" t="s">
        <v>954</v>
      </c>
      <c r="V44" s="1310"/>
      <c r="W44" s="1310"/>
      <c r="X44" s="1310"/>
      <c r="Y44" s="1311"/>
      <c r="Z44" s="1314" t="s">
        <v>302</v>
      </c>
      <c r="AA44" s="1310"/>
      <c r="AB44" s="1311"/>
      <c r="AC44" s="1316" t="s">
        <v>374</v>
      </c>
      <c r="AD44" s="1317"/>
      <c r="AE44" s="1317"/>
      <c r="AF44" s="1317"/>
      <c r="AG44" s="1317"/>
      <c r="AH44" s="1317"/>
      <c r="AI44" s="1317"/>
      <c r="AJ44" s="1317"/>
      <c r="AK44" s="1317"/>
      <c r="AL44" s="1317"/>
      <c r="AM44" s="1317"/>
      <c r="AN44" s="1317"/>
      <c r="AO44" s="1317"/>
      <c r="AP44" s="1317"/>
      <c r="AQ44" s="1317"/>
      <c r="AR44" s="1317"/>
      <c r="AS44" s="1317"/>
      <c r="AT44" s="1318"/>
      <c r="AU44" s="1314" t="s">
        <v>953</v>
      </c>
      <c r="AV44" s="1310"/>
      <c r="AW44" s="1310"/>
      <c r="AX44" s="1310"/>
      <c r="AY44" s="1310"/>
      <c r="AZ44" s="1310"/>
      <c r="BA44" s="417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</row>
    <row r="45" spans="1:74" s="350" customFormat="1" ht="57" customHeight="1">
      <c r="A45" s="417"/>
      <c r="B45" s="1312"/>
      <c r="C45" s="1312"/>
      <c r="D45" s="1312"/>
      <c r="E45" s="1312"/>
      <c r="F45" s="1353"/>
      <c r="G45" s="1353"/>
      <c r="H45" s="1353"/>
      <c r="I45" s="1353"/>
      <c r="J45" s="1353"/>
      <c r="K45" s="1353"/>
      <c r="L45" s="1353"/>
      <c r="M45" s="1353"/>
      <c r="N45" s="1353"/>
      <c r="O45" s="1353"/>
      <c r="P45" s="1353"/>
      <c r="Q45" s="1353"/>
      <c r="R45" s="1353"/>
      <c r="S45" s="1353"/>
      <c r="T45" s="1353"/>
      <c r="U45" s="1315"/>
      <c r="V45" s="1312"/>
      <c r="W45" s="1312"/>
      <c r="X45" s="1312"/>
      <c r="Y45" s="1313"/>
      <c r="Z45" s="1315"/>
      <c r="AA45" s="1312"/>
      <c r="AB45" s="1313"/>
      <c r="AC45" s="1316" t="s">
        <v>345</v>
      </c>
      <c r="AD45" s="1317"/>
      <c r="AE45" s="1317"/>
      <c r="AF45" s="1317"/>
      <c r="AG45" s="1317"/>
      <c r="AH45" s="1318"/>
      <c r="AI45" s="1316" t="s">
        <v>346</v>
      </c>
      <c r="AJ45" s="1317"/>
      <c r="AK45" s="1317"/>
      <c r="AL45" s="1317"/>
      <c r="AM45" s="1317"/>
      <c r="AN45" s="1318"/>
      <c r="AO45" s="1316" t="s">
        <v>952</v>
      </c>
      <c r="AP45" s="1317"/>
      <c r="AQ45" s="1317"/>
      <c r="AR45" s="1317"/>
      <c r="AS45" s="1317"/>
      <c r="AT45" s="1318"/>
      <c r="AU45" s="1315"/>
      <c r="AV45" s="1312"/>
      <c r="AW45" s="1312"/>
      <c r="AX45" s="1312"/>
      <c r="AY45" s="1312"/>
      <c r="AZ45" s="1312"/>
      <c r="BA45" s="417"/>
      <c r="BB45" s="184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</row>
    <row r="46" spans="1:74" s="350" customFormat="1" ht="24.95" customHeight="1">
      <c r="A46" s="417"/>
      <c r="B46" s="1312"/>
      <c r="C46" s="1312"/>
      <c r="D46" s="1312"/>
      <c r="E46" s="1312"/>
      <c r="F46" s="1353"/>
      <c r="G46" s="1353"/>
      <c r="H46" s="1353"/>
      <c r="I46" s="1353"/>
      <c r="J46" s="1353"/>
      <c r="K46" s="1353"/>
      <c r="L46" s="1353"/>
      <c r="M46" s="1353"/>
      <c r="N46" s="1353"/>
      <c r="O46" s="1353"/>
      <c r="P46" s="1353"/>
      <c r="Q46" s="1353"/>
      <c r="R46" s="1353"/>
      <c r="S46" s="1353"/>
      <c r="T46" s="1353"/>
      <c r="U46" s="1315"/>
      <c r="V46" s="1312"/>
      <c r="W46" s="1312"/>
      <c r="X46" s="1312"/>
      <c r="Y46" s="1313"/>
      <c r="Z46" s="1315"/>
      <c r="AA46" s="1312"/>
      <c r="AB46" s="1313"/>
      <c r="AC46" s="1314" t="s">
        <v>757</v>
      </c>
      <c r="AD46" s="1311"/>
      <c r="AE46" s="1316" t="s">
        <v>951</v>
      </c>
      <c r="AF46" s="1317"/>
      <c r="AG46" s="1317"/>
      <c r="AH46" s="1318"/>
      <c r="AI46" s="1314" t="s">
        <v>757</v>
      </c>
      <c r="AJ46" s="1311"/>
      <c r="AK46" s="1316" t="s">
        <v>951</v>
      </c>
      <c r="AL46" s="1317"/>
      <c r="AM46" s="1317"/>
      <c r="AN46" s="1318"/>
      <c r="AO46" s="1314" t="s">
        <v>757</v>
      </c>
      <c r="AP46" s="1311"/>
      <c r="AQ46" s="1316" t="s">
        <v>951</v>
      </c>
      <c r="AR46" s="1317"/>
      <c r="AS46" s="1317"/>
      <c r="AT46" s="1318"/>
      <c r="AU46" s="1314" t="s">
        <v>757</v>
      </c>
      <c r="AV46" s="1311"/>
      <c r="AW46" s="1316" t="s">
        <v>951</v>
      </c>
      <c r="AX46" s="1317"/>
      <c r="AY46" s="1317"/>
      <c r="AZ46" s="1317"/>
      <c r="BA46" s="417"/>
      <c r="BB46" s="184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</row>
    <row r="47" spans="1:74" s="350" customFormat="1" ht="120" customHeight="1">
      <c r="A47" s="417"/>
      <c r="B47" s="1355"/>
      <c r="C47" s="1355"/>
      <c r="D47" s="1355"/>
      <c r="E47" s="1355"/>
      <c r="F47" s="1353"/>
      <c r="G47" s="1353"/>
      <c r="H47" s="1353"/>
      <c r="I47" s="1353"/>
      <c r="J47" s="1353"/>
      <c r="K47" s="1353"/>
      <c r="L47" s="1353"/>
      <c r="M47" s="1353"/>
      <c r="N47" s="1353"/>
      <c r="O47" s="1353"/>
      <c r="P47" s="1353"/>
      <c r="Q47" s="1353"/>
      <c r="R47" s="1353"/>
      <c r="S47" s="1353"/>
      <c r="T47" s="1353"/>
      <c r="U47" s="1354"/>
      <c r="V47" s="1355"/>
      <c r="W47" s="1355"/>
      <c r="X47" s="1355"/>
      <c r="Y47" s="1356"/>
      <c r="Z47" s="1354"/>
      <c r="AA47" s="1355"/>
      <c r="AB47" s="1356"/>
      <c r="AC47" s="1354"/>
      <c r="AD47" s="1356"/>
      <c r="AE47" s="1385" t="s">
        <v>950</v>
      </c>
      <c r="AF47" s="1386"/>
      <c r="AG47" s="1385" t="s">
        <v>949</v>
      </c>
      <c r="AH47" s="1386"/>
      <c r="AI47" s="1354"/>
      <c r="AJ47" s="1356"/>
      <c r="AK47" s="1385" t="s">
        <v>950</v>
      </c>
      <c r="AL47" s="1386"/>
      <c r="AM47" s="1385" t="s">
        <v>949</v>
      </c>
      <c r="AN47" s="1386"/>
      <c r="AO47" s="1354"/>
      <c r="AP47" s="1356"/>
      <c r="AQ47" s="1385" t="s">
        <v>950</v>
      </c>
      <c r="AR47" s="1386"/>
      <c r="AS47" s="1385" t="s">
        <v>949</v>
      </c>
      <c r="AT47" s="1386"/>
      <c r="AU47" s="1354"/>
      <c r="AV47" s="1356"/>
      <c r="AW47" s="1385" t="s">
        <v>950</v>
      </c>
      <c r="AX47" s="1386"/>
      <c r="AY47" s="1385" t="s">
        <v>949</v>
      </c>
      <c r="AZ47" s="1388"/>
      <c r="BA47" s="417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</row>
    <row r="48" spans="1:74" s="350" customFormat="1" ht="15" customHeight="1" thickBot="1">
      <c r="A48" s="417"/>
      <c r="B48" s="1380" t="s">
        <v>948</v>
      </c>
      <c r="C48" s="1380"/>
      <c r="D48" s="1380"/>
      <c r="E48" s="1381"/>
      <c r="F48" s="1380" t="s">
        <v>307</v>
      </c>
      <c r="G48" s="1380"/>
      <c r="H48" s="1380"/>
      <c r="I48" s="1381"/>
      <c r="J48" s="1380" t="s">
        <v>308</v>
      </c>
      <c r="K48" s="1380"/>
      <c r="L48" s="1380"/>
      <c r="M48" s="1381"/>
      <c r="N48" s="1380" t="s">
        <v>309</v>
      </c>
      <c r="O48" s="1380"/>
      <c r="P48" s="1380"/>
      <c r="Q48" s="1381"/>
      <c r="R48" s="1380" t="s">
        <v>310</v>
      </c>
      <c r="S48" s="1380"/>
      <c r="T48" s="1381"/>
      <c r="U48" s="1382">
        <v>6</v>
      </c>
      <c r="V48" s="1383"/>
      <c r="W48" s="1383"/>
      <c r="X48" s="1383"/>
      <c r="Y48" s="1384"/>
      <c r="Z48" s="1331" t="s">
        <v>947</v>
      </c>
      <c r="AA48" s="1329"/>
      <c r="AB48" s="1330"/>
      <c r="AC48" s="1319" t="s">
        <v>946</v>
      </c>
      <c r="AD48" s="1319"/>
      <c r="AE48" s="1319" t="s">
        <v>945</v>
      </c>
      <c r="AF48" s="1319"/>
      <c r="AG48" s="1319" t="s">
        <v>944</v>
      </c>
      <c r="AH48" s="1319"/>
      <c r="AI48" s="1319" t="s">
        <v>943</v>
      </c>
      <c r="AJ48" s="1319"/>
      <c r="AK48" s="1319" t="s">
        <v>942</v>
      </c>
      <c r="AL48" s="1319"/>
      <c r="AM48" s="1319" t="s">
        <v>941</v>
      </c>
      <c r="AN48" s="1319"/>
      <c r="AO48" s="1319" t="s">
        <v>940</v>
      </c>
      <c r="AP48" s="1319"/>
      <c r="AQ48" s="1319" t="s">
        <v>939</v>
      </c>
      <c r="AR48" s="1319"/>
      <c r="AS48" s="1319" t="s">
        <v>938</v>
      </c>
      <c r="AT48" s="1319"/>
      <c r="AU48" s="1319" t="s">
        <v>528</v>
      </c>
      <c r="AV48" s="1319"/>
      <c r="AW48" s="1319" t="s">
        <v>524</v>
      </c>
      <c r="AX48" s="1319"/>
      <c r="AY48" s="1343" t="s">
        <v>520</v>
      </c>
      <c r="AZ48" s="1387"/>
      <c r="BA48" s="417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</row>
    <row r="49" spans="1:74" s="350" customFormat="1" ht="18" customHeight="1">
      <c r="A49" s="416"/>
      <c r="B49" s="1389" t="s">
        <v>614</v>
      </c>
      <c r="C49" s="1390"/>
      <c r="D49" s="1390"/>
      <c r="E49" s="1390"/>
      <c r="F49" s="1390"/>
      <c r="G49" s="1390"/>
      <c r="H49" s="1390"/>
      <c r="I49" s="1390"/>
      <c r="J49" s="1390"/>
      <c r="K49" s="1390"/>
      <c r="L49" s="1390"/>
      <c r="M49" s="1390"/>
      <c r="N49" s="1390" t="s">
        <v>614</v>
      </c>
      <c r="O49" s="1390"/>
      <c r="P49" s="1390"/>
      <c r="Q49" s="1390"/>
      <c r="R49" s="1390"/>
      <c r="S49" s="1390"/>
      <c r="T49" s="1390"/>
      <c r="U49" s="1328"/>
      <c r="V49" s="1328"/>
      <c r="W49" s="1328"/>
      <c r="X49" s="1328"/>
      <c r="Y49" s="1328"/>
      <c r="Z49" s="1365" t="s">
        <v>349</v>
      </c>
      <c r="AA49" s="1365"/>
      <c r="AB49" s="1366"/>
      <c r="AC49" s="1328"/>
      <c r="AD49" s="1328"/>
      <c r="AE49" s="1328"/>
      <c r="AF49" s="1328"/>
      <c r="AG49" s="1328"/>
      <c r="AH49" s="1328"/>
      <c r="AI49" s="1328"/>
      <c r="AJ49" s="1328"/>
      <c r="AK49" s="1328"/>
      <c r="AL49" s="1328"/>
      <c r="AM49" s="1328"/>
      <c r="AN49" s="1328"/>
      <c r="AO49" s="1328"/>
      <c r="AP49" s="1328"/>
      <c r="AQ49" s="1328"/>
      <c r="AR49" s="1328"/>
      <c r="AS49" s="1328"/>
      <c r="AT49" s="1328"/>
      <c r="AU49" s="1328"/>
      <c r="AV49" s="1328"/>
      <c r="AW49" s="1328"/>
      <c r="AX49" s="1328"/>
      <c r="AY49" s="1328"/>
      <c r="AZ49" s="1332"/>
      <c r="BA49" s="408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</row>
    <row r="50" spans="1:74" s="350" customFormat="1" ht="18" customHeight="1" thickBot="1">
      <c r="A50" s="416"/>
      <c r="B50" s="1370"/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43"/>
      <c r="V50" s="1343"/>
      <c r="W50" s="1343"/>
      <c r="X50" s="1343"/>
      <c r="Y50" s="1343"/>
      <c r="Z50" s="1368" t="s">
        <v>429</v>
      </c>
      <c r="AA50" s="1368"/>
      <c r="AB50" s="1369"/>
      <c r="AC50" s="1333"/>
      <c r="AD50" s="1333"/>
      <c r="AE50" s="1333"/>
      <c r="AF50" s="1333"/>
      <c r="AG50" s="1333"/>
      <c r="AH50" s="1333"/>
      <c r="AI50" s="1333"/>
      <c r="AJ50" s="1333"/>
      <c r="AK50" s="1333"/>
      <c r="AL50" s="1333"/>
      <c r="AM50" s="1333"/>
      <c r="AN50" s="1333"/>
      <c r="AO50" s="1333"/>
      <c r="AP50" s="1333"/>
      <c r="AQ50" s="1333"/>
      <c r="AR50" s="1333"/>
      <c r="AS50" s="1333"/>
      <c r="AT50" s="1333"/>
      <c r="AU50" s="1333"/>
      <c r="AV50" s="1333"/>
      <c r="AW50" s="1333"/>
      <c r="AX50" s="1333"/>
      <c r="AY50" s="1333"/>
      <c r="AZ50" s="1334"/>
      <c r="BA50" s="408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</row>
    <row r="51" spans="1:74" s="350" customFormat="1" ht="50.1" customHeight="1" thickBot="1">
      <c r="A51" s="416"/>
      <c r="B51" s="1391"/>
      <c r="C51" s="1343"/>
      <c r="D51" s="1343"/>
      <c r="E51" s="1343"/>
      <c r="F51" s="1343"/>
      <c r="G51" s="1343"/>
      <c r="H51" s="1343"/>
      <c r="I51" s="1343"/>
      <c r="J51" s="1343"/>
      <c r="K51" s="1343"/>
      <c r="L51" s="1343"/>
      <c r="M51" s="1343"/>
      <c r="N51" s="1343"/>
      <c r="O51" s="1343"/>
      <c r="P51" s="1343"/>
      <c r="Q51" s="1343"/>
      <c r="R51" s="1343"/>
      <c r="S51" s="1343"/>
      <c r="T51" s="1387"/>
      <c r="U51" s="1392" t="s">
        <v>937</v>
      </c>
      <c r="V51" s="1393"/>
      <c r="W51" s="1393"/>
      <c r="X51" s="1393"/>
      <c r="Y51" s="1394"/>
      <c r="Z51" s="1395" t="s">
        <v>936</v>
      </c>
      <c r="AA51" s="1368"/>
      <c r="AB51" s="1369"/>
      <c r="AC51" s="1333"/>
      <c r="AD51" s="1333"/>
      <c r="AE51" s="1333"/>
      <c r="AF51" s="1333"/>
      <c r="AG51" s="1333"/>
      <c r="AH51" s="1333"/>
      <c r="AI51" s="1333"/>
      <c r="AJ51" s="1333"/>
      <c r="AK51" s="1333"/>
      <c r="AL51" s="1333"/>
      <c r="AM51" s="1333"/>
      <c r="AN51" s="1333"/>
      <c r="AO51" s="1333"/>
      <c r="AP51" s="1333"/>
      <c r="AQ51" s="1333"/>
      <c r="AR51" s="1333"/>
      <c r="AS51" s="1333"/>
      <c r="AT51" s="1333"/>
      <c r="AU51" s="1333"/>
      <c r="AV51" s="1333"/>
      <c r="AW51" s="1333"/>
      <c r="AX51" s="1333"/>
      <c r="AY51" s="1333"/>
      <c r="AZ51" s="1334"/>
      <c r="BA51" s="408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</row>
    <row r="52" spans="1:74" s="350" customFormat="1" ht="18" customHeight="1" thickBot="1">
      <c r="A52" s="408"/>
      <c r="B52" s="1396" t="s">
        <v>338</v>
      </c>
      <c r="C52" s="1396"/>
      <c r="D52" s="1396"/>
      <c r="E52" s="1396"/>
      <c r="F52" s="1396"/>
      <c r="G52" s="1396"/>
      <c r="H52" s="1396"/>
      <c r="I52" s="1396"/>
      <c r="J52" s="1396"/>
      <c r="K52" s="1396"/>
      <c r="L52" s="1396"/>
      <c r="M52" s="1396"/>
      <c r="N52" s="1396"/>
      <c r="O52" s="1396"/>
      <c r="P52" s="1396"/>
      <c r="Q52" s="1396"/>
      <c r="R52" s="1396"/>
      <c r="S52" s="1396"/>
      <c r="T52" s="1396"/>
      <c r="U52" s="1396"/>
      <c r="V52" s="1396"/>
      <c r="W52" s="1396"/>
      <c r="X52" s="1396"/>
      <c r="Y52" s="1396"/>
      <c r="Z52" s="1375">
        <v>9009</v>
      </c>
      <c r="AA52" s="1376"/>
      <c r="AB52" s="1376"/>
      <c r="AC52" s="1343"/>
      <c r="AD52" s="1343"/>
      <c r="AE52" s="1343"/>
      <c r="AF52" s="1343"/>
      <c r="AG52" s="1343"/>
      <c r="AH52" s="1343"/>
      <c r="AI52" s="1343"/>
      <c r="AJ52" s="1343"/>
      <c r="AK52" s="1343"/>
      <c r="AL52" s="1343"/>
      <c r="AM52" s="1343"/>
      <c r="AN52" s="1343"/>
      <c r="AO52" s="1343"/>
      <c r="AP52" s="1343"/>
      <c r="AQ52" s="1343"/>
      <c r="AR52" s="1343"/>
      <c r="AS52" s="1343"/>
      <c r="AT52" s="1343"/>
      <c r="AU52" s="1343"/>
      <c r="AV52" s="1343"/>
      <c r="AW52" s="1343"/>
      <c r="AX52" s="1343"/>
      <c r="AY52" s="1343"/>
      <c r="AZ52" s="1345"/>
      <c r="BA52" s="408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V52" s="350" t="s">
        <v>614</v>
      </c>
    </row>
    <row r="53" spans="1:74" s="178" customFormat="1" ht="18" customHeight="1">
      <c r="A53" s="408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22"/>
      <c r="AA53" s="422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1"/>
      <c r="AU53" s="411"/>
      <c r="AV53" s="411"/>
      <c r="AW53" s="411"/>
      <c r="AX53" s="411"/>
      <c r="AY53" s="411"/>
      <c r="AZ53" s="411"/>
      <c r="BA53" s="408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</row>
    <row r="54" spans="1:74" s="178" customFormat="1" ht="20.100000000000001" customHeight="1">
      <c r="A54" s="408"/>
      <c r="B54" s="1378" t="s">
        <v>974</v>
      </c>
      <c r="C54" s="1378"/>
      <c r="D54" s="1378"/>
      <c r="E54" s="1378"/>
      <c r="F54" s="1378"/>
      <c r="G54" s="1378"/>
      <c r="H54" s="1378"/>
      <c r="I54" s="1378"/>
      <c r="J54" s="1378"/>
      <c r="K54" s="1378"/>
      <c r="L54" s="1378"/>
      <c r="M54" s="1378"/>
      <c r="N54" s="1378"/>
      <c r="O54" s="1378"/>
      <c r="P54" s="1378"/>
      <c r="Q54" s="1378"/>
      <c r="R54" s="1378"/>
      <c r="S54" s="1378"/>
      <c r="T54" s="1378"/>
      <c r="U54" s="1378"/>
      <c r="V54" s="1378"/>
      <c r="W54" s="1378"/>
      <c r="X54" s="1378"/>
      <c r="Y54" s="1378"/>
      <c r="Z54" s="1378"/>
      <c r="AA54" s="1378"/>
      <c r="AB54" s="1378"/>
      <c r="AC54" s="1378"/>
      <c r="AD54" s="1378"/>
      <c r="AE54" s="1378"/>
      <c r="AF54" s="1378"/>
      <c r="AG54" s="1378"/>
      <c r="AH54" s="1378"/>
      <c r="AI54" s="1378"/>
      <c r="AJ54" s="1378"/>
      <c r="AK54" s="1378"/>
      <c r="AL54" s="1378"/>
      <c r="AM54" s="1378"/>
      <c r="AN54" s="1378"/>
      <c r="AO54" s="1378"/>
      <c r="AP54" s="1378"/>
      <c r="AQ54" s="1378"/>
      <c r="AR54" s="1378"/>
      <c r="AS54" s="1378"/>
      <c r="AT54" s="1378"/>
      <c r="AU54" s="1378"/>
      <c r="AV54" s="1378"/>
      <c r="AW54" s="1378"/>
      <c r="AX54" s="1378"/>
      <c r="AY54" s="1378"/>
      <c r="AZ54" s="1378"/>
      <c r="BA54" s="408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</row>
    <row r="55" spans="1:74" s="350" customFormat="1" ht="15" customHeight="1">
      <c r="A55" s="408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21"/>
      <c r="S55" s="421"/>
      <c r="T55" s="420"/>
      <c r="U55" s="420"/>
      <c r="V55" s="420"/>
      <c r="W55" s="420"/>
      <c r="X55" s="420"/>
      <c r="Y55" s="420"/>
      <c r="Z55" s="420"/>
      <c r="AA55" s="420"/>
      <c r="AB55" s="420"/>
      <c r="AC55" s="420"/>
      <c r="AD55" s="420"/>
      <c r="AE55" s="420"/>
      <c r="AF55" s="420"/>
      <c r="AG55" s="420"/>
      <c r="AH55" s="420"/>
      <c r="AI55" s="420"/>
      <c r="AJ55" s="420"/>
      <c r="AK55" s="420"/>
      <c r="AL55" s="420"/>
      <c r="AM55" s="420"/>
      <c r="AN55" s="420"/>
      <c r="AO55" s="420"/>
      <c r="AP55" s="420"/>
      <c r="AQ55" s="420"/>
      <c r="AR55" s="420"/>
      <c r="AS55" s="420"/>
      <c r="AT55" s="420"/>
      <c r="AU55" s="420"/>
      <c r="AV55" s="420"/>
      <c r="AW55" s="420"/>
      <c r="AX55" s="420"/>
      <c r="AY55" s="420"/>
      <c r="AZ55" s="420"/>
      <c r="BA55" s="408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</row>
    <row r="56" spans="1:74" s="350" customFormat="1" ht="15" customHeight="1">
      <c r="A56" s="408"/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1379" t="s">
        <v>960</v>
      </c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1379"/>
      <c r="AG56" s="1379"/>
      <c r="AH56" s="1379"/>
      <c r="AI56" s="1379"/>
      <c r="AJ56" s="1379"/>
      <c r="AK56" s="1379"/>
      <c r="AL56" s="1379"/>
      <c r="AM56" s="1379"/>
      <c r="AN56" s="1379"/>
      <c r="AO56" s="1379"/>
      <c r="AP56" s="1379"/>
      <c r="AQ56" s="1379"/>
      <c r="AR56" s="1379"/>
      <c r="AS56" s="1379"/>
      <c r="AT56" s="1379"/>
      <c r="AU56" s="1379"/>
      <c r="AV56" s="1379"/>
      <c r="AW56" s="1379"/>
      <c r="AX56" s="1379"/>
      <c r="AY56" s="1379"/>
      <c r="AZ56" s="1379"/>
      <c r="BA56" s="408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</row>
    <row r="57" spans="1:74" s="350" customFormat="1" ht="8.1" customHeight="1">
      <c r="A57" s="40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08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</row>
    <row r="58" spans="1:74" s="350" customFormat="1" ht="24.75" customHeight="1">
      <c r="A58" s="417"/>
      <c r="B58" s="1310" t="s">
        <v>959</v>
      </c>
      <c r="C58" s="1310"/>
      <c r="D58" s="1310"/>
      <c r="E58" s="1310"/>
      <c r="F58" s="1353" t="s">
        <v>958</v>
      </c>
      <c r="G58" s="1353"/>
      <c r="H58" s="1353"/>
      <c r="I58" s="1353"/>
      <c r="J58" s="1353" t="s">
        <v>957</v>
      </c>
      <c r="K58" s="1353"/>
      <c r="L58" s="1353"/>
      <c r="M58" s="1353"/>
      <c r="N58" s="1353" t="s">
        <v>956</v>
      </c>
      <c r="O58" s="1353"/>
      <c r="P58" s="1353"/>
      <c r="Q58" s="1353"/>
      <c r="R58" s="1353" t="s">
        <v>955</v>
      </c>
      <c r="S58" s="1353"/>
      <c r="T58" s="1353"/>
      <c r="U58" s="1314" t="s">
        <v>954</v>
      </c>
      <c r="V58" s="1310"/>
      <c r="W58" s="1310"/>
      <c r="X58" s="1310"/>
      <c r="Y58" s="1311"/>
      <c r="Z58" s="1314" t="s">
        <v>302</v>
      </c>
      <c r="AA58" s="1310"/>
      <c r="AB58" s="1311"/>
      <c r="AC58" s="1316" t="s">
        <v>374</v>
      </c>
      <c r="AD58" s="1317"/>
      <c r="AE58" s="1317"/>
      <c r="AF58" s="1317"/>
      <c r="AG58" s="1317"/>
      <c r="AH58" s="1317"/>
      <c r="AI58" s="1317"/>
      <c r="AJ58" s="1317"/>
      <c r="AK58" s="1317"/>
      <c r="AL58" s="1317"/>
      <c r="AM58" s="1317"/>
      <c r="AN58" s="1317"/>
      <c r="AO58" s="1317"/>
      <c r="AP58" s="1317"/>
      <c r="AQ58" s="1317"/>
      <c r="AR58" s="1317"/>
      <c r="AS58" s="1317"/>
      <c r="AT58" s="1318"/>
      <c r="AU58" s="1314" t="s">
        <v>953</v>
      </c>
      <c r="AV58" s="1310"/>
      <c r="AW58" s="1310"/>
      <c r="AX58" s="1310"/>
      <c r="AY58" s="1310"/>
      <c r="AZ58" s="1310"/>
      <c r="BA58" s="417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</row>
    <row r="59" spans="1:74" s="350" customFormat="1" ht="54" customHeight="1">
      <c r="A59" s="417"/>
      <c r="B59" s="1312"/>
      <c r="C59" s="1312"/>
      <c r="D59" s="1312"/>
      <c r="E59" s="1312"/>
      <c r="F59" s="1353"/>
      <c r="G59" s="1353"/>
      <c r="H59" s="1353"/>
      <c r="I59" s="1353"/>
      <c r="J59" s="1353"/>
      <c r="K59" s="1353"/>
      <c r="L59" s="1353"/>
      <c r="M59" s="1353"/>
      <c r="N59" s="1353"/>
      <c r="O59" s="1353"/>
      <c r="P59" s="1353"/>
      <c r="Q59" s="1353"/>
      <c r="R59" s="1353"/>
      <c r="S59" s="1353"/>
      <c r="T59" s="1353"/>
      <c r="U59" s="1315"/>
      <c r="V59" s="1312"/>
      <c r="W59" s="1312"/>
      <c r="X59" s="1312"/>
      <c r="Y59" s="1313"/>
      <c r="Z59" s="1315"/>
      <c r="AA59" s="1312"/>
      <c r="AB59" s="1313"/>
      <c r="AC59" s="1316" t="s">
        <v>345</v>
      </c>
      <c r="AD59" s="1317"/>
      <c r="AE59" s="1317"/>
      <c r="AF59" s="1317"/>
      <c r="AG59" s="1317"/>
      <c r="AH59" s="1318"/>
      <c r="AI59" s="1316" t="s">
        <v>346</v>
      </c>
      <c r="AJ59" s="1317"/>
      <c r="AK59" s="1317"/>
      <c r="AL59" s="1317"/>
      <c r="AM59" s="1317"/>
      <c r="AN59" s="1318"/>
      <c r="AO59" s="1316" t="s">
        <v>952</v>
      </c>
      <c r="AP59" s="1317"/>
      <c r="AQ59" s="1317"/>
      <c r="AR59" s="1317"/>
      <c r="AS59" s="1317"/>
      <c r="AT59" s="1318"/>
      <c r="AU59" s="1315"/>
      <c r="AV59" s="1312"/>
      <c r="AW59" s="1312"/>
      <c r="AX59" s="1312"/>
      <c r="AY59" s="1312"/>
      <c r="AZ59" s="1312"/>
      <c r="BA59" s="417"/>
      <c r="BB59" s="184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</row>
    <row r="60" spans="1:74" s="350" customFormat="1" ht="24.95" customHeight="1">
      <c r="A60" s="417"/>
      <c r="B60" s="1312"/>
      <c r="C60" s="1312"/>
      <c r="D60" s="1312"/>
      <c r="E60" s="1312"/>
      <c r="F60" s="1353"/>
      <c r="G60" s="1353"/>
      <c r="H60" s="1353"/>
      <c r="I60" s="1353"/>
      <c r="J60" s="1353"/>
      <c r="K60" s="1353"/>
      <c r="L60" s="1353"/>
      <c r="M60" s="1353"/>
      <c r="N60" s="1353"/>
      <c r="O60" s="1353"/>
      <c r="P60" s="1353"/>
      <c r="Q60" s="1353"/>
      <c r="R60" s="1353"/>
      <c r="S60" s="1353"/>
      <c r="T60" s="1353"/>
      <c r="U60" s="1315"/>
      <c r="V60" s="1312"/>
      <c r="W60" s="1312"/>
      <c r="X60" s="1312"/>
      <c r="Y60" s="1313"/>
      <c r="Z60" s="1315"/>
      <c r="AA60" s="1312"/>
      <c r="AB60" s="1313"/>
      <c r="AC60" s="1314" t="s">
        <v>757</v>
      </c>
      <c r="AD60" s="1311"/>
      <c r="AE60" s="1316" t="s">
        <v>951</v>
      </c>
      <c r="AF60" s="1317"/>
      <c r="AG60" s="1317"/>
      <c r="AH60" s="1318"/>
      <c r="AI60" s="1314" t="s">
        <v>757</v>
      </c>
      <c r="AJ60" s="1311"/>
      <c r="AK60" s="1316" t="s">
        <v>951</v>
      </c>
      <c r="AL60" s="1317"/>
      <c r="AM60" s="1317"/>
      <c r="AN60" s="1318"/>
      <c r="AO60" s="1314" t="s">
        <v>757</v>
      </c>
      <c r="AP60" s="1311"/>
      <c r="AQ60" s="1316" t="s">
        <v>951</v>
      </c>
      <c r="AR60" s="1317"/>
      <c r="AS60" s="1317"/>
      <c r="AT60" s="1318"/>
      <c r="AU60" s="1314" t="s">
        <v>757</v>
      </c>
      <c r="AV60" s="1311"/>
      <c r="AW60" s="1316" t="s">
        <v>951</v>
      </c>
      <c r="AX60" s="1317"/>
      <c r="AY60" s="1317"/>
      <c r="AZ60" s="1317"/>
      <c r="BA60" s="417"/>
      <c r="BB60" s="184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</row>
    <row r="61" spans="1:74" s="350" customFormat="1" ht="120" customHeight="1">
      <c r="A61" s="417"/>
      <c r="B61" s="1355"/>
      <c r="C61" s="1355"/>
      <c r="D61" s="1355"/>
      <c r="E61" s="1355"/>
      <c r="F61" s="1353"/>
      <c r="G61" s="1353"/>
      <c r="H61" s="1353"/>
      <c r="I61" s="1353"/>
      <c r="J61" s="1353"/>
      <c r="K61" s="1353"/>
      <c r="L61" s="1353"/>
      <c r="M61" s="1353"/>
      <c r="N61" s="1353"/>
      <c r="O61" s="1353"/>
      <c r="P61" s="1353"/>
      <c r="Q61" s="1353"/>
      <c r="R61" s="1353"/>
      <c r="S61" s="1353"/>
      <c r="T61" s="1353"/>
      <c r="U61" s="1354"/>
      <c r="V61" s="1355"/>
      <c r="W61" s="1355"/>
      <c r="X61" s="1355"/>
      <c r="Y61" s="1356"/>
      <c r="Z61" s="1354"/>
      <c r="AA61" s="1355"/>
      <c r="AB61" s="1356"/>
      <c r="AC61" s="1354"/>
      <c r="AD61" s="1356"/>
      <c r="AE61" s="1385" t="s">
        <v>950</v>
      </c>
      <c r="AF61" s="1386"/>
      <c r="AG61" s="1385" t="s">
        <v>949</v>
      </c>
      <c r="AH61" s="1386"/>
      <c r="AI61" s="1354"/>
      <c r="AJ61" s="1356"/>
      <c r="AK61" s="1385" t="s">
        <v>950</v>
      </c>
      <c r="AL61" s="1386"/>
      <c r="AM61" s="1385" t="s">
        <v>949</v>
      </c>
      <c r="AN61" s="1386"/>
      <c r="AO61" s="1354"/>
      <c r="AP61" s="1356"/>
      <c r="AQ61" s="1385" t="s">
        <v>950</v>
      </c>
      <c r="AR61" s="1386"/>
      <c r="AS61" s="1385" t="s">
        <v>949</v>
      </c>
      <c r="AT61" s="1386"/>
      <c r="AU61" s="1354"/>
      <c r="AV61" s="1356"/>
      <c r="AW61" s="1385" t="s">
        <v>950</v>
      </c>
      <c r="AX61" s="1386"/>
      <c r="AY61" s="1385" t="s">
        <v>949</v>
      </c>
      <c r="AZ61" s="1388"/>
      <c r="BA61" s="417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</row>
    <row r="62" spans="1:74" s="350" customFormat="1" ht="15" customHeight="1" thickBot="1">
      <c r="A62" s="417"/>
      <c r="B62" s="1380" t="s">
        <v>948</v>
      </c>
      <c r="C62" s="1380"/>
      <c r="D62" s="1380"/>
      <c r="E62" s="1381"/>
      <c r="F62" s="1380" t="s">
        <v>307</v>
      </c>
      <c r="G62" s="1380"/>
      <c r="H62" s="1380"/>
      <c r="I62" s="1381"/>
      <c r="J62" s="1380" t="s">
        <v>308</v>
      </c>
      <c r="K62" s="1380"/>
      <c r="L62" s="1380"/>
      <c r="M62" s="1381"/>
      <c r="N62" s="1380" t="s">
        <v>309</v>
      </c>
      <c r="O62" s="1380"/>
      <c r="P62" s="1380"/>
      <c r="Q62" s="1381"/>
      <c r="R62" s="1380" t="s">
        <v>310</v>
      </c>
      <c r="S62" s="1380"/>
      <c r="T62" s="1381"/>
      <c r="U62" s="1382">
        <v>6</v>
      </c>
      <c r="V62" s="1383"/>
      <c r="W62" s="1383"/>
      <c r="X62" s="1383"/>
      <c r="Y62" s="1384"/>
      <c r="Z62" s="1331" t="s">
        <v>947</v>
      </c>
      <c r="AA62" s="1329"/>
      <c r="AB62" s="1330"/>
      <c r="AC62" s="1319" t="s">
        <v>946</v>
      </c>
      <c r="AD62" s="1319"/>
      <c r="AE62" s="1319" t="s">
        <v>945</v>
      </c>
      <c r="AF62" s="1319"/>
      <c r="AG62" s="1319" t="s">
        <v>944</v>
      </c>
      <c r="AH62" s="1319"/>
      <c r="AI62" s="1319" t="s">
        <v>943</v>
      </c>
      <c r="AJ62" s="1319"/>
      <c r="AK62" s="1319" t="s">
        <v>942</v>
      </c>
      <c r="AL62" s="1319"/>
      <c r="AM62" s="1319" t="s">
        <v>941</v>
      </c>
      <c r="AN62" s="1319"/>
      <c r="AO62" s="1319" t="s">
        <v>940</v>
      </c>
      <c r="AP62" s="1319"/>
      <c r="AQ62" s="1319" t="s">
        <v>939</v>
      </c>
      <c r="AR62" s="1319"/>
      <c r="AS62" s="1319" t="s">
        <v>938</v>
      </c>
      <c r="AT62" s="1319"/>
      <c r="AU62" s="1319" t="s">
        <v>528</v>
      </c>
      <c r="AV62" s="1319"/>
      <c r="AW62" s="1319" t="s">
        <v>524</v>
      </c>
      <c r="AX62" s="1319"/>
      <c r="AY62" s="1343" t="s">
        <v>520</v>
      </c>
      <c r="AZ62" s="1387"/>
      <c r="BA62" s="417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</row>
    <row r="63" spans="1:74" s="350" customFormat="1" ht="18" customHeight="1">
      <c r="A63" s="416"/>
      <c r="B63" s="1389" t="s">
        <v>614</v>
      </c>
      <c r="C63" s="1390"/>
      <c r="D63" s="1390"/>
      <c r="E63" s="1390"/>
      <c r="F63" s="1390"/>
      <c r="G63" s="1390"/>
      <c r="H63" s="1390"/>
      <c r="I63" s="1390"/>
      <c r="J63" s="1390"/>
      <c r="K63" s="1390"/>
      <c r="L63" s="1390"/>
      <c r="M63" s="1390"/>
      <c r="N63" s="1390" t="s">
        <v>614</v>
      </c>
      <c r="O63" s="1390"/>
      <c r="P63" s="1390"/>
      <c r="Q63" s="1390"/>
      <c r="R63" s="1390"/>
      <c r="S63" s="1390"/>
      <c r="T63" s="1390"/>
      <c r="U63" s="1390"/>
      <c r="V63" s="1390"/>
      <c r="W63" s="1390"/>
      <c r="X63" s="1390"/>
      <c r="Y63" s="1390"/>
      <c r="Z63" s="1365" t="s">
        <v>349</v>
      </c>
      <c r="AA63" s="1365"/>
      <c r="AB63" s="1366"/>
      <c r="AC63" s="1328"/>
      <c r="AD63" s="1328"/>
      <c r="AE63" s="1328"/>
      <c r="AF63" s="1328"/>
      <c r="AG63" s="1328"/>
      <c r="AH63" s="1328"/>
      <c r="AI63" s="1328"/>
      <c r="AJ63" s="1328"/>
      <c r="AK63" s="1328"/>
      <c r="AL63" s="1328"/>
      <c r="AM63" s="1328"/>
      <c r="AN63" s="1328"/>
      <c r="AO63" s="1328"/>
      <c r="AP63" s="1328"/>
      <c r="AQ63" s="1328"/>
      <c r="AR63" s="1328"/>
      <c r="AS63" s="1328"/>
      <c r="AT63" s="1328"/>
      <c r="AU63" s="1328"/>
      <c r="AV63" s="1328"/>
      <c r="AW63" s="1328"/>
      <c r="AX63" s="1328"/>
      <c r="AY63" s="1328"/>
      <c r="AZ63" s="1332"/>
      <c r="BA63" s="408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</row>
    <row r="64" spans="1:74" s="350" customFormat="1" ht="18" customHeight="1" thickBot="1">
      <c r="A64" s="416"/>
      <c r="B64" s="1370"/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43"/>
      <c r="V64" s="1343"/>
      <c r="W64" s="1343"/>
      <c r="X64" s="1343"/>
      <c r="Y64" s="1343"/>
      <c r="Z64" s="1368" t="s">
        <v>429</v>
      </c>
      <c r="AA64" s="1368"/>
      <c r="AB64" s="1369"/>
      <c r="AC64" s="1333"/>
      <c r="AD64" s="1333"/>
      <c r="AE64" s="1333"/>
      <c r="AF64" s="1333"/>
      <c r="AG64" s="1333"/>
      <c r="AH64" s="1333"/>
      <c r="AI64" s="1333"/>
      <c r="AJ64" s="1333"/>
      <c r="AK64" s="1333"/>
      <c r="AL64" s="1333"/>
      <c r="AM64" s="1333"/>
      <c r="AN64" s="1333"/>
      <c r="AO64" s="1333"/>
      <c r="AP64" s="1333"/>
      <c r="AQ64" s="1333"/>
      <c r="AR64" s="1333"/>
      <c r="AS64" s="1333"/>
      <c r="AT64" s="1333"/>
      <c r="AU64" s="1333"/>
      <c r="AV64" s="1333"/>
      <c r="AW64" s="1333"/>
      <c r="AX64" s="1333"/>
      <c r="AY64" s="1333"/>
      <c r="AZ64" s="1334"/>
      <c r="BA64" s="408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</row>
    <row r="65" spans="1:74" s="350" customFormat="1" ht="50.1" customHeight="1" thickBot="1">
      <c r="A65" s="416"/>
      <c r="B65" s="1391"/>
      <c r="C65" s="1343"/>
      <c r="D65" s="1343"/>
      <c r="E65" s="1343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87"/>
      <c r="U65" s="1392" t="s">
        <v>937</v>
      </c>
      <c r="V65" s="1393"/>
      <c r="W65" s="1393"/>
      <c r="X65" s="1393"/>
      <c r="Y65" s="1397"/>
      <c r="Z65" s="1395" t="s">
        <v>936</v>
      </c>
      <c r="AA65" s="1368"/>
      <c r="AB65" s="1369"/>
      <c r="AC65" s="1333"/>
      <c r="AD65" s="1333"/>
      <c r="AE65" s="1333"/>
      <c r="AF65" s="1333"/>
      <c r="AG65" s="1333"/>
      <c r="AH65" s="1333"/>
      <c r="AI65" s="1333"/>
      <c r="AJ65" s="1333"/>
      <c r="AK65" s="1333"/>
      <c r="AL65" s="1333"/>
      <c r="AM65" s="1333"/>
      <c r="AN65" s="1333"/>
      <c r="AO65" s="1333"/>
      <c r="AP65" s="1333"/>
      <c r="AQ65" s="1333"/>
      <c r="AR65" s="1333"/>
      <c r="AS65" s="1333"/>
      <c r="AT65" s="1333"/>
      <c r="AU65" s="1333"/>
      <c r="AV65" s="1333"/>
      <c r="AW65" s="1333"/>
      <c r="AX65" s="1333"/>
      <c r="AY65" s="1333"/>
      <c r="AZ65" s="1334"/>
      <c r="BA65" s="408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</row>
    <row r="66" spans="1:74" s="350" customFormat="1" ht="18" customHeight="1" thickBot="1">
      <c r="A66" s="408"/>
      <c r="B66" s="1396" t="s">
        <v>338</v>
      </c>
      <c r="C66" s="1396"/>
      <c r="D66" s="1396"/>
      <c r="E66" s="1396"/>
      <c r="F66" s="1396"/>
      <c r="G66" s="1396"/>
      <c r="H66" s="1396"/>
      <c r="I66" s="1396"/>
      <c r="J66" s="1396"/>
      <c r="K66" s="1396"/>
      <c r="L66" s="1396"/>
      <c r="M66" s="1396"/>
      <c r="N66" s="1396"/>
      <c r="O66" s="1396"/>
      <c r="P66" s="1396"/>
      <c r="Q66" s="1396"/>
      <c r="R66" s="1396"/>
      <c r="S66" s="1396"/>
      <c r="T66" s="1396"/>
      <c r="U66" s="1396"/>
      <c r="V66" s="1396"/>
      <c r="W66" s="1396"/>
      <c r="X66" s="1396"/>
      <c r="Y66" s="1405"/>
      <c r="Z66" s="1375">
        <v>9009</v>
      </c>
      <c r="AA66" s="1376"/>
      <c r="AB66" s="1376"/>
      <c r="AC66" s="1343"/>
      <c r="AD66" s="1343"/>
      <c r="AE66" s="1343"/>
      <c r="AF66" s="1343"/>
      <c r="AG66" s="1343"/>
      <c r="AH66" s="1343"/>
      <c r="AI66" s="1343"/>
      <c r="AJ66" s="1343"/>
      <c r="AK66" s="1343"/>
      <c r="AL66" s="1343"/>
      <c r="AM66" s="1343"/>
      <c r="AN66" s="1343"/>
      <c r="AO66" s="1343"/>
      <c r="AP66" s="1343"/>
      <c r="AQ66" s="1343"/>
      <c r="AR66" s="1343"/>
      <c r="AS66" s="1343"/>
      <c r="AT66" s="1343"/>
      <c r="AU66" s="1343"/>
      <c r="AV66" s="1343"/>
      <c r="AW66" s="1343"/>
      <c r="AX66" s="1343"/>
      <c r="AY66" s="1343"/>
      <c r="AZ66" s="1345"/>
      <c r="BA66" s="408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V66" s="350" t="s">
        <v>614</v>
      </c>
    </row>
    <row r="67" spans="1:74" s="178" customFormat="1" ht="15" customHeight="1">
      <c r="A67" s="408"/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4"/>
      <c r="T67" s="414"/>
      <c r="U67" s="413"/>
      <c r="V67" s="413"/>
      <c r="W67" s="413"/>
      <c r="X67" s="413"/>
      <c r="Y67" s="413"/>
      <c r="Z67" s="413"/>
      <c r="AA67" s="413"/>
      <c r="AB67" s="413"/>
      <c r="AC67" s="409"/>
      <c r="AD67" s="409"/>
      <c r="AE67" s="409"/>
      <c r="AF67" s="409"/>
      <c r="AG67" s="409"/>
      <c r="AH67" s="409"/>
      <c r="AI67" s="409"/>
      <c r="AJ67" s="409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08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</row>
    <row r="68" spans="1:74" s="178" customFormat="1" ht="15" customHeight="1">
      <c r="A68" s="396"/>
      <c r="B68" s="412"/>
      <c r="C68" s="412"/>
      <c r="D68" s="412"/>
      <c r="E68" s="412"/>
      <c r="F68" s="412"/>
      <c r="G68" s="412"/>
      <c r="H68" s="412"/>
      <c r="I68" s="412"/>
      <c r="J68" s="411"/>
      <c r="K68" s="411"/>
      <c r="L68" s="411"/>
      <c r="M68" s="411"/>
      <c r="N68" s="411"/>
      <c r="O68" s="411"/>
      <c r="P68" s="411"/>
      <c r="Q68" s="411"/>
      <c r="R68" s="410"/>
      <c r="S68" s="410"/>
      <c r="T68" s="410"/>
      <c r="U68" s="410"/>
      <c r="V68" s="410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  <c r="AW68" s="409"/>
      <c r="AX68" s="409"/>
      <c r="AY68" s="409"/>
      <c r="AZ68" s="409"/>
      <c r="BA68" s="409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</row>
    <row r="69" spans="1:74" s="248" customFormat="1" ht="18" customHeight="1">
      <c r="A69" s="396"/>
      <c r="B69" s="405"/>
      <c r="C69" s="1398" t="s">
        <v>436</v>
      </c>
      <c r="D69" s="1398"/>
      <c r="E69" s="1398"/>
      <c r="F69" s="1398"/>
      <c r="G69" s="1398"/>
      <c r="H69" s="1398"/>
      <c r="I69" s="398"/>
      <c r="J69" s="1404"/>
      <c r="K69" s="1404"/>
      <c r="L69" s="1404"/>
      <c r="M69" s="1404"/>
      <c r="N69" s="1404"/>
      <c r="O69" s="1404"/>
      <c r="P69" s="1404"/>
      <c r="Q69" s="1404"/>
      <c r="R69" s="1404"/>
      <c r="S69" s="1404"/>
      <c r="T69" s="1404"/>
      <c r="U69" s="1404"/>
      <c r="V69" s="1404"/>
      <c r="W69" s="1404"/>
      <c r="X69" s="1404"/>
      <c r="Y69" s="1404"/>
      <c r="Z69" s="398"/>
      <c r="AA69" s="398"/>
      <c r="AB69" s="1404"/>
      <c r="AC69" s="1404"/>
      <c r="AD69" s="1404"/>
      <c r="AE69" s="1404"/>
      <c r="AF69" s="1404"/>
      <c r="AG69" s="1404"/>
      <c r="AH69" s="1404"/>
      <c r="AI69" s="396"/>
      <c r="AJ69" s="396"/>
      <c r="AK69" s="1404"/>
      <c r="AL69" s="1404"/>
      <c r="AM69" s="1404"/>
      <c r="AN69" s="1404"/>
      <c r="AO69" s="1404"/>
      <c r="AP69" s="1404"/>
      <c r="AQ69" s="1404"/>
      <c r="AR69" s="1404"/>
      <c r="AS69" s="1404"/>
      <c r="AT69" s="1404"/>
      <c r="AU69" s="1404"/>
      <c r="AV69" s="1404"/>
      <c r="AW69" s="1404"/>
      <c r="AX69" s="1404"/>
      <c r="AY69" s="1404"/>
      <c r="AZ69" s="1404"/>
      <c r="BA69" s="397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</row>
    <row r="70" spans="1:74" s="248" customFormat="1" ht="18" customHeight="1">
      <c r="A70" s="396"/>
      <c r="B70" s="405"/>
      <c r="C70" s="1398" t="s">
        <v>437</v>
      </c>
      <c r="D70" s="1398"/>
      <c r="E70" s="1398"/>
      <c r="F70" s="1398"/>
      <c r="G70" s="1398"/>
      <c r="H70" s="1398"/>
      <c r="I70" s="398"/>
      <c r="J70" s="1399" t="s">
        <v>90</v>
      </c>
      <c r="K70" s="1399"/>
      <c r="L70" s="1399"/>
      <c r="M70" s="1399"/>
      <c r="N70" s="1399"/>
      <c r="O70" s="1399"/>
      <c r="P70" s="1399"/>
      <c r="Q70" s="1399"/>
      <c r="R70" s="1399"/>
      <c r="S70" s="1399"/>
      <c r="T70" s="1399"/>
      <c r="U70" s="1399"/>
      <c r="V70" s="1399"/>
      <c r="W70" s="1399"/>
      <c r="X70" s="1399"/>
      <c r="Y70" s="1399"/>
      <c r="Z70" s="407"/>
      <c r="AA70" s="407"/>
      <c r="AB70" s="1399" t="s">
        <v>42</v>
      </c>
      <c r="AC70" s="1399"/>
      <c r="AD70" s="1399"/>
      <c r="AE70" s="1399"/>
      <c r="AF70" s="1399"/>
      <c r="AG70" s="1399"/>
      <c r="AH70" s="1399"/>
      <c r="AI70" s="406"/>
      <c r="AJ70" s="406"/>
      <c r="AK70" s="1399" t="s">
        <v>41</v>
      </c>
      <c r="AL70" s="1399"/>
      <c r="AM70" s="1399"/>
      <c r="AN70" s="1399"/>
      <c r="AO70" s="1399"/>
      <c r="AP70" s="1399"/>
      <c r="AQ70" s="1399"/>
      <c r="AR70" s="1399"/>
      <c r="AS70" s="1399"/>
      <c r="AT70" s="1399"/>
      <c r="AU70" s="1399"/>
      <c r="AV70" s="1399"/>
      <c r="AW70" s="1399"/>
      <c r="AX70" s="1399"/>
      <c r="AY70" s="1399"/>
      <c r="AZ70" s="1399"/>
      <c r="BA70" s="397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</row>
    <row r="71" spans="1:74" s="248" customFormat="1" ht="18" customHeight="1">
      <c r="A71" s="408"/>
      <c r="B71" s="405"/>
      <c r="C71" s="398"/>
      <c r="D71" s="398"/>
      <c r="E71" s="398"/>
      <c r="F71" s="398"/>
      <c r="G71" s="398"/>
      <c r="H71" s="398"/>
      <c r="I71" s="398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7"/>
      <c r="AA71" s="407"/>
      <c r="AB71" s="407"/>
      <c r="AC71" s="407"/>
      <c r="AD71" s="407"/>
      <c r="AE71" s="407"/>
      <c r="AF71" s="407"/>
      <c r="AG71" s="407"/>
      <c r="AH71" s="407"/>
      <c r="AI71" s="406"/>
      <c r="AJ71" s="407"/>
      <c r="AK71" s="407"/>
      <c r="AL71" s="407"/>
      <c r="AM71" s="407"/>
      <c r="AN71" s="407"/>
      <c r="AO71" s="407"/>
      <c r="AP71" s="407"/>
      <c r="AQ71" s="407"/>
      <c r="AR71" s="407"/>
      <c r="AS71" s="407"/>
      <c r="AT71" s="407"/>
      <c r="AU71" s="407"/>
      <c r="AV71" s="407"/>
      <c r="AW71" s="407"/>
      <c r="AX71" s="407"/>
      <c r="AY71" s="407"/>
      <c r="AZ71" s="407"/>
      <c r="BA71" s="397"/>
      <c r="BB71" s="213"/>
      <c r="BC71" s="213"/>
      <c r="BD71" s="213"/>
      <c r="BE71" s="213"/>
      <c r="BF71" s="213"/>
      <c r="BG71" s="213"/>
      <c r="BH71" s="213"/>
      <c r="BI71" s="213"/>
      <c r="BJ71" s="213"/>
      <c r="BK71" s="213"/>
      <c r="BL71" s="213"/>
      <c r="BM71" s="213"/>
      <c r="BN71" s="213"/>
      <c r="BO71" s="213"/>
    </row>
    <row r="72" spans="1:74" s="248" customFormat="1" ht="18" customHeight="1">
      <c r="A72" s="397"/>
      <c r="B72" s="405"/>
      <c r="C72" s="1398" t="s">
        <v>91</v>
      </c>
      <c r="D72" s="1398"/>
      <c r="E72" s="1398"/>
      <c r="F72" s="1398"/>
      <c r="G72" s="1398"/>
      <c r="H72" s="1398"/>
      <c r="I72" s="398"/>
      <c r="J72" s="1402"/>
      <c r="K72" s="1402"/>
      <c r="L72" s="1402"/>
      <c r="M72" s="1402"/>
      <c r="N72" s="1402"/>
      <c r="O72" s="1402"/>
      <c r="P72" s="1402"/>
      <c r="Q72" s="1402"/>
      <c r="R72" s="1402"/>
      <c r="S72" s="1402"/>
      <c r="T72" s="1402"/>
      <c r="U72" s="1402"/>
      <c r="V72" s="1402"/>
      <c r="W72" s="1402"/>
      <c r="X72" s="1402"/>
      <c r="Y72" s="1402"/>
      <c r="Z72" s="407"/>
      <c r="AA72" s="407"/>
      <c r="AB72" s="1402"/>
      <c r="AC72" s="1402"/>
      <c r="AD72" s="1402"/>
      <c r="AE72" s="1402"/>
      <c r="AF72" s="1402"/>
      <c r="AG72" s="1402"/>
      <c r="AH72" s="1402"/>
      <c r="AI72" s="1402"/>
      <c r="AJ72" s="1402"/>
      <c r="AK72" s="1402"/>
      <c r="AL72" s="1402"/>
      <c r="AM72" s="1402"/>
      <c r="AN72" s="1402"/>
      <c r="AO72" s="406"/>
      <c r="AP72" s="406"/>
      <c r="AQ72" s="1403"/>
      <c r="AR72" s="1403"/>
      <c r="AS72" s="1403"/>
      <c r="AT72" s="1403"/>
      <c r="AU72" s="1403"/>
      <c r="AV72" s="1403"/>
      <c r="AW72" s="1403"/>
      <c r="AX72" s="1403"/>
      <c r="AY72" s="1403"/>
      <c r="AZ72" s="1403"/>
      <c r="BA72" s="397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</row>
    <row r="73" spans="1:74" s="248" customFormat="1" ht="18" customHeight="1">
      <c r="A73" s="397"/>
      <c r="B73" s="405"/>
      <c r="C73" s="1407"/>
      <c r="D73" s="1407"/>
      <c r="E73" s="1407"/>
      <c r="F73" s="1407"/>
      <c r="G73" s="1407"/>
      <c r="H73" s="1407"/>
      <c r="I73" s="398"/>
      <c r="J73" s="1399" t="s">
        <v>90</v>
      </c>
      <c r="K73" s="1399"/>
      <c r="L73" s="1399"/>
      <c r="M73" s="1399"/>
      <c r="N73" s="1399"/>
      <c r="O73" s="1399"/>
      <c r="P73" s="1399"/>
      <c r="Q73" s="1399"/>
      <c r="R73" s="1399"/>
      <c r="S73" s="1399"/>
      <c r="T73" s="1399"/>
      <c r="U73" s="1399"/>
      <c r="V73" s="1399"/>
      <c r="W73" s="1399"/>
      <c r="X73" s="1399"/>
      <c r="Y73" s="1399"/>
      <c r="Z73" s="407"/>
      <c r="AA73" s="407"/>
      <c r="AB73" s="1399" t="s">
        <v>438</v>
      </c>
      <c r="AC73" s="1399"/>
      <c r="AD73" s="1399"/>
      <c r="AE73" s="1399"/>
      <c r="AF73" s="1399"/>
      <c r="AG73" s="1399"/>
      <c r="AH73" s="1399"/>
      <c r="AI73" s="1399"/>
      <c r="AJ73" s="1399"/>
      <c r="AK73" s="1399"/>
      <c r="AL73" s="1399"/>
      <c r="AM73" s="1399"/>
      <c r="AN73" s="1399"/>
      <c r="AO73" s="406"/>
      <c r="AP73" s="406"/>
      <c r="AQ73" s="1399" t="s">
        <v>92</v>
      </c>
      <c r="AR73" s="1399"/>
      <c r="AS73" s="1399"/>
      <c r="AT73" s="1399"/>
      <c r="AU73" s="1399"/>
      <c r="AV73" s="1399"/>
      <c r="AW73" s="1399"/>
      <c r="AX73" s="1399"/>
      <c r="AY73" s="1399"/>
      <c r="AZ73" s="1399"/>
      <c r="BA73" s="397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</row>
    <row r="74" spans="1:74" s="248" customFormat="1" ht="18" customHeight="1">
      <c r="A74" s="397"/>
      <c r="B74" s="405"/>
      <c r="C74" s="398"/>
      <c r="D74" s="398"/>
      <c r="E74" s="398"/>
      <c r="F74" s="398"/>
      <c r="G74" s="398"/>
      <c r="H74" s="398"/>
      <c r="I74" s="398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398"/>
      <c r="AA74" s="398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396"/>
      <c r="AP74" s="396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397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</row>
    <row r="75" spans="1:74" s="248" customFormat="1" ht="18" customHeight="1">
      <c r="A75" s="397"/>
      <c r="B75" s="396"/>
      <c r="C75" s="403" t="s">
        <v>439</v>
      </c>
      <c r="D75" s="1408"/>
      <c r="E75" s="1408"/>
      <c r="F75" s="398" t="s">
        <v>439</v>
      </c>
      <c r="G75" s="402"/>
      <c r="H75" s="1408"/>
      <c r="I75" s="1408"/>
      <c r="J75" s="1408"/>
      <c r="K75" s="1408"/>
      <c r="L75" s="1408"/>
      <c r="M75" s="1408"/>
      <c r="N75" s="399"/>
      <c r="O75" s="401"/>
      <c r="P75" s="400">
        <v>20</v>
      </c>
      <c r="Q75" s="1409"/>
      <c r="R75" s="1409"/>
      <c r="S75" s="398" t="s">
        <v>440</v>
      </c>
      <c r="T75" s="399"/>
      <c r="U75" s="399"/>
      <c r="V75" s="399"/>
      <c r="W75" s="399"/>
      <c r="X75" s="396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6"/>
      <c r="AW75" s="396"/>
      <c r="AX75" s="396"/>
      <c r="AY75" s="396"/>
      <c r="AZ75" s="396"/>
      <c r="BA75" s="396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</row>
    <row r="76" spans="1:74" s="182" customFormat="1" ht="18" customHeight="1">
      <c r="A76" s="397"/>
      <c r="B76" s="396"/>
      <c r="C76" s="396"/>
      <c r="D76" s="1406"/>
      <c r="E76" s="1406"/>
      <c r="F76" s="396"/>
      <c r="G76" s="396"/>
      <c r="H76" s="1406"/>
      <c r="I76" s="1406"/>
      <c r="J76" s="1406"/>
      <c r="K76" s="1406"/>
      <c r="L76" s="1406"/>
      <c r="M76" s="1406"/>
      <c r="N76" s="396"/>
      <c r="O76" s="396"/>
      <c r="P76" s="396"/>
      <c r="Q76" s="1406"/>
      <c r="R76" s="140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  <c r="AK76" s="396"/>
      <c r="AL76" s="396"/>
      <c r="AM76" s="396"/>
      <c r="AN76" s="396"/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</row>
    <row r="77" spans="1:74" s="198" customForma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  <c r="X77" s="395"/>
      <c r="Y77" s="395"/>
      <c r="Z77" s="395"/>
      <c r="AA77" s="395"/>
      <c r="AB77" s="395"/>
      <c r="AC77" s="395"/>
      <c r="AD77" s="395"/>
      <c r="AE77" s="395"/>
      <c r="AF77" s="395"/>
      <c r="AG77" s="395"/>
      <c r="AH77" s="395"/>
      <c r="AI77" s="395"/>
      <c r="AJ77" s="395"/>
      <c r="AK77" s="395"/>
      <c r="AL77" s="395"/>
      <c r="AM77" s="395"/>
      <c r="AN77" s="395"/>
      <c r="AO77" s="395"/>
      <c r="AP77" s="395"/>
      <c r="AQ77" s="395"/>
      <c r="AR77" s="395"/>
      <c r="AS77" s="395"/>
      <c r="AT77" s="395"/>
      <c r="AU77" s="395"/>
      <c r="AV77" s="395"/>
      <c r="AW77" s="395"/>
      <c r="AX77" s="395"/>
      <c r="AY77" s="395"/>
      <c r="AZ77" s="395"/>
      <c r="BA77" s="395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</row>
  </sheetData>
  <mergeCells count="448">
    <mergeCell ref="AU18:AW18"/>
    <mergeCell ref="A5:K5"/>
    <mergeCell ref="L5:AZ5"/>
    <mergeCell ref="L6:AZ6"/>
    <mergeCell ref="AU19:AW19"/>
    <mergeCell ref="AX19:AZ19"/>
    <mergeCell ref="B19:Y19"/>
    <mergeCell ref="Z19:AB19"/>
    <mergeCell ref="AC19:AD19"/>
    <mergeCell ref="AE19:AG19"/>
    <mergeCell ref="AH19:AJ19"/>
    <mergeCell ref="AK15:AL15"/>
    <mergeCell ref="AK16:AL16"/>
    <mergeCell ref="AM15:AO15"/>
    <mergeCell ref="AP15:AR15"/>
    <mergeCell ref="AS15:AT15"/>
    <mergeCell ref="AU15:AW15"/>
    <mergeCell ref="AX15:AZ15"/>
    <mergeCell ref="AU17:AW17"/>
    <mergeCell ref="AX17:AZ17"/>
    <mergeCell ref="AM16:AO16"/>
    <mergeCell ref="AP16:AR16"/>
    <mergeCell ref="AS16:AT16"/>
    <mergeCell ref="AC14:AJ14"/>
    <mergeCell ref="C70:H70"/>
    <mergeCell ref="J70:Y70"/>
    <mergeCell ref="AB70:AH70"/>
    <mergeCell ref="AK70:AZ70"/>
    <mergeCell ref="AK66:AL66"/>
    <mergeCell ref="AM66:AN66"/>
    <mergeCell ref="AO66:AP66"/>
    <mergeCell ref="AQ66:AR66"/>
    <mergeCell ref="AX18:AZ18"/>
    <mergeCell ref="AM18:AO18"/>
    <mergeCell ref="AP18:AR18"/>
    <mergeCell ref="AK19:AL19"/>
    <mergeCell ref="AM19:AO19"/>
    <mergeCell ref="AP19:AR19"/>
    <mergeCell ref="AS19:AT19"/>
    <mergeCell ref="AS65:AT65"/>
    <mergeCell ref="AU65:AV65"/>
    <mergeCell ref="AW65:AX65"/>
    <mergeCell ref="AY65:AZ65"/>
    <mergeCell ref="AW64:AX64"/>
    <mergeCell ref="AY64:AZ64"/>
    <mergeCell ref="AS64:AT64"/>
    <mergeCell ref="AU64:AV64"/>
    <mergeCell ref="AU66:AV66"/>
    <mergeCell ref="D75:E75"/>
    <mergeCell ref="H75:M75"/>
    <mergeCell ref="Q75:R75"/>
    <mergeCell ref="AG66:AH66"/>
    <mergeCell ref="AI66:AJ66"/>
    <mergeCell ref="D76:E76"/>
    <mergeCell ref="H76:M76"/>
    <mergeCell ref="Q76:R76"/>
    <mergeCell ref="C73:H73"/>
    <mergeCell ref="J73:Y73"/>
    <mergeCell ref="AB73:AN73"/>
    <mergeCell ref="B66:Y66"/>
    <mergeCell ref="Z66:AB66"/>
    <mergeCell ref="AC66:AD66"/>
    <mergeCell ref="AE66:AF66"/>
    <mergeCell ref="C72:H72"/>
    <mergeCell ref="J72:Y72"/>
    <mergeCell ref="AB72:AN72"/>
    <mergeCell ref="C69:H69"/>
    <mergeCell ref="J69:Y69"/>
    <mergeCell ref="AB69:AH69"/>
    <mergeCell ref="AK69:AZ69"/>
    <mergeCell ref="AQ73:AZ73"/>
    <mergeCell ref="AS66:AT66"/>
    <mergeCell ref="AQ72:AZ72"/>
    <mergeCell ref="AW66:AX66"/>
    <mergeCell ref="AY66:AZ66"/>
    <mergeCell ref="AK63:AL63"/>
    <mergeCell ref="AM63:AN63"/>
    <mergeCell ref="AK65:AL65"/>
    <mergeCell ref="AM65:AN65"/>
    <mergeCell ref="AK64:AL64"/>
    <mergeCell ref="AM64:AN64"/>
    <mergeCell ref="AO64:AP64"/>
    <mergeCell ref="AQ64:AR64"/>
    <mergeCell ref="AU63:AV63"/>
    <mergeCell ref="AW63:AX63"/>
    <mergeCell ref="AY63:AZ63"/>
    <mergeCell ref="B62:E62"/>
    <mergeCell ref="F62:I62"/>
    <mergeCell ref="AS63:AT63"/>
    <mergeCell ref="B63:E65"/>
    <mergeCell ref="F63:I65"/>
    <mergeCell ref="J63:M65"/>
    <mergeCell ref="N63:Q65"/>
    <mergeCell ref="AO63:AP63"/>
    <mergeCell ref="AQ63:AR63"/>
    <mergeCell ref="AO65:AP65"/>
    <mergeCell ref="AQ65:AR65"/>
    <mergeCell ref="AG62:AH62"/>
    <mergeCell ref="AI62:AJ62"/>
    <mergeCell ref="AK62:AL62"/>
    <mergeCell ref="AM62:AN62"/>
    <mergeCell ref="AO62:AP62"/>
    <mergeCell ref="AQ62:AR62"/>
    <mergeCell ref="AG64:AH64"/>
    <mergeCell ref="AI64:AJ64"/>
    <mergeCell ref="AG63:AH63"/>
    <mergeCell ref="AI63:AJ63"/>
    <mergeCell ref="R63:T65"/>
    <mergeCell ref="U63:Y63"/>
    <mergeCell ref="Z63:AB63"/>
    <mergeCell ref="AC63:AD63"/>
    <mergeCell ref="AE63:AF63"/>
    <mergeCell ref="U64:Y64"/>
    <mergeCell ref="Z64:AB64"/>
    <mergeCell ref="AC64:AD64"/>
    <mergeCell ref="AE64:AF64"/>
    <mergeCell ref="U65:Y65"/>
    <mergeCell ref="Z65:AB65"/>
    <mergeCell ref="AC65:AD65"/>
    <mergeCell ref="AE65:AF65"/>
    <mergeCell ref="AG65:AH65"/>
    <mergeCell ref="AI65:AJ65"/>
    <mergeCell ref="J62:M62"/>
    <mergeCell ref="N62:Q62"/>
    <mergeCell ref="R62:T62"/>
    <mergeCell ref="U62:Y62"/>
    <mergeCell ref="AY62:AZ62"/>
    <mergeCell ref="AU60:AV61"/>
    <mergeCell ref="AW60:AZ60"/>
    <mergeCell ref="AE61:AF61"/>
    <mergeCell ref="AG61:AH61"/>
    <mergeCell ref="AK61:AL61"/>
    <mergeCell ref="AS62:AT62"/>
    <mergeCell ref="AU62:AV62"/>
    <mergeCell ref="AW62:AX62"/>
    <mergeCell ref="Z62:AB62"/>
    <mergeCell ref="AC62:AD62"/>
    <mergeCell ref="AE62:AF62"/>
    <mergeCell ref="AM61:AN61"/>
    <mergeCell ref="AQ61:AR61"/>
    <mergeCell ref="AS61:AT61"/>
    <mergeCell ref="AW61:AX61"/>
    <mergeCell ref="AO60:AP61"/>
    <mergeCell ref="AQ60:AT60"/>
    <mergeCell ref="AU58:AZ59"/>
    <mergeCell ref="AC59:AH59"/>
    <mergeCell ref="AI59:AN59"/>
    <mergeCell ref="AO59:AT59"/>
    <mergeCell ref="AC60:AD61"/>
    <mergeCell ref="AE60:AH60"/>
    <mergeCell ref="AI60:AJ61"/>
    <mergeCell ref="AK60:AN60"/>
    <mergeCell ref="B54:AZ54"/>
    <mergeCell ref="R56:AZ56"/>
    <mergeCell ref="B58:E61"/>
    <mergeCell ref="F58:I61"/>
    <mergeCell ref="J58:M61"/>
    <mergeCell ref="N58:Q61"/>
    <mergeCell ref="R58:T61"/>
    <mergeCell ref="U58:Y61"/>
    <mergeCell ref="Z58:AB61"/>
    <mergeCell ref="AC58:AT58"/>
    <mergeCell ref="AY61:AZ61"/>
    <mergeCell ref="AK52:AL52"/>
    <mergeCell ref="AM52:AN52"/>
    <mergeCell ref="AK51:AL51"/>
    <mergeCell ref="AM51:AN51"/>
    <mergeCell ref="U51:Y51"/>
    <mergeCell ref="Z51:AB51"/>
    <mergeCell ref="AC51:AD51"/>
    <mergeCell ref="AE51:AF51"/>
    <mergeCell ref="AG51:AH51"/>
    <mergeCell ref="AI51:AJ51"/>
    <mergeCell ref="B52:Y52"/>
    <mergeCell ref="Z52:AB52"/>
    <mergeCell ref="AC52:AD52"/>
    <mergeCell ref="AE52:AF52"/>
    <mergeCell ref="AG52:AH52"/>
    <mergeCell ref="AI52:AJ52"/>
    <mergeCell ref="B49:E51"/>
    <mergeCell ref="F49:I51"/>
    <mergeCell ref="J49:M51"/>
    <mergeCell ref="N49:Q51"/>
    <mergeCell ref="R49:T51"/>
    <mergeCell ref="U49:Y49"/>
    <mergeCell ref="Z49:AB49"/>
    <mergeCell ref="AC49:AD49"/>
    <mergeCell ref="AY52:AZ52"/>
    <mergeCell ref="AW51:AX51"/>
    <mergeCell ref="AY51:AZ51"/>
    <mergeCell ref="AO51:AP51"/>
    <mergeCell ref="AQ51:AR51"/>
    <mergeCell ref="AS51:AT51"/>
    <mergeCell ref="AU51:AV51"/>
    <mergeCell ref="AW50:AX50"/>
    <mergeCell ref="AO52:AP52"/>
    <mergeCell ref="AQ52:AR52"/>
    <mergeCell ref="AS52:AT52"/>
    <mergeCell ref="AU52:AV52"/>
    <mergeCell ref="AW52:AX52"/>
    <mergeCell ref="AE49:AF49"/>
    <mergeCell ref="AG49:AH49"/>
    <mergeCell ref="AI49:AJ49"/>
    <mergeCell ref="AY50:AZ50"/>
    <mergeCell ref="AW49:AX49"/>
    <mergeCell ref="AY49:AZ49"/>
    <mergeCell ref="U50:Y50"/>
    <mergeCell ref="Z50:AB50"/>
    <mergeCell ref="AC50:AD50"/>
    <mergeCell ref="AE50:AF50"/>
    <mergeCell ref="AG50:AH50"/>
    <mergeCell ref="AQ49:AR49"/>
    <mergeCell ref="AS49:AT49"/>
    <mergeCell ref="AU49:AV49"/>
    <mergeCell ref="AO50:AP50"/>
    <mergeCell ref="AQ50:AR50"/>
    <mergeCell ref="AS50:AT50"/>
    <mergeCell ref="AU50:AV50"/>
    <mergeCell ref="AI50:AJ50"/>
    <mergeCell ref="AK50:AL50"/>
    <mergeCell ref="AM50:AN50"/>
    <mergeCell ref="AK49:AL49"/>
    <mergeCell ref="AM49:AN49"/>
    <mergeCell ref="AO49:AP49"/>
    <mergeCell ref="AU44:AZ45"/>
    <mergeCell ref="AC45:AH45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Q46:AT46"/>
    <mergeCell ref="AU46:AV47"/>
    <mergeCell ref="AW48:AX48"/>
    <mergeCell ref="AY48:AZ48"/>
    <mergeCell ref="AQ47:AR47"/>
    <mergeCell ref="AS47:AT47"/>
    <mergeCell ref="AW47:AX47"/>
    <mergeCell ref="AY47:AZ47"/>
    <mergeCell ref="AW46:AZ46"/>
    <mergeCell ref="AI46:AJ47"/>
    <mergeCell ref="AK46:AN46"/>
    <mergeCell ref="AO46:AP47"/>
    <mergeCell ref="B48:E48"/>
    <mergeCell ref="F48:I48"/>
    <mergeCell ref="J48:M48"/>
    <mergeCell ref="N48:Q48"/>
    <mergeCell ref="R48:T48"/>
    <mergeCell ref="U48:Y48"/>
    <mergeCell ref="Z48:AB48"/>
    <mergeCell ref="AC48:AD48"/>
    <mergeCell ref="B44:E47"/>
    <mergeCell ref="F44:I47"/>
    <mergeCell ref="J44:M47"/>
    <mergeCell ref="N44:Q47"/>
    <mergeCell ref="R44:T47"/>
    <mergeCell ref="U44:Y47"/>
    <mergeCell ref="Z44:AB47"/>
    <mergeCell ref="AC44:AT44"/>
    <mergeCell ref="AE47:AF47"/>
    <mergeCell ref="AG47:AH47"/>
    <mergeCell ref="AK47:AL47"/>
    <mergeCell ref="AM47:AN47"/>
    <mergeCell ref="AI45:AN45"/>
    <mergeCell ref="AO45:AT45"/>
    <mergeCell ref="AC46:AD47"/>
    <mergeCell ref="AE46:AH46"/>
    <mergeCell ref="W37:Y37"/>
    <mergeCell ref="Z37:AB37"/>
    <mergeCell ref="B39:AZ39"/>
    <mergeCell ref="B40:AZ40"/>
    <mergeCell ref="R42:AZ42"/>
    <mergeCell ref="AC37:AD37"/>
    <mergeCell ref="AE37:AG37"/>
    <mergeCell ref="AH37:AJ37"/>
    <mergeCell ref="AK37:AL37"/>
    <mergeCell ref="AM37:AO37"/>
    <mergeCell ref="AP37:AR37"/>
    <mergeCell ref="AS37:AT37"/>
    <mergeCell ref="B35:I35"/>
    <mergeCell ref="J35:Q35"/>
    <mergeCell ref="R35:T35"/>
    <mergeCell ref="U35:V35"/>
    <mergeCell ref="W35:Y35"/>
    <mergeCell ref="Z35:AB35"/>
    <mergeCell ref="AU37:AW37"/>
    <mergeCell ref="AX37:AZ37"/>
    <mergeCell ref="J36:Q36"/>
    <mergeCell ref="R36:T36"/>
    <mergeCell ref="U36:V36"/>
    <mergeCell ref="W36:Y36"/>
    <mergeCell ref="Z36:AB36"/>
    <mergeCell ref="AC36:AD36"/>
    <mergeCell ref="AE36:AG36"/>
    <mergeCell ref="AH36:AJ36"/>
    <mergeCell ref="AM36:AO36"/>
    <mergeCell ref="AP36:AR36"/>
    <mergeCell ref="AS36:AT36"/>
    <mergeCell ref="AU36:AW36"/>
    <mergeCell ref="AX36:AZ36"/>
    <mergeCell ref="B37:Q37"/>
    <mergeCell ref="R37:T37"/>
    <mergeCell ref="U37:V37"/>
    <mergeCell ref="AC35:AD35"/>
    <mergeCell ref="AE35:AG35"/>
    <mergeCell ref="AE34:AG34"/>
    <mergeCell ref="AH34:AJ34"/>
    <mergeCell ref="AK34:AL34"/>
    <mergeCell ref="AM34:AO34"/>
    <mergeCell ref="AC34:AD34"/>
    <mergeCell ref="AK36:AL36"/>
    <mergeCell ref="Z33:AB33"/>
    <mergeCell ref="AU32:AW32"/>
    <mergeCell ref="AX32:AZ32"/>
    <mergeCell ref="AS33:AT33"/>
    <mergeCell ref="AU33:AW33"/>
    <mergeCell ref="AX33:AZ33"/>
    <mergeCell ref="AP34:AR34"/>
    <mergeCell ref="AS34:AT34"/>
    <mergeCell ref="AX35:AZ35"/>
    <mergeCell ref="AH35:AJ35"/>
    <mergeCell ref="AK35:AL35"/>
    <mergeCell ref="AM35:AO35"/>
    <mergeCell ref="AP35:AR35"/>
    <mergeCell ref="AS35:AT35"/>
    <mergeCell ref="AU35:AW35"/>
    <mergeCell ref="AU34:AW34"/>
    <mergeCell ref="AX34:AZ34"/>
    <mergeCell ref="AC30:AJ30"/>
    <mergeCell ref="AC33:AD33"/>
    <mergeCell ref="AE33:AG33"/>
    <mergeCell ref="AH33:AJ33"/>
    <mergeCell ref="AK33:AL33"/>
    <mergeCell ref="AM33:AO33"/>
    <mergeCell ref="AP33:AR33"/>
    <mergeCell ref="B34:I34"/>
    <mergeCell ref="J34:Q34"/>
    <mergeCell ref="R34:T34"/>
    <mergeCell ref="U34:V34"/>
    <mergeCell ref="W34:Y34"/>
    <mergeCell ref="Z34:AB34"/>
    <mergeCell ref="AP32:AR32"/>
    <mergeCell ref="AC31:AD32"/>
    <mergeCell ref="AE31:AJ31"/>
    <mergeCell ref="AK31:AL32"/>
    <mergeCell ref="AM31:AR31"/>
    <mergeCell ref="B33:I33"/>
    <mergeCell ref="J33:Q33"/>
    <mergeCell ref="R33:T33"/>
    <mergeCell ref="U33:V33"/>
    <mergeCell ref="W33:Y33"/>
    <mergeCell ref="B24:AZ24"/>
    <mergeCell ref="B22:Y22"/>
    <mergeCell ref="Z22:AB22"/>
    <mergeCell ref="AC22:AD22"/>
    <mergeCell ref="AE22:AG22"/>
    <mergeCell ref="AU31:AZ31"/>
    <mergeCell ref="W32:Y32"/>
    <mergeCell ref="Z32:AB32"/>
    <mergeCell ref="AE32:AG32"/>
    <mergeCell ref="AH32:AJ32"/>
    <mergeCell ref="AM32:AO32"/>
    <mergeCell ref="B26:AZ26"/>
    <mergeCell ref="B27:AZ27"/>
    <mergeCell ref="B29:Q29"/>
    <mergeCell ref="R29:T32"/>
    <mergeCell ref="U29:AR29"/>
    <mergeCell ref="AS29:AZ30"/>
    <mergeCell ref="B30:I32"/>
    <mergeCell ref="J30:Q32"/>
    <mergeCell ref="U30:AB30"/>
    <mergeCell ref="AS31:AT32"/>
    <mergeCell ref="AK30:AR30"/>
    <mergeCell ref="U31:V32"/>
    <mergeCell ref="W31:AB31"/>
    <mergeCell ref="AU21:AW21"/>
    <mergeCell ref="AX21:AZ21"/>
    <mergeCell ref="AM20:AO20"/>
    <mergeCell ref="AP20:AR20"/>
    <mergeCell ref="AS20:AT20"/>
    <mergeCell ref="AU20:AW20"/>
    <mergeCell ref="AX20:AZ20"/>
    <mergeCell ref="AH22:AJ22"/>
    <mergeCell ref="AK22:AL22"/>
    <mergeCell ref="AK21:AL21"/>
    <mergeCell ref="AM21:AO21"/>
    <mergeCell ref="AP21:AR21"/>
    <mergeCell ref="AS21:AT21"/>
    <mergeCell ref="AM22:AO22"/>
    <mergeCell ref="AP22:AR22"/>
    <mergeCell ref="AS22:AT22"/>
    <mergeCell ref="AU22:AW22"/>
    <mergeCell ref="AX22:AZ22"/>
    <mergeCell ref="AK20:AL20"/>
    <mergeCell ref="B21:Y21"/>
    <mergeCell ref="Z21:AB21"/>
    <mergeCell ref="AC21:AD21"/>
    <mergeCell ref="AE21:AG21"/>
    <mergeCell ref="AH21:AJ21"/>
    <mergeCell ref="B20:Y20"/>
    <mergeCell ref="Z20:AB20"/>
    <mergeCell ref="AC20:AD20"/>
    <mergeCell ref="AE20:AG20"/>
    <mergeCell ref="AH20:AJ20"/>
    <mergeCell ref="AK14:AR14"/>
    <mergeCell ref="AS14:AZ14"/>
    <mergeCell ref="B25:AZ25"/>
    <mergeCell ref="A2:AZ2"/>
    <mergeCell ref="A4:K4"/>
    <mergeCell ref="L4:AZ4"/>
    <mergeCell ref="L7:AZ7"/>
    <mergeCell ref="L8:AZ8"/>
    <mergeCell ref="B11:AS11"/>
    <mergeCell ref="B13:Y14"/>
    <mergeCell ref="Z13:AB14"/>
    <mergeCell ref="AC13:AZ13"/>
    <mergeCell ref="B17:Y17"/>
    <mergeCell ref="Z17:AB17"/>
    <mergeCell ref="AC17:AD17"/>
    <mergeCell ref="AE17:AG17"/>
    <mergeCell ref="AH17:AJ17"/>
    <mergeCell ref="AK18:AL18"/>
    <mergeCell ref="AH15:AJ15"/>
    <mergeCell ref="B16:Y16"/>
    <mergeCell ref="Z16:AB16"/>
    <mergeCell ref="AU16:AW16"/>
    <mergeCell ref="AX16:AZ16"/>
    <mergeCell ref="B15:Y15"/>
    <mergeCell ref="B18:Y18"/>
    <mergeCell ref="AS18:AT18"/>
    <mergeCell ref="AK17:AL17"/>
    <mergeCell ref="AM17:AO17"/>
    <mergeCell ref="Z15:AB15"/>
    <mergeCell ref="AC15:AD15"/>
    <mergeCell ref="AE15:AG15"/>
    <mergeCell ref="AP17:AR17"/>
    <mergeCell ref="AS17:AT17"/>
    <mergeCell ref="Z18:AB18"/>
    <mergeCell ref="AC18:AD18"/>
    <mergeCell ref="AE18:AG18"/>
    <mergeCell ref="AH18:AJ18"/>
    <mergeCell ref="AC16:AD16"/>
    <mergeCell ref="AE16:AG16"/>
    <mergeCell ref="AH16:AJ16"/>
  </mergeCells>
  <pageMargins left="0.70866141732283472" right="0.39370078740157483" top="0.74803149606299213" bottom="0.74803149606299213" header="0.31496062992125984" footer="0"/>
  <pageSetup paperSize="8" scale="67" fitToHeight="0" orientation="landscape" r:id="rId1"/>
  <rowBreaks count="2" manualBreakCount="2">
    <brk id="37" max="52" man="1"/>
    <brk id="53" max="5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4"/>
  <sheetViews>
    <sheetView showGridLines="0" view="pageBreakPreview" topLeftCell="A7" zoomScaleNormal="100" zoomScaleSheetLayoutView="100" workbookViewId="0">
      <selection activeCell="AC29" sqref="AC29:AJ29"/>
    </sheetView>
  </sheetViews>
  <sheetFormatPr defaultColWidth="0.85546875" defaultRowHeight="15"/>
  <cols>
    <col min="1" max="52" width="3.85546875" style="279" customWidth="1"/>
    <col min="53" max="16384" width="0.85546875" style="198"/>
  </cols>
  <sheetData>
    <row r="1" spans="1:53" ht="33.75" customHeight="1">
      <c r="A1" s="1306" t="s">
        <v>1224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232"/>
    </row>
    <row r="2" spans="1:53" s="199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</row>
    <row r="3" spans="1:53" s="162" customFormat="1" ht="15" customHeight="1">
      <c r="A3" s="1304" t="s">
        <v>296</v>
      </c>
      <c r="B3" s="1304"/>
      <c r="C3" s="1304"/>
      <c r="D3" s="1304"/>
      <c r="E3" s="1304"/>
      <c r="F3" s="1304"/>
      <c r="G3" s="1304"/>
      <c r="H3" s="1304"/>
      <c r="I3" s="1304"/>
      <c r="J3" s="1304"/>
      <c r="K3" s="1304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207"/>
    </row>
    <row r="4" spans="1:53" ht="21.75" customHeight="1">
      <c r="A4" s="1304" t="s">
        <v>297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8" t="s">
        <v>548</v>
      </c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8"/>
      <c r="AP4" s="1308"/>
      <c r="AQ4" s="1308"/>
      <c r="AR4" s="1308"/>
      <c r="AS4" s="1308"/>
      <c r="AT4" s="1308"/>
      <c r="AU4" s="1308"/>
      <c r="AV4" s="1308"/>
      <c r="AW4" s="1308"/>
      <c r="AX4" s="1308"/>
      <c r="AY4" s="1308"/>
      <c r="AZ4" s="1308"/>
      <c r="BA4" s="234"/>
    </row>
    <row r="5" spans="1:53" ht="18">
      <c r="A5" s="1304"/>
      <c r="B5" s="1304"/>
      <c r="C5" s="1304"/>
      <c r="D5" s="1304"/>
      <c r="E5" s="1304"/>
      <c r="F5" s="1304"/>
      <c r="G5" s="1304"/>
      <c r="H5" s="1304"/>
      <c r="I5" s="1304"/>
      <c r="J5" s="1304"/>
      <c r="K5" s="1304"/>
      <c r="L5" s="1309" t="s">
        <v>298</v>
      </c>
      <c r="M5" s="1309"/>
      <c r="N5" s="1309"/>
      <c r="O5" s="1309"/>
      <c r="P5" s="1309"/>
      <c r="Q5" s="1309"/>
      <c r="R5" s="1309"/>
      <c r="S5" s="1309"/>
      <c r="T5" s="1309"/>
      <c r="U5" s="1309"/>
      <c r="V5" s="1309"/>
      <c r="W5" s="1309"/>
      <c r="X5" s="1309"/>
      <c r="Y5" s="1309"/>
      <c r="Z5" s="1309"/>
      <c r="AA5" s="1309"/>
      <c r="AB5" s="1309"/>
      <c r="AC5" s="1309"/>
      <c r="AD5" s="1309"/>
      <c r="AE5" s="1309"/>
      <c r="AF5" s="1309"/>
      <c r="AG5" s="1309"/>
      <c r="AH5" s="1309"/>
      <c r="AI5" s="1309"/>
      <c r="AJ5" s="1309"/>
      <c r="AK5" s="1309"/>
      <c r="AL5" s="1309"/>
      <c r="AM5" s="1309"/>
      <c r="AN5" s="1309"/>
      <c r="AO5" s="1309"/>
      <c r="AP5" s="1309"/>
      <c r="AQ5" s="1309"/>
      <c r="AR5" s="1309"/>
      <c r="AS5" s="1309"/>
      <c r="AT5" s="1309"/>
      <c r="AU5" s="1309"/>
      <c r="AV5" s="1309"/>
      <c r="AW5" s="1309"/>
      <c r="AX5" s="1309"/>
      <c r="AY5" s="1309"/>
      <c r="AZ5" s="1309"/>
      <c r="BA5" s="235"/>
    </row>
    <row r="6" spans="1:53" s="199" customFormat="1" ht="15" customHeight="1">
      <c r="A6" s="1304" t="s">
        <v>299</v>
      </c>
      <c r="B6" s="1304"/>
      <c r="C6" s="1304"/>
      <c r="D6" s="1304"/>
      <c r="E6" s="1304"/>
      <c r="F6" s="1304"/>
      <c r="G6" s="1304"/>
      <c r="H6" s="1304"/>
      <c r="I6" s="1304"/>
      <c r="J6" s="1304"/>
      <c r="K6" s="1304"/>
      <c r="L6" s="255" t="s">
        <v>300</v>
      </c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36"/>
    </row>
    <row r="7" spans="1:53" ht="9" customHeight="1"/>
    <row r="8" spans="1:53" s="178" customFormat="1" ht="18" customHeight="1">
      <c r="A8" s="177"/>
      <c r="B8" s="1305" t="s">
        <v>477</v>
      </c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305"/>
      <c r="X8" s="1305"/>
      <c r="Y8" s="1305"/>
      <c r="Z8" s="1305"/>
      <c r="AA8" s="1305"/>
      <c r="AB8" s="1305"/>
      <c r="AC8" s="1305"/>
      <c r="AD8" s="1305"/>
      <c r="AE8" s="1305"/>
      <c r="AF8" s="1305"/>
      <c r="AG8" s="1305"/>
      <c r="AH8" s="1305"/>
      <c r="AI8" s="1305"/>
      <c r="AJ8" s="1305"/>
      <c r="AK8" s="1305"/>
      <c r="AL8" s="1305"/>
      <c r="AM8" s="1305"/>
      <c r="AN8" s="1305"/>
      <c r="AO8" s="1305"/>
      <c r="AP8" s="1305"/>
      <c r="AQ8" s="1305"/>
      <c r="AR8" s="1305"/>
      <c r="AS8" s="1305"/>
      <c r="AT8" s="1305"/>
      <c r="AU8" s="1305"/>
      <c r="AV8" s="1305"/>
      <c r="AW8" s="1305"/>
      <c r="AX8" s="1305"/>
      <c r="AY8" s="1305"/>
      <c r="AZ8" s="1305"/>
    </row>
    <row r="9" spans="1:53" s="178" customFormat="1" ht="8.1" customHeight="1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1:53" s="178" customFormat="1" ht="19.5" customHeight="1">
      <c r="A10" s="177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374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</row>
    <row r="11" spans="1:53" s="178" customFormat="1" ht="24.95" customHeight="1">
      <c r="A11" s="177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1212</v>
      </c>
      <c r="AD11" s="1052"/>
      <c r="AE11" s="1052"/>
      <c r="AF11" s="1052"/>
      <c r="AG11" s="1052"/>
      <c r="AH11" s="1052"/>
      <c r="AI11" s="1052"/>
      <c r="AJ11" s="1053"/>
      <c r="AK11" s="1044" t="s">
        <v>1213</v>
      </c>
      <c r="AL11" s="1044"/>
      <c r="AM11" s="1044"/>
      <c r="AN11" s="1044"/>
      <c r="AO11" s="1044"/>
      <c r="AP11" s="1044"/>
      <c r="AQ11" s="1044"/>
      <c r="AR11" s="1044"/>
      <c r="AS11" s="1052" t="s">
        <v>1214</v>
      </c>
      <c r="AT11" s="1052"/>
      <c r="AU11" s="1052"/>
      <c r="AV11" s="1052"/>
      <c r="AW11" s="1052"/>
      <c r="AX11" s="1052"/>
      <c r="AY11" s="1052"/>
      <c r="AZ11" s="1052"/>
    </row>
    <row r="12" spans="1:53" s="178" customFormat="1" ht="20.25" customHeight="1">
      <c r="A12" s="177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</row>
    <row r="13" spans="1:53" s="282" customFormat="1" ht="15" customHeight="1" thickBot="1">
      <c r="A13" s="258"/>
      <c r="B13" s="1302">
        <v>1</v>
      </c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3"/>
      <c r="Z13" s="1183" t="s">
        <v>307</v>
      </c>
      <c r="AA13" s="1181"/>
      <c r="AB13" s="1182"/>
      <c r="AC13" s="1183" t="s">
        <v>308</v>
      </c>
      <c r="AD13" s="1181"/>
      <c r="AE13" s="1181"/>
      <c r="AF13" s="1181"/>
      <c r="AG13" s="1181"/>
      <c r="AH13" s="1181"/>
      <c r="AI13" s="1181"/>
      <c r="AJ13" s="1182"/>
      <c r="AK13" s="1183" t="s">
        <v>309</v>
      </c>
      <c r="AL13" s="1181"/>
      <c r="AM13" s="1181"/>
      <c r="AN13" s="1181"/>
      <c r="AO13" s="1181"/>
      <c r="AP13" s="1181"/>
      <c r="AQ13" s="1181"/>
      <c r="AR13" s="1182"/>
      <c r="AS13" s="1183" t="s">
        <v>310</v>
      </c>
      <c r="AT13" s="1181"/>
      <c r="AU13" s="1181"/>
      <c r="AV13" s="1181"/>
      <c r="AW13" s="1181"/>
      <c r="AX13" s="1181"/>
      <c r="AY13" s="1181"/>
      <c r="AZ13" s="1181"/>
      <c r="BA13" s="281"/>
    </row>
    <row r="14" spans="1:53" s="182" customFormat="1" ht="18" customHeight="1" thickBot="1">
      <c r="A14" s="177"/>
      <c r="B14" s="1136" t="s">
        <v>478</v>
      </c>
      <c r="C14" s="1136"/>
      <c r="D14" s="1136"/>
      <c r="E14" s="1136"/>
      <c r="F14" s="1136"/>
      <c r="G14" s="1136"/>
      <c r="H14" s="1136"/>
      <c r="I14" s="1136"/>
      <c r="J14" s="1136"/>
      <c r="K14" s="1136"/>
      <c r="L14" s="1136"/>
      <c r="M14" s="1136"/>
      <c r="N14" s="1136"/>
      <c r="O14" s="1136"/>
      <c r="P14" s="1136"/>
      <c r="Q14" s="1136"/>
      <c r="R14" s="1136"/>
      <c r="S14" s="1136"/>
      <c r="T14" s="1136"/>
      <c r="U14" s="1136"/>
      <c r="V14" s="1136"/>
      <c r="W14" s="1136"/>
      <c r="X14" s="1136"/>
      <c r="Y14" s="1325"/>
      <c r="Z14" s="1451" t="s">
        <v>312</v>
      </c>
      <c r="AA14" s="1452"/>
      <c r="AB14" s="1453"/>
      <c r="AC14" s="1454">
        <f>SUM(AC34)</f>
        <v>0</v>
      </c>
      <c r="AD14" s="1454"/>
      <c r="AE14" s="1454"/>
      <c r="AF14" s="1454"/>
      <c r="AG14" s="1454"/>
      <c r="AH14" s="1454"/>
      <c r="AI14" s="1454"/>
      <c r="AJ14" s="1454"/>
      <c r="AK14" s="1454">
        <f t="shared" ref="AK14" si="0">SUM(AK34)</f>
        <v>0</v>
      </c>
      <c r="AL14" s="1454"/>
      <c r="AM14" s="1454"/>
      <c r="AN14" s="1454"/>
      <c r="AO14" s="1454"/>
      <c r="AP14" s="1454"/>
      <c r="AQ14" s="1454"/>
      <c r="AR14" s="1454"/>
      <c r="AS14" s="1454">
        <f t="shared" ref="AS14" si="1">SUM(AS34)</f>
        <v>0</v>
      </c>
      <c r="AT14" s="1454"/>
      <c r="AU14" s="1454"/>
      <c r="AV14" s="1454"/>
      <c r="AW14" s="1454"/>
      <c r="AX14" s="1454"/>
      <c r="AY14" s="1454"/>
      <c r="AZ14" s="1454"/>
    </row>
    <row r="15" spans="1:53" s="178" customFormat="1" ht="9.75" hidden="1" customHeight="1">
      <c r="A15" s="177"/>
      <c r="B15" s="261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1:53" s="178" customFormat="1" ht="16.5" hidden="1" customHeight="1">
      <c r="A16" s="177"/>
      <c r="B16" s="1450" t="s">
        <v>479</v>
      </c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8"/>
      <c r="AX16" s="1138"/>
      <c r="AY16" s="1138"/>
      <c r="AZ16" s="1138"/>
    </row>
    <row r="17" spans="1:62" s="178" customFormat="1" ht="9.75" hidden="1" customHeight="1">
      <c r="A17" s="177"/>
      <c r="B17" s="261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1:62" s="178" customFormat="1">
      <c r="A18" s="177"/>
      <c r="B18" s="26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1:62" s="178" customFormat="1" ht="18" customHeight="1">
      <c r="A19" s="177"/>
      <c r="B19" s="1305" t="s">
        <v>480</v>
      </c>
      <c r="C19" s="1305"/>
      <c r="D19" s="1305"/>
      <c r="E19" s="1305"/>
      <c r="F19" s="1305"/>
      <c r="G19" s="1305"/>
      <c r="H19" s="1305"/>
      <c r="I19" s="1305"/>
      <c r="J19" s="1305"/>
      <c r="K19" s="1305"/>
      <c r="L19" s="1305"/>
      <c r="M19" s="1305"/>
      <c r="N19" s="1305"/>
      <c r="O19" s="1305"/>
      <c r="P19" s="1305"/>
      <c r="Q19" s="1305"/>
      <c r="R19" s="1305"/>
      <c r="S19" s="1305"/>
      <c r="T19" s="1305"/>
      <c r="U19" s="1305"/>
      <c r="V19" s="1305"/>
      <c r="W19" s="1305"/>
      <c r="X19" s="1305"/>
      <c r="Y19" s="1305"/>
      <c r="Z19" s="1305"/>
      <c r="AA19" s="1305"/>
      <c r="AB19" s="1305"/>
      <c r="AC19" s="1305"/>
      <c r="AD19" s="1305"/>
      <c r="AE19" s="1305"/>
      <c r="AF19" s="1305"/>
      <c r="AG19" s="1305"/>
      <c r="AH19" s="1305"/>
      <c r="AI19" s="1305"/>
      <c r="AJ19" s="1305"/>
      <c r="AK19" s="1305"/>
      <c r="AL19" s="1305"/>
      <c r="AM19" s="1305"/>
      <c r="AN19" s="1305"/>
      <c r="AO19" s="1305"/>
      <c r="AP19" s="1305"/>
      <c r="AQ19" s="1305"/>
      <c r="AR19" s="1305"/>
      <c r="AS19" s="1305"/>
      <c r="AT19" s="1305"/>
      <c r="AU19" s="1305"/>
      <c r="AV19" s="1305"/>
      <c r="AW19" s="1305"/>
      <c r="AX19" s="1305"/>
      <c r="AY19" s="1305"/>
      <c r="AZ19" s="1305"/>
    </row>
    <row r="20" spans="1:62" s="178" customFormat="1" ht="3" customHeight="1">
      <c r="A20" s="177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</row>
    <row r="21" spans="1:62" s="178" customFormat="1" ht="19.5" customHeight="1">
      <c r="A21" s="177"/>
      <c r="B21" s="1052" t="s">
        <v>0</v>
      </c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3"/>
      <c r="Z21" s="1058" t="s">
        <v>302</v>
      </c>
      <c r="AA21" s="1052"/>
      <c r="AB21" s="1053"/>
      <c r="AC21" s="1061" t="s">
        <v>374</v>
      </c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2"/>
      <c r="AN21" s="1062"/>
      <c r="AO21" s="1062"/>
      <c r="AP21" s="1062"/>
      <c r="AQ21" s="1062"/>
      <c r="AR21" s="1062"/>
      <c r="AS21" s="1062"/>
      <c r="AT21" s="1062"/>
      <c r="AU21" s="1062"/>
      <c r="AV21" s="1062"/>
      <c r="AW21" s="1062"/>
      <c r="AX21" s="1062"/>
      <c r="AY21" s="1062"/>
      <c r="AZ21" s="1062"/>
    </row>
    <row r="22" spans="1:62" s="178" customFormat="1" ht="24.95" customHeight="1">
      <c r="A22" s="177"/>
      <c r="B22" s="1054"/>
      <c r="C22" s="1054"/>
      <c r="D22" s="1054"/>
      <c r="E22" s="1054"/>
      <c r="F22" s="1054"/>
      <c r="G22" s="1054"/>
      <c r="H22" s="1054"/>
      <c r="I22" s="1054"/>
      <c r="J22" s="1054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5"/>
      <c r="Z22" s="1059"/>
      <c r="AA22" s="1054"/>
      <c r="AB22" s="1055"/>
      <c r="AC22" s="1058" t="s">
        <v>1212</v>
      </c>
      <c r="AD22" s="1052"/>
      <c r="AE22" s="1052"/>
      <c r="AF22" s="1052"/>
      <c r="AG22" s="1052"/>
      <c r="AH22" s="1052"/>
      <c r="AI22" s="1052"/>
      <c r="AJ22" s="1053"/>
      <c r="AK22" s="1044" t="s">
        <v>1213</v>
      </c>
      <c r="AL22" s="1044"/>
      <c r="AM22" s="1044"/>
      <c r="AN22" s="1044"/>
      <c r="AO22" s="1044"/>
      <c r="AP22" s="1044"/>
      <c r="AQ22" s="1044"/>
      <c r="AR22" s="1044"/>
      <c r="AS22" s="1052" t="s">
        <v>1214</v>
      </c>
      <c r="AT22" s="1052"/>
      <c r="AU22" s="1052"/>
      <c r="AV22" s="1052"/>
      <c r="AW22" s="1052"/>
      <c r="AX22" s="1052"/>
      <c r="AY22" s="1052"/>
      <c r="AZ22" s="1052"/>
    </row>
    <row r="23" spans="1:62" s="178" customFormat="1" ht="20.25" customHeight="1">
      <c r="A23" s="177"/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7"/>
      <c r="Z23" s="1060"/>
      <c r="AA23" s="1056"/>
      <c r="AB23" s="1057"/>
      <c r="AC23" s="1060"/>
      <c r="AD23" s="1056"/>
      <c r="AE23" s="1056"/>
      <c r="AF23" s="1056"/>
      <c r="AG23" s="1056"/>
      <c r="AH23" s="1056"/>
      <c r="AI23" s="1056"/>
      <c r="AJ23" s="1057"/>
      <c r="AK23" s="1044"/>
      <c r="AL23" s="1044"/>
      <c r="AM23" s="1044"/>
      <c r="AN23" s="1044"/>
      <c r="AO23" s="1044"/>
      <c r="AP23" s="1044"/>
      <c r="AQ23" s="1044"/>
      <c r="AR23" s="1044"/>
      <c r="AS23" s="1056"/>
      <c r="AT23" s="1056"/>
      <c r="AU23" s="1056"/>
      <c r="AV23" s="1056"/>
      <c r="AW23" s="1056"/>
      <c r="AX23" s="1056"/>
      <c r="AY23" s="1056"/>
      <c r="AZ23" s="1056"/>
    </row>
    <row r="24" spans="1:62" s="285" customFormat="1" ht="15.75" customHeight="1">
      <c r="A24" s="283"/>
      <c r="B24" s="1180">
        <v>1</v>
      </c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1455"/>
      <c r="Y24" s="1455"/>
      <c r="Z24" s="1456" t="s">
        <v>307</v>
      </c>
      <c r="AA24" s="1457"/>
      <c r="AB24" s="1457"/>
      <c r="AC24" s="1445">
        <v>3</v>
      </c>
      <c r="AD24" s="1445"/>
      <c r="AE24" s="1445"/>
      <c r="AF24" s="1445"/>
      <c r="AG24" s="1445"/>
      <c r="AH24" s="1445"/>
      <c r="AI24" s="1445"/>
      <c r="AJ24" s="1445"/>
      <c r="AK24" s="1445">
        <v>4</v>
      </c>
      <c r="AL24" s="1445"/>
      <c r="AM24" s="1445"/>
      <c r="AN24" s="1445"/>
      <c r="AO24" s="1445"/>
      <c r="AP24" s="1445"/>
      <c r="AQ24" s="1445"/>
      <c r="AR24" s="1445"/>
      <c r="AS24" s="1445">
        <v>5</v>
      </c>
      <c r="AT24" s="1445"/>
      <c r="AU24" s="1445"/>
      <c r="AV24" s="1445"/>
      <c r="AW24" s="1445"/>
      <c r="AX24" s="1445"/>
      <c r="AY24" s="1445"/>
      <c r="AZ24" s="1271"/>
      <c r="BA24" s="281"/>
      <c r="BB24" s="281"/>
      <c r="BC24" s="281"/>
      <c r="BD24" s="281"/>
      <c r="BE24" s="281"/>
      <c r="BF24" s="281"/>
      <c r="BG24" s="284"/>
      <c r="BH24" s="284"/>
    </row>
    <row r="25" spans="1:62" s="205" customFormat="1" ht="22.5" hidden="1" customHeight="1">
      <c r="A25" s="261"/>
      <c r="B25" s="1233" t="s">
        <v>481</v>
      </c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33"/>
      <c r="P25" s="1233"/>
      <c r="Q25" s="1233"/>
      <c r="R25" s="1233"/>
      <c r="S25" s="1233"/>
      <c r="T25" s="1233"/>
      <c r="U25" s="1233"/>
      <c r="V25" s="1233"/>
      <c r="W25" s="1233"/>
      <c r="X25" s="1233"/>
      <c r="Y25" s="1259"/>
      <c r="Z25" s="1446" t="s">
        <v>312</v>
      </c>
      <c r="AA25" s="1447"/>
      <c r="AB25" s="1447"/>
      <c r="AC25" s="1448"/>
      <c r="AD25" s="1448"/>
      <c r="AE25" s="1448"/>
      <c r="AF25" s="1448"/>
      <c r="AG25" s="1448"/>
      <c r="AH25" s="1448"/>
      <c r="AI25" s="1448"/>
      <c r="AJ25" s="1448"/>
      <c r="AK25" s="1448"/>
      <c r="AL25" s="1448"/>
      <c r="AM25" s="1448"/>
      <c r="AN25" s="1448"/>
      <c r="AO25" s="1448"/>
      <c r="AP25" s="1448"/>
      <c r="AQ25" s="1448"/>
      <c r="AR25" s="1448"/>
      <c r="AS25" s="1448"/>
      <c r="AT25" s="1448"/>
      <c r="AU25" s="1448"/>
      <c r="AV25" s="1448"/>
      <c r="AW25" s="1448"/>
      <c r="AX25" s="1448"/>
      <c r="AY25" s="1448"/>
      <c r="AZ25" s="1449"/>
      <c r="BA25" s="237"/>
      <c r="BB25" s="237"/>
      <c r="BC25" s="237"/>
      <c r="BD25" s="237"/>
      <c r="BE25" s="237"/>
      <c r="BF25" s="237"/>
      <c r="BG25" s="246"/>
      <c r="BH25" s="246"/>
    </row>
    <row r="26" spans="1:62" s="205" customFormat="1" ht="30" hidden="1" customHeight="1">
      <c r="A26" s="261"/>
      <c r="B26" s="1231" t="s">
        <v>50</v>
      </c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41"/>
      <c r="Z26" s="1417" t="s">
        <v>349</v>
      </c>
      <c r="AA26" s="1041"/>
      <c r="AB26" s="1041"/>
      <c r="AC26" s="1044"/>
      <c r="AD26" s="1044"/>
      <c r="AE26" s="1044"/>
      <c r="AF26" s="1044"/>
      <c r="AG26" s="1044"/>
      <c r="AH26" s="1044"/>
      <c r="AI26" s="1044"/>
      <c r="AJ26" s="1044"/>
      <c r="AK26" s="1044"/>
      <c r="AL26" s="1044"/>
      <c r="AM26" s="1044"/>
      <c r="AN26" s="1044"/>
      <c r="AO26" s="1044"/>
      <c r="AP26" s="1044"/>
      <c r="AQ26" s="1044"/>
      <c r="AR26" s="1044"/>
      <c r="AS26" s="1044"/>
      <c r="AT26" s="1044"/>
      <c r="AU26" s="1044"/>
      <c r="AV26" s="1044"/>
      <c r="AW26" s="1044"/>
      <c r="AX26" s="1044"/>
      <c r="AY26" s="1044"/>
      <c r="AZ26" s="1418"/>
      <c r="BA26" s="237"/>
      <c r="BB26" s="237"/>
      <c r="BC26" s="237"/>
      <c r="BD26" s="237"/>
      <c r="BE26" s="237"/>
      <c r="BF26" s="237"/>
      <c r="BG26" s="246"/>
      <c r="BH26" s="246"/>
    </row>
    <row r="27" spans="1:62" s="205" customFormat="1" ht="33" customHeight="1">
      <c r="A27" s="261"/>
      <c r="B27" s="1233" t="s">
        <v>1145</v>
      </c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33"/>
      <c r="P27" s="1233"/>
      <c r="Q27" s="1233"/>
      <c r="R27" s="1233"/>
      <c r="S27" s="1233"/>
      <c r="T27" s="1233"/>
      <c r="U27" s="1233"/>
      <c r="V27" s="1233"/>
      <c r="W27" s="1233"/>
      <c r="X27" s="1233"/>
      <c r="Y27" s="1259"/>
      <c r="Z27" s="1417" t="s">
        <v>314</v>
      </c>
      <c r="AA27" s="1041"/>
      <c r="AB27" s="1041"/>
      <c r="AC27" s="1042">
        <f>SUM(AC29:AJ29)</f>
        <v>0</v>
      </c>
      <c r="AD27" s="1042"/>
      <c r="AE27" s="1042"/>
      <c r="AF27" s="1042"/>
      <c r="AG27" s="1042"/>
      <c r="AH27" s="1042"/>
      <c r="AI27" s="1042"/>
      <c r="AJ27" s="1042"/>
      <c r="AK27" s="1042">
        <f>SUM(AK29:AR29)</f>
        <v>0</v>
      </c>
      <c r="AL27" s="1042"/>
      <c r="AM27" s="1042"/>
      <c r="AN27" s="1042"/>
      <c r="AO27" s="1042"/>
      <c r="AP27" s="1042"/>
      <c r="AQ27" s="1042"/>
      <c r="AR27" s="1042"/>
      <c r="AS27" s="1042">
        <f>SUM(AS29:AZ29)</f>
        <v>0</v>
      </c>
      <c r="AT27" s="1042"/>
      <c r="AU27" s="1042"/>
      <c r="AV27" s="1042"/>
      <c r="AW27" s="1042"/>
      <c r="AX27" s="1042"/>
      <c r="AY27" s="1042"/>
      <c r="AZ27" s="1042"/>
      <c r="BA27" s="237"/>
      <c r="BB27" s="237"/>
      <c r="BC27" s="237"/>
      <c r="BD27" s="237"/>
      <c r="BE27" s="237"/>
      <c r="BF27" s="237"/>
      <c r="BG27" s="246"/>
      <c r="BH27" s="246"/>
    </row>
    <row r="28" spans="1:62" s="205" customFormat="1">
      <c r="A28" s="261"/>
      <c r="B28" s="1439" t="s">
        <v>50</v>
      </c>
      <c r="C28" s="1439"/>
      <c r="D28" s="1439"/>
      <c r="E28" s="1439"/>
      <c r="F28" s="1439"/>
      <c r="G28" s="1439"/>
      <c r="H28" s="1439"/>
      <c r="I28" s="1439"/>
      <c r="J28" s="1439"/>
      <c r="K28" s="1439"/>
      <c r="L28" s="1439"/>
      <c r="M28" s="1439"/>
      <c r="N28" s="1439"/>
      <c r="O28" s="1439"/>
      <c r="P28" s="1439"/>
      <c r="Q28" s="1439"/>
      <c r="R28" s="1439"/>
      <c r="S28" s="1439"/>
      <c r="T28" s="1439"/>
      <c r="U28" s="1439"/>
      <c r="V28" s="1439"/>
      <c r="W28" s="1439"/>
      <c r="X28" s="1439"/>
      <c r="Y28" s="1440"/>
      <c r="Z28" s="1441"/>
      <c r="AA28" s="1442"/>
      <c r="AB28" s="1442"/>
      <c r="AC28" s="1443"/>
      <c r="AD28" s="1443"/>
      <c r="AE28" s="1443"/>
      <c r="AF28" s="1443"/>
      <c r="AG28" s="1443"/>
      <c r="AH28" s="1443"/>
      <c r="AI28" s="1443"/>
      <c r="AJ28" s="1443"/>
      <c r="AK28" s="1443"/>
      <c r="AL28" s="1443"/>
      <c r="AM28" s="1443"/>
      <c r="AN28" s="1443"/>
      <c r="AO28" s="1443"/>
      <c r="AP28" s="1443"/>
      <c r="AQ28" s="1443"/>
      <c r="AR28" s="1443"/>
      <c r="AS28" s="1443"/>
      <c r="AT28" s="1443"/>
      <c r="AU28" s="1443"/>
      <c r="AV28" s="1443"/>
      <c r="AW28" s="1443"/>
      <c r="AX28" s="1443"/>
      <c r="AY28" s="1443"/>
      <c r="AZ28" s="1444"/>
      <c r="BA28" s="237"/>
      <c r="BB28" s="237"/>
      <c r="BC28" s="237"/>
      <c r="BD28" s="237"/>
      <c r="BE28" s="237"/>
      <c r="BF28" s="237"/>
      <c r="BG28" s="246"/>
      <c r="BH28" s="246"/>
    </row>
    <row r="29" spans="1:62" s="205" customFormat="1">
      <c r="A29" s="261"/>
      <c r="B29" s="1433" t="s">
        <v>1464</v>
      </c>
      <c r="C29" s="1433"/>
      <c r="D29" s="1433"/>
      <c r="E29" s="1433"/>
      <c r="F29" s="1433"/>
      <c r="G29" s="1433"/>
      <c r="H29" s="1433"/>
      <c r="I29" s="1433"/>
      <c r="J29" s="1433"/>
      <c r="K29" s="1433"/>
      <c r="L29" s="1433"/>
      <c r="M29" s="1433"/>
      <c r="N29" s="1433"/>
      <c r="O29" s="1433"/>
      <c r="P29" s="1433"/>
      <c r="Q29" s="1433"/>
      <c r="R29" s="1433"/>
      <c r="S29" s="1433"/>
      <c r="T29" s="1433"/>
      <c r="U29" s="1433"/>
      <c r="V29" s="1433"/>
      <c r="W29" s="1433"/>
      <c r="X29" s="1433"/>
      <c r="Y29" s="1434"/>
      <c r="Z29" s="1435" t="s">
        <v>701</v>
      </c>
      <c r="AA29" s="1436"/>
      <c r="AB29" s="1436"/>
      <c r="AC29" s="1437">
        <v>0</v>
      </c>
      <c r="AD29" s="1437"/>
      <c r="AE29" s="1437"/>
      <c r="AF29" s="1437"/>
      <c r="AG29" s="1437"/>
      <c r="AH29" s="1437"/>
      <c r="AI29" s="1437"/>
      <c r="AJ29" s="1437"/>
      <c r="AK29" s="1437">
        <v>0</v>
      </c>
      <c r="AL29" s="1437"/>
      <c r="AM29" s="1437"/>
      <c r="AN29" s="1437"/>
      <c r="AO29" s="1437"/>
      <c r="AP29" s="1437"/>
      <c r="AQ29" s="1437"/>
      <c r="AR29" s="1437"/>
      <c r="AS29" s="1437">
        <v>0</v>
      </c>
      <c r="AT29" s="1437"/>
      <c r="AU29" s="1437"/>
      <c r="AV29" s="1437"/>
      <c r="AW29" s="1437"/>
      <c r="AX29" s="1437"/>
      <c r="AY29" s="1437"/>
      <c r="AZ29" s="1438"/>
      <c r="BA29" s="237"/>
      <c r="BB29" s="237"/>
      <c r="BC29" s="237"/>
      <c r="BD29" s="237"/>
      <c r="BE29" s="237"/>
      <c r="BF29" s="237"/>
      <c r="BG29" s="246"/>
      <c r="BH29" s="246"/>
    </row>
    <row r="30" spans="1:62" s="205" customFormat="1" ht="33" customHeight="1">
      <c r="A30" s="261"/>
      <c r="B30" s="1233" t="s">
        <v>482</v>
      </c>
      <c r="C30" s="1233"/>
      <c r="D30" s="1233"/>
      <c r="E30" s="1233"/>
      <c r="F30" s="1233"/>
      <c r="G30" s="1233"/>
      <c r="H30" s="1233"/>
      <c r="I30" s="1233"/>
      <c r="J30" s="1233"/>
      <c r="K30" s="1233"/>
      <c r="L30" s="1233"/>
      <c r="M30" s="1233"/>
      <c r="N30" s="1233"/>
      <c r="O30" s="1233"/>
      <c r="P30" s="1233"/>
      <c r="Q30" s="1233"/>
      <c r="R30" s="1233"/>
      <c r="S30" s="1233"/>
      <c r="T30" s="1233"/>
      <c r="U30" s="1233"/>
      <c r="V30" s="1233"/>
      <c r="W30" s="1233"/>
      <c r="X30" s="1233"/>
      <c r="Y30" s="1259"/>
      <c r="Z30" s="1417" t="s">
        <v>316</v>
      </c>
      <c r="AA30" s="1041"/>
      <c r="AB30" s="1041"/>
      <c r="AC30" s="1044"/>
      <c r="AD30" s="1044"/>
      <c r="AE30" s="1044"/>
      <c r="AF30" s="1044"/>
      <c r="AG30" s="1044"/>
      <c r="AH30" s="1044"/>
      <c r="AI30" s="1044"/>
      <c r="AJ30" s="1044"/>
      <c r="AK30" s="1044"/>
      <c r="AL30" s="1044"/>
      <c r="AM30" s="1044"/>
      <c r="AN30" s="1044"/>
      <c r="AO30" s="1044"/>
      <c r="AP30" s="1044"/>
      <c r="AQ30" s="1044"/>
      <c r="AR30" s="1044"/>
      <c r="AS30" s="1044"/>
      <c r="AT30" s="1044"/>
      <c r="AU30" s="1044"/>
      <c r="AV30" s="1044"/>
      <c r="AW30" s="1044"/>
      <c r="AX30" s="1044"/>
      <c r="AY30" s="1044"/>
      <c r="AZ30" s="1418"/>
      <c r="BA30" s="237"/>
      <c r="BB30" s="237"/>
      <c r="BC30" s="237"/>
      <c r="BD30" s="237"/>
      <c r="BE30" s="237"/>
      <c r="BF30" s="237"/>
      <c r="BG30" s="246"/>
      <c r="BH30" s="246"/>
    </row>
    <row r="31" spans="1:62" s="205" customFormat="1" ht="35.25" customHeight="1">
      <c r="A31" s="261"/>
      <c r="B31" s="1231" t="s">
        <v>50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41"/>
      <c r="Z31" s="1417" t="s">
        <v>466</v>
      </c>
      <c r="AA31" s="1041"/>
      <c r="AB31" s="1041"/>
      <c r="AC31" s="1044"/>
      <c r="AD31" s="1044"/>
      <c r="AE31" s="1044"/>
      <c r="AF31" s="1044"/>
      <c r="AG31" s="1044"/>
      <c r="AH31" s="1044"/>
      <c r="AI31" s="1044"/>
      <c r="AJ31" s="1044"/>
      <c r="AK31" s="1044"/>
      <c r="AL31" s="1044"/>
      <c r="AM31" s="1044"/>
      <c r="AN31" s="1044"/>
      <c r="AO31" s="1044"/>
      <c r="AP31" s="1044"/>
      <c r="AQ31" s="1044"/>
      <c r="AR31" s="1044"/>
      <c r="AS31" s="1044"/>
      <c r="AT31" s="1044"/>
      <c r="AU31" s="1044"/>
      <c r="AV31" s="1044"/>
      <c r="AW31" s="1044"/>
      <c r="AX31" s="1044"/>
      <c r="AY31" s="1044"/>
      <c r="AZ31" s="1418"/>
      <c r="BA31" s="237"/>
      <c r="BB31" s="237"/>
      <c r="BC31" s="237"/>
      <c r="BD31" s="237"/>
      <c r="BE31" s="237"/>
      <c r="BF31" s="237"/>
      <c r="BG31" s="246"/>
      <c r="BH31" s="246"/>
    </row>
    <row r="32" spans="1:62" s="205" customFormat="1" ht="18" customHeight="1">
      <c r="A32" s="261"/>
      <c r="B32" s="1426" t="s">
        <v>483</v>
      </c>
      <c r="C32" s="1427"/>
      <c r="D32" s="1427"/>
      <c r="E32" s="1427"/>
      <c r="F32" s="1427"/>
      <c r="G32" s="1427"/>
      <c r="H32" s="1427"/>
      <c r="I32" s="1427"/>
      <c r="J32" s="1427"/>
      <c r="K32" s="1427"/>
      <c r="L32" s="1427"/>
      <c r="M32" s="1427"/>
      <c r="N32" s="1427"/>
      <c r="O32" s="1427"/>
      <c r="P32" s="1427"/>
      <c r="Q32" s="1427"/>
      <c r="R32" s="1427"/>
      <c r="S32" s="1427"/>
      <c r="T32" s="1427"/>
      <c r="U32" s="1427"/>
      <c r="V32" s="1427"/>
      <c r="W32" s="1427"/>
      <c r="X32" s="1427"/>
      <c r="Y32" s="1428"/>
      <c r="Z32" s="1429" t="s">
        <v>318</v>
      </c>
      <c r="AA32" s="1430"/>
      <c r="AB32" s="1431"/>
      <c r="AC32" s="1061"/>
      <c r="AD32" s="1062"/>
      <c r="AE32" s="1062"/>
      <c r="AF32" s="1062"/>
      <c r="AG32" s="1062"/>
      <c r="AH32" s="1062"/>
      <c r="AI32" s="1062"/>
      <c r="AJ32" s="1168"/>
      <c r="AK32" s="1061"/>
      <c r="AL32" s="1062"/>
      <c r="AM32" s="1062"/>
      <c r="AN32" s="1062"/>
      <c r="AO32" s="1062"/>
      <c r="AP32" s="1062"/>
      <c r="AQ32" s="1062"/>
      <c r="AR32" s="1168"/>
      <c r="AS32" s="1061"/>
      <c r="AT32" s="1062"/>
      <c r="AU32" s="1062"/>
      <c r="AV32" s="1062"/>
      <c r="AW32" s="1062"/>
      <c r="AX32" s="1062"/>
      <c r="AY32" s="1062"/>
      <c r="AZ32" s="1432"/>
      <c r="BA32" s="237"/>
      <c r="BB32" s="237"/>
      <c r="BC32" s="237"/>
      <c r="BD32" s="237"/>
      <c r="BE32" s="237"/>
      <c r="BF32" s="237"/>
      <c r="BG32" s="246"/>
      <c r="BH32" s="246"/>
    </row>
    <row r="33" spans="1:62" s="205" customFormat="1" ht="32.25" customHeight="1">
      <c r="A33" s="261"/>
      <c r="B33" s="1231" t="s">
        <v>50</v>
      </c>
      <c r="C33" s="1231"/>
      <c r="D33" s="1231"/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1"/>
      <c r="P33" s="1231"/>
      <c r="Q33" s="1231"/>
      <c r="R33" s="1231"/>
      <c r="S33" s="1231"/>
      <c r="T33" s="1231"/>
      <c r="U33" s="1231"/>
      <c r="V33" s="1231"/>
      <c r="W33" s="1231"/>
      <c r="X33" s="1231"/>
      <c r="Y33" s="1241"/>
      <c r="Z33" s="1417" t="s">
        <v>468</v>
      </c>
      <c r="AA33" s="1041"/>
      <c r="AB33" s="1041"/>
      <c r="AC33" s="1044"/>
      <c r="AD33" s="1044"/>
      <c r="AE33" s="1044"/>
      <c r="AF33" s="1044"/>
      <c r="AG33" s="1044"/>
      <c r="AH33" s="1044"/>
      <c r="AI33" s="1044"/>
      <c r="AJ33" s="1044"/>
      <c r="AK33" s="1044"/>
      <c r="AL33" s="1044"/>
      <c r="AM33" s="1044"/>
      <c r="AN33" s="1044"/>
      <c r="AO33" s="1044"/>
      <c r="AP33" s="1044"/>
      <c r="AQ33" s="1044"/>
      <c r="AR33" s="1044"/>
      <c r="AS33" s="1044"/>
      <c r="AT33" s="1044"/>
      <c r="AU33" s="1044"/>
      <c r="AV33" s="1044"/>
      <c r="AW33" s="1044"/>
      <c r="AX33" s="1044"/>
      <c r="AY33" s="1044"/>
      <c r="AZ33" s="1418"/>
      <c r="BA33" s="237"/>
      <c r="BB33" s="237"/>
      <c r="BC33" s="237"/>
      <c r="BD33" s="237"/>
      <c r="BE33" s="237"/>
      <c r="BF33" s="237"/>
      <c r="BG33" s="246"/>
      <c r="BH33" s="246"/>
    </row>
    <row r="34" spans="1:62" s="205" customFormat="1" ht="21" customHeight="1" thickBot="1">
      <c r="A34" s="261"/>
      <c r="B34" s="1419" t="s">
        <v>352</v>
      </c>
      <c r="C34" s="1420"/>
      <c r="D34" s="1420"/>
      <c r="E34" s="1420"/>
      <c r="F34" s="1420"/>
      <c r="G34" s="1420"/>
      <c r="H34" s="1420"/>
      <c r="I34" s="1420"/>
      <c r="J34" s="1420"/>
      <c r="K34" s="1420"/>
      <c r="L34" s="1420"/>
      <c r="M34" s="1420"/>
      <c r="N34" s="1420"/>
      <c r="O34" s="1420"/>
      <c r="P34" s="1420"/>
      <c r="Q34" s="1420"/>
      <c r="R34" s="1420"/>
      <c r="S34" s="1420"/>
      <c r="T34" s="1420"/>
      <c r="U34" s="1420"/>
      <c r="V34" s="1420"/>
      <c r="W34" s="1420"/>
      <c r="X34" s="1420"/>
      <c r="Y34" s="1421"/>
      <c r="Z34" s="1422" t="s">
        <v>339</v>
      </c>
      <c r="AA34" s="1423"/>
      <c r="AB34" s="1423"/>
      <c r="AC34" s="1424">
        <f>AC25+AC27+AC30+AC32</f>
        <v>0</v>
      </c>
      <c r="AD34" s="1425"/>
      <c r="AE34" s="1425"/>
      <c r="AF34" s="1425"/>
      <c r="AG34" s="1425"/>
      <c r="AH34" s="1425"/>
      <c r="AI34" s="1425"/>
      <c r="AJ34" s="1425"/>
      <c r="AK34" s="1424">
        <f>AK25+AK27+AK30+AK32</f>
        <v>0</v>
      </c>
      <c r="AL34" s="1425"/>
      <c r="AM34" s="1425"/>
      <c r="AN34" s="1425"/>
      <c r="AO34" s="1425"/>
      <c r="AP34" s="1425"/>
      <c r="AQ34" s="1425"/>
      <c r="AR34" s="1425"/>
      <c r="AS34" s="1424">
        <f>AS25+AS27+AS30+AS32</f>
        <v>0</v>
      </c>
      <c r="AT34" s="1425"/>
      <c r="AU34" s="1425"/>
      <c r="AV34" s="1425"/>
      <c r="AW34" s="1425"/>
      <c r="AX34" s="1425"/>
      <c r="AY34" s="1425"/>
      <c r="AZ34" s="1425"/>
      <c r="BA34" s="237"/>
      <c r="BB34" s="237"/>
      <c r="BC34" s="237"/>
      <c r="BD34" s="237"/>
      <c r="BE34" s="237"/>
      <c r="BF34" s="237"/>
      <c r="BG34" s="246"/>
      <c r="BH34" s="246"/>
    </row>
    <row r="35" spans="1:62" s="178" customFormat="1">
      <c r="A35" s="177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</row>
    <row r="36" spans="1:62" s="248" customFormat="1">
      <c r="A36" s="177"/>
      <c r="B36" s="270"/>
      <c r="C36" s="270"/>
      <c r="D36" s="270"/>
      <c r="E36" s="270"/>
      <c r="F36" s="270"/>
      <c r="G36" s="270"/>
      <c r="H36" s="270"/>
      <c r="I36" s="270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</row>
    <row r="37" spans="1:62">
      <c r="A37" s="177"/>
      <c r="B37" s="584"/>
      <c r="C37" s="998" t="s">
        <v>436</v>
      </c>
      <c r="D37" s="998"/>
      <c r="E37" s="998"/>
      <c r="F37" s="998"/>
      <c r="G37" s="998"/>
      <c r="H37" s="998"/>
      <c r="I37" s="584"/>
      <c r="J37" s="349"/>
      <c r="K37" s="349"/>
      <c r="L37" s="349"/>
      <c r="M37" s="999" t="str">
        <f>р.2!F129</f>
        <v>директор</v>
      </c>
      <c r="N37" s="999"/>
      <c r="O37" s="999"/>
      <c r="P37" s="999"/>
      <c r="Q37" s="999"/>
      <c r="R37" s="999"/>
      <c r="S37" s="999"/>
      <c r="T37" s="999"/>
      <c r="U37" s="999"/>
      <c r="V37" s="999"/>
      <c r="W37" s="999"/>
      <c r="X37" s="999"/>
      <c r="Y37" s="999"/>
      <c r="Z37" s="584"/>
      <c r="AA37" s="584"/>
      <c r="AB37" s="999"/>
      <c r="AC37" s="999"/>
      <c r="AD37" s="999"/>
      <c r="AE37" s="999"/>
      <c r="AF37" s="999"/>
      <c r="AG37" s="999"/>
      <c r="AH37" s="999"/>
      <c r="AI37" s="177"/>
      <c r="AJ37" s="177"/>
      <c r="AK37" s="999" t="str">
        <f>р.2!O129</f>
        <v>/Л.А. Панюшева/</v>
      </c>
      <c r="AL37" s="999"/>
      <c r="AM37" s="999"/>
      <c r="AN37" s="999"/>
      <c r="AO37" s="999"/>
      <c r="AP37" s="999"/>
      <c r="AQ37" s="999"/>
      <c r="AR37" s="999"/>
      <c r="AS37" s="999"/>
      <c r="AT37" s="999"/>
      <c r="AU37" s="999"/>
      <c r="AV37" s="999"/>
      <c r="AW37" s="999"/>
      <c r="AX37" s="999"/>
      <c r="AY37" s="999"/>
      <c r="AZ37" s="999"/>
      <c r="BA37" s="583"/>
    </row>
    <row r="38" spans="1:62">
      <c r="A38" s="177"/>
      <c r="B38" s="584"/>
      <c r="C38" s="549" t="s">
        <v>437</v>
      </c>
      <c r="D38" s="549"/>
      <c r="E38" s="549"/>
      <c r="F38" s="549"/>
      <c r="G38" s="549"/>
      <c r="H38" s="549"/>
      <c r="I38" s="584"/>
      <c r="J38" s="198"/>
      <c r="K38" s="550"/>
      <c r="L38" s="198"/>
      <c r="M38" s="1000" t="s">
        <v>90</v>
      </c>
      <c r="N38" s="1000"/>
      <c r="O38" s="1000"/>
      <c r="P38" s="1000"/>
      <c r="Q38" s="1000"/>
      <c r="R38" s="1000"/>
      <c r="S38" s="1000"/>
      <c r="T38" s="1000"/>
      <c r="U38" s="1000"/>
      <c r="V38" s="1000"/>
      <c r="W38" s="1000"/>
      <c r="X38" s="1000"/>
      <c r="Y38" s="1000"/>
      <c r="Z38" s="272"/>
      <c r="AA38" s="272"/>
      <c r="AB38" s="1000" t="s">
        <v>42</v>
      </c>
      <c r="AC38" s="1000"/>
      <c r="AD38" s="1000"/>
      <c r="AE38" s="1000"/>
      <c r="AF38" s="1000"/>
      <c r="AG38" s="1000"/>
      <c r="AH38" s="1000"/>
      <c r="AI38" s="273"/>
      <c r="AJ38" s="273"/>
      <c r="AK38" s="1000" t="s">
        <v>41</v>
      </c>
      <c r="AL38" s="1000"/>
      <c r="AM38" s="1000"/>
      <c r="AN38" s="1000"/>
      <c r="AO38" s="1000"/>
      <c r="AP38" s="1000"/>
      <c r="AQ38" s="1000"/>
      <c r="AR38" s="1000"/>
      <c r="AS38" s="1000"/>
      <c r="AT38" s="1000"/>
      <c r="AU38" s="1000"/>
      <c r="AV38" s="1000"/>
      <c r="AW38" s="1000"/>
      <c r="AX38" s="1000"/>
      <c r="AY38" s="1000"/>
      <c r="AZ38" s="1000"/>
      <c r="BA38" s="583"/>
    </row>
    <row r="39" spans="1:62" s="248" customFormat="1">
      <c r="A39" s="177"/>
      <c r="B39" s="584"/>
      <c r="C39" s="584"/>
      <c r="D39" s="584"/>
      <c r="E39" s="584"/>
      <c r="F39" s="584"/>
      <c r="G39" s="584"/>
      <c r="H39" s="584"/>
      <c r="I39" s="584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3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</row>
    <row r="40" spans="1:62" s="248" customFormat="1" ht="18" customHeight="1">
      <c r="A40" s="274"/>
      <c r="B40" s="270"/>
      <c r="C40" s="998" t="s">
        <v>91</v>
      </c>
      <c r="D40" s="998"/>
      <c r="E40" s="998"/>
      <c r="F40" s="998"/>
      <c r="G40" s="998"/>
      <c r="H40" s="998"/>
      <c r="I40" s="270"/>
      <c r="J40" s="1002" t="s">
        <v>1089</v>
      </c>
      <c r="K40" s="1002"/>
      <c r="L40" s="1002"/>
      <c r="M40" s="1002"/>
      <c r="N40" s="1002"/>
      <c r="O40" s="1002"/>
      <c r="P40" s="1002"/>
      <c r="Q40" s="1002"/>
      <c r="R40" s="1002"/>
      <c r="S40" s="1002"/>
      <c r="T40" s="569"/>
      <c r="U40" s="1002"/>
      <c r="V40" s="1002"/>
      <c r="W40" s="1002"/>
      <c r="X40" s="1002"/>
      <c r="Y40" s="1002"/>
      <c r="Z40" s="1002"/>
      <c r="AA40" s="272"/>
      <c r="AB40" s="1223" t="str">
        <f>р.2!I134</f>
        <v>/Е.С. Орлова/</v>
      </c>
      <c r="AC40" s="1223"/>
      <c r="AD40" s="1223"/>
      <c r="AE40" s="1223"/>
      <c r="AF40" s="1223"/>
      <c r="AG40" s="1223"/>
      <c r="AH40" s="1223"/>
      <c r="AI40" s="1223"/>
      <c r="AJ40" s="1223"/>
      <c r="AK40" s="1223"/>
      <c r="AL40" s="1223"/>
      <c r="AM40" s="1223"/>
      <c r="AN40" s="1223"/>
      <c r="AO40" s="273"/>
      <c r="AP40" s="273"/>
      <c r="AQ40" s="1230" t="str">
        <f>р.2!O134</f>
        <v>8 (8332) 70-80-93</v>
      </c>
      <c r="AR40" s="1230"/>
      <c r="AS40" s="1230"/>
      <c r="AT40" s="1230"/>
      <c r="AU40" s="1230"/>
      <c r="AV40" s="1230"/>
      <c r="AW40" s="1230"/>
      <c r="AX40" s="1230"/>
      <c r="AY40" s="1230"/>
      <c r="AZ40" s="1230"/>
    </row>
    <row r="41" spans="1:62" s="248" customFormat="1" ht="18" customHeight="1">
      <c r="A41" s="274"/>
      <c r="B41" s="270"/>
      <c r="C41" s="1224"/>
      <c r="D41" s="1224"/>
      <c r="E41" s="1224"/>
      <c r="F41" s="1224"/>
      <c r="G41" s="1224"/>
      <c r="H41" s="1224"/>
      <c r="I41" s="270"/>
      <c r="J41" s="995" t="s">
        <v>1144</v>
      </c>
      <c r="K41" s="995"/>
      <c r="L41" s="995"/>
      <c r="M41" s="995"/>
      <c r="N41" s="995"/>
      <c r="O41" s="995"/>
      <c r="P41" s="995"/>
      <c r="Q41" s="995"/>
      <c r="R41" s="995"/>
      <c r="S41" s="995"/>
      <c r="T41" s="569"/>
      <c r="U41" s="996" t="s">
        <v>42</v>
      </c>
      <c r="V41" s="996"/>
      <c r="W41" s="996"/>
      <c r="X41" s="996"/>
      <c r="Y41" s="996"/>
      <c r="Z41" s="996"/>
      <c r="AA41" s="272"/>
      <c r="AB41" s="1000" t="s">
        <v>438</v>
      </c>
      <c r="AC41" s="1000"/>
      <c r="AD41" s="1000"/>
      <c r="AE41" s="1000"/>
      <c r="AF41" s="1000"/>
      <c r="AG41" s="1000"/>
      <c r="AH41" s="1000"/>
      <c r="AI41" s="1000"/>
      <c r="AJ41" s="1000"/>
      <c r="AK41" s="1000"/>
      <c r="AL41" s="1000"/>
      <c r="AM41" s="1000"/>
      <c r="AN41" s="1000"/>
      <c r="AO41" s="273"/>
      <c r="AP41" s="273"/>
      <c r="AQ41" s="1000" t="s">
        <v>92</v>
      </c>
      <c r="AR41" s="1000"/>
      <c r="AS41" s="1000"/>
      <c r="AT41" s="1000"/>
      <c r="AU41" s="1000"/>
      <c r="AV41" s="1000"/>
      <c r="AW41" s="1000"/>
      <c r="AX41" s="1000"/>
      <c r="AY41" s="1000"/>
      <c r="AZ41" s="1000"/>
    </row>
    <row r="42" spans="1:62" s="248" customFormat="1" ht="9" customHeight="1">
      <c r="A42" s="274"/>
      <c r="B42" s="270"/>
      <c r="C42" s="270"/>
      <c r="D42" s="270"/>
      <c r="E42" s="270"/>
      <c r="F42" s="270"/>
      <c r="G42" s="270"/>
      <c r="H42" s="270"/>
      <c r="I42" s="270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0"/>
      <c r="AA42" s="270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177"/>
      <c r="AP42" s="177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</row>
    <row r="43" spans="1:62" s="248" customFormat="1" ht="18" customHeight="1">
      <c r="A43" s="274"/>
      <c r="B43" s="177"/>
      <c r="C43" s="1225">
        <f>р.2!C137</f>
        <v>44925</v>
      </c>
      <c r="D43" s="1225"/>
      <c r="E43" s="1225"/>
      <c r="F43" s="1225"/>
      <c r="G43" s="1225"/>
      <c r="H43" s="1225"/>
      <c r="I43" s="1225"/>
      <c r="J43" s="1225"/>
      <c r="K43" s="1225"/>
      <c r="L43" s="1225"/>
      <c r="M43" s="1225"/>
      <c r="N43" s="554"/>
      <c r="O43" s="555"/>
      <c r="P43" s="556"/>
      <c r="Q43" s="1416"/>
      <c r="R43" s="1416"/>
      <c r="S43" s="270"/>
      <c r="T43" s="276"/>
      <c r="U43" s="276"/>
      <c r="V43" s="276"/>
      <c r="W43" s="276"/>
      <c r="X43" s="177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177"/>
      <c r="AW43" s="177"/>
      <c r="AX43" s="177"/>
      <c r="AY43" s="177"/>
      <c r="AZ43" s="177"/>
      <c r="BA43" s="182"/>
    </row>
    <row r="44" spans="1:62" s="182" customFormat="1" ht="18" customHeight="1">
      <c r="A44" s="274"/>
      <c r="B44" s="177"/>
      <c r="C44" s="177"/>
      <c r="D44" s="1222"/>
      <c r="E44" s="1222"/>
      <c r="F44" s="177"/>
      <c r="G44" s="177"/>
      <c r="H44" s="1222"/>
      <c r="I44" s="1222"/>
      <c r="J44" s="1222"/>
      <c r="K44" s="1222"/>
      <c r="L44" s="1222"/>
      <c r="M44" s="1222"/>
      <c r="N44" s="177"/>
      <c r="O44" s="177"/>
      <c r="P44" s="177"/>
      <c r="Q44" s="1222"/>
      <c r="R44" s="1222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</sheetData>
  <mergeCells count="110">
    <mergeCell ref="C37:H37"/>
    <mergeCell ref="M37:Y37"/>
    <mergeCell ref="AB37:AH37"/>
    <mergeCell ref="AK37:AZ37"/>
    <mergeCell ref="M38:Y38"/>
    <mergeCell ref="AB38:AH38"/>
    <mergeCell ref="AK38:AZ38"/>
    <mergeCell ref="A6:K6"/>
    <mergeCell ref="B8:AZ8"/>
    <mergeCell ref="B10:Y12"/>
    <mergeCell ref="Z10:AB12"/>
    <mergeCell ref="AC10:AZ10"/>
    <mergeCell ref="AC11:AJ12"/>
    <mergeCell ref="AK11:AR12"/>
    <mergeCell ref="AS11:AZ12"/>
    <mergeCell ref="B21:Y23"/>
    <mergeCell ref="Z21:AB23"/>
    <mergeCell ref="AC21:AZ21"/>
    <mergeCell ref="AC22:AJ23"/>
    <mergeCell ref="AK22:AR23"/>
    <mergeCell ref="AS22:AZ23"/>
    <mergeCell ref="B24:Y24"/>
    <mergeCell ref="Z24:AB24"/>
    <mergeCell ref="AC24:AJ24"/>
    <mergeCell ref="A1:AZ1"/>
    <mergeCell ref="A3:K3"/>
    <mergeCell ref="L3:AZ3"/>
    <mergeCell ref="A4:K4"/>
    <mergeCell ref="L4:AZ4"/>
    <mergeCell ref="A5:K5"/>
    <mergeCell ref="L5:AZ5"/>
    <mergeCell ref="B16:AZ16"/>
    <mergeCell ref="B19:AZ19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K24:AR24"/>
    <mergeCell ref="AS24:AZ24"/>
    <mergeCell ref="B25:Y25"/>
    <mergeCell ref="Z25:AB25"/>
    <mergeCell ref="AC25:AJ25"/>
    <mergeCell ref="AK25:AR25"/>
    <mergeCell ref="AS25:AZ25"/>
    <mergeCell ref="B26:Y26"/>
    <mergeCell ref="Z26:AB26"/>
    <mergeCell ref="AC26:AJ26"/>
    <mergeCell ref="AK26:AR26"/>
    <mergeCell ref="AS26:AZ26"/>
    <mergeCell ref="B27:Y27"/>
    <mergeCell ref="Z27:AB27"/>
    <mergeCell ref="AC27:AJ27"/>
    <mergeCell ref="AK27:AR27"/>
    <mergeCell ref="AS27:AZ27"/>
    <mergeCell ref="B28:Y28"/>
    <mergeCell ref="Z28:AB28"/>
    <mergeCell ref="AC28:AJ28"/>
    <mergeCell ref="AK28:AR28"/>
    <mergeCell ref="AS28:AZ28"/>
    <mergeCell ref="B30:Y30"/>
    <mergeCell ref="Z30:AB30"/>
    <mergeCell ref="AC30:AJ30"/>
    <mergeCell ref="AK30:AR30"/>
    <mergeCell ref="AS30:AZ30"/>
    <mergeCell ref="B29:Y29"/>
    <mergeCell ref="Z29:AB29"/>
    <mergeCell ref="AC29:AJ29"/>
    <mergeCell ref="AK29:AR29"/>
    <mergeCell ref="AS29:AZ29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Q43:R43"/>
    <mergeCell ref="D44:E44"/>
    <mergeCell ref="H44:M44"/>
    <mergeCell ref="Q44:R44"/>
    <mergeCell ref="C40:H40"/>
    <mergeCell ref="AB40:AN40"/>
    <mergeCell ref="C43:M43"/>
    <mergeCell ref="AQ40:AZ40"/>
    <mergeCell ref="C41:H41"/>
    <mergeCell ref="AB41:AN41"/>
    <mergeCell ref="AQ41:AZ41"/>
    <mergeCell ref="J40:S40"/>
    <mergeCell ref="U40:Z40"/>
    <mergeCell ref="J41:S41"/>
    <mergeCell ref="U41:Z41"/>
  </mergeCells>
  <pageMargins left="0.78740157480314965" right="0.39370078740157483" top="0.78740157480314965" bottom="0.70866141732283472" header="0.31496062992125984" footer="0"/>
  <pageSetup paperSize="9" scale="45" fitToHeight="0" orientation="portrait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"/>
  <sheetViews>
    <sheetView showGridLines="0" view="pageBreakPreview" zoomScale="60" zoomScaleNormal="100" workbookViewId="0">
      <selection activeCell="Z22" sqref="Z22:AB22"/>
    </sheetView>
  </sheetViews>
  <sheetFormatPr defaultColWidth="8.85546875" defaultRowHeight="15"/>
  <cols>
    <col min="1" max="52" width="3.85546875" style="198" customWidth="1"/>
    <col min="53" max="53" width="1.28515625" style="216" customWidth="1"/>
    <col min="54" max="16384" width="8.85546875" style="216"/>
  </cols>
  <sheetData>
    <row r="1" spans="1:52" ht="35.25" customHeight="1">
      <c r="A1" s="1081" t="s">
        <v>484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</row>
    <row r="2" spans="1:5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</row>
    <row r="3" spans="1:52">
      <c r="A3" s="1479" t="s">
        <v>296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</row>
    <row r="4" spans="1:52">
      <c r="A4" s="208" t="s">
        <v>297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1480"/>
      <c r="M4" s="1480"/>
      <c r="N4" s="1480"/>
      <c r="O4" s="1480"/>
      <c r="P4" s="1480"/>
      <c r="Q4" s="1480"/>
      <c r="R4" s="1480"/>
      <c r="S4" s="1480"/>
      <c r="T4" s="1480"/>
      <c r="U4" s="1480"/>
      <c r="V4" s="1480"/>
      <c r="W4" s="1480"/>
      <c r="X4" s="1480"/>
      <c r="Y4" s="1480"/>
      <c r="Z4" s="1480"/>
      <c r="AA4" s="1480"/>
      <c r="AB4" s="1480"/>
      <c r="AC4" s="1480"/>
      <c r="AD4" s="1480"/>
      <c r="AE4" s="1480"/>
      <c r="AF4" s="1480"/>
      <c r="AG4" s="1480"/>
      <c r="AH4" s="1480"/>
      <c r="AI4" s="1480"/>
      <c r="AJ4" s="1480"/>
      <c r="AK4" s="1480"/>
      <c r="AL4" s="1480"/>
      <c r="AM4" s="1480"/>
      <c r="AN4" s="1480"/>
      <c r="AO4" s="1480"/>
      <c r="AP4" s="1480"/>
      <c r="AQ4" s="1480"/>
      <c r="AR4" s="1480"/>
      <c r="AS4" s="1480"/>
      <c r="AT4" s="1480"/>
      <c r="AU4" s="1480"/>
      <c r="AV4" s="1480"/>
      <c r="AW4" s="1480"/>
      <c r="AX4" s="1480"/>
      <c r="AY4" s="1480"/>
      <c r="AZ4" s="1480"/>
    </row>
    <row r="5" spans="1:52" ht="18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</row>
    <row r="6" spans="1:52">
      <c r="A6" s="208" t="s">
        <v>299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 t="s">
        <v>300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</row>
    <row r="7" spans="1:52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</row>
    <row r="8" spans="1:52">
      <c r="A8" s="165"/>
      <c r="B8" s="1076" t="s">
        <v>485</v>
      </c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</row>
    <row r="9" spans="1:52" ht="8.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</row>
    <row r="10" spans="1:52" ht="18" customHeight="1">
      <c r="A10" s="165"/>
      <c r="B10" s="1076" t="s">
        <v>486</v>
      </c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/>
      <c r="U10" s="1076"/>
      <c r="V10" s="1076"/>
      <c r="W10" s="1076"/>
      <c r="X10" s="1076"/>
      <c r="Y10" s="1076"/>
      <c r="Z10" s="1076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076"/>
      <c r="AM10" s="1076"/>
      <c r="AN10" s="1076"/>
      <c r="AO10" s="1076"/>
      <c r="AP10" s="1076"/>
      <c r="AQ10" s="1076"/>
      <c r="AR10" s="1076"/>
      <c r="AS10" s="1076"/>
      <c r="AT10" s="168"/>
      <c r="AU10" s="168"/>
      <c r="AV10" s="168"/>
      <c r="AW10" s="168"/>
      <c r="AX10" s="168"/>
      <c r="AY10" s="168"/>
      <c r="AZ10" s="168"/>
    </row>
    <row r="11" spans="1:52" ht="8.1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</row>
    <row r="12" spans="1:52" ht="24.95" customHeight="1">
      <c r="A12" s="165"/>
      <c r="B12" s="1020" t="s">
        <v>0</v>
      </c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1"/>
      <c r="Z12" s="1019" t="s">
        <v>302</v>
      </c>
      <c r="AA12" s="1020"/>
      <c r="AB12" s="1021"/>
      <c r="AC12" s="1008" t="s">
        <v>374</v>
      </c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</row>
    <row r="13" spans="1:52" ht="24.95" customHeight="1">
      <c r="A13" s="165"/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9"/>
      <c r="Z13" s="1080"/>
      <c r="AA13" s="1078"/>
      <c r="AB13" s="1079"/>
      <c r="AC13" s="1019" t="s">
        <v>304</v>
      </c>
      <c r="AD13" s="1020"/>
      <c r="AE13" s="1020"/>
      <c r="AF13" s="1020"/>
      <c r="AG13" s="1020"/>
      <c r="AH13" s="1020"/>
      <c r="AI13" s="1020"/>
      <c r="AJ13" s="1021"/>
      <c r="AK13" s="1014" t="s">
        <v>305</v>
      </c>
      <c r="AL13" s="1014"/>
      <c r="AM13" s="1014"/>
      <c r="AN13" s="1014"/>
      <c r="AO13" s="1014"/>
      <c r="AP13" s="1014"/>
      <c r="AQ13" s="1014"/>
      <c r="AR13" s="1014"/>
      <c r="AS13" s="1020" t="s">
        <v>306</v>
      </c>
      <c r="AT13" s="1020"/>
      <c r="AU13" s="1020"/>
      <c r="AV13" s="1020"/>
      <c r="AW13" s="1020"/>
      <c r="AX13" s="1020"/>
      <c r="AY13" s="1020"/>
      <c r="AZ13" s="1020"/>
    </row>
    <row r="14" spans="1:52" ht="24.95" customHeight="1">
      <c r="A14" s="165"/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1024"/>
      <c r="S14" s="1024"/>
      <c r="T14" s="1024"/>
      <c r="U14" s="1024"/>
      <c r="V14" s="1024"/>
      <c r="W14" s="1024"/>
      <c r="X14" s="1024"/>
      <c r="Y14" s="1025"/>
      <c r="Z14" s="1063"/>
      <c r="AA14" s="1024"/>
      <c r="AB14" s="1025"/>
      <c r="AC14" s="1063"/>
      <c r="AD14" s="1024"/>
      <c r="AE14" s="1024"/>
      <c r="AF14" s="1024"/>
      <c r="AG14" s="1024"/>
      <c r="AH14" s="1024"/>
      <c r="AI14" s="1024"/>
      <c r="AJ14" s="1025"/>
      <c r="AK14" s="1014"/>
      <c r="AL14" s="1014"/>
      <c r="AM14" s="1014"/>
      <c r="AN14" s="1014"/>
      <c r="AO14" s="1014"/>
      <c r="AP14" s="1014"/>
      <c r="AQ14" s="1014"/>
      <c r="AR14" s="1014"/>
      <c r="AS14" s="1024"/>
      <c r="AT14" s="1024"/>
      <c r="AU14" s="1024"/>
      <c r="AV14" s="1024"/>
      <c r="AW14" s="1024"/>
      <c r="AX14" s="1024"/>
      <c r="AY14" s="1024"/>
      <c r="AZ14" s="1024"/>
    </row>
    <row r="15" spans="1:52" ht="15" customHeight="1" thickBot="1">
      <c r="A15" s="200"/>
      <c r="B15" s="1142">
        <v>1</v>
      </c>
      <c r="C15" s="1142"/>
      <c r="D15" s="1142"/>
      <c r="E15" s="1142"/>
      <c r="F15" s="1142"/>
      <c r="G15" s="1142"/>
      <c r="H15" s="1142"/>
      <c r="I15" s="1142"/>
      <c r="J15" s="1142"/>
      <c r="K15" s="1142"/>
      <c r="L15" s="1142"/>
      <c r="M15" s="1142"/>
      <c r="N15" s="1142"/>
      <c r="O15" s="1142"/>
      <c r="P15" s="1142"/>
      <c r="Q15" s="1142"/>
      <c r="R15" s="1142"/>
      <c r="S15" s="1142"/>
      <c r="T15" s="1142"/>
      <c r="U15" s="1142"/>
      <c r="V15" s="1142"/>
      <c r="W15" s="1142"/>
      <c r="X15" s="1142"/>
      <c r="Y15" s="1143"/>
      <c r="Z15" s="1144" t="s">
        <v>307</v>
      </c>
      <c r="AA15" s="1145"/>
      <c r="AB15" s="1146"/>
      <c r="AC15" s="1144" t="s">
        <v>308</v>
      </c>
      <c r="AD15" s="1145"/>
      <c r="AE15" s="1145"/>
      <c r="AF15" s="1145"/>
      <c r="AG15" s="1145"/>
      <c r="AH15" s="1145"/>
      <c r="AI15" s="1145"/>
      <c r="AJ15" s="1146"/>
      <c r="AK15" s="1144" t="s">
        <v>309</v>
      </c>
      <c r="AL15" s="1145"/>
      <c r="AM15" s="1145"/>
      <c r="AN15" s="1145"/>
      <c r="AO15" s="1145"/>
      <c r="AP15" s="1145"/>
      <c r="AQ15" s="1145"/>
      <c r="AR15" s="1146"/>
      <c r="AS15" s="1144" t="s">
        <v>310</v>
      </c>
      <c r="AT15" s="1145"/>
      <c r="AU15" s="1145"/>
      <c r="AV15" s="1145"/>
      <c r="AW15" s="1145"/>
      <c r="AX15" s="1145"/>
      <c r="AY15" s="1145"/>
      <c r="AZ15" s="1145"/>
    </row>
    <row r="16" spans="1:52" ht="31.5" customHeight="1">
      <c r="A16" s="200"/>
      <c r="B16" s="1064" t="s">
        <v>487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467" t="s">
        <v>312</v>
      </c>
      <c r="AA16" s="1468"/>
      <c r="AB16" s="1468"/>
      <c r="AC16" s="1469"/>
      <c r="AD16" s="1469"/>
      <c r="AE16" s="1469"/>
      <c r="AF16" s="1469"/>
      <c r="AG16" s="1469"/>
      <c r="AH16" s="1469"/>
      <c r="AI16" s="1469"/>
      <c r="AJ16" s="1469"/>
      <c r="AK16" s="1469"/>
      <c r="AL16" s="1469"/>
      <c r="AM16" s="1469"/>
      <c r="AN16" s="1469"/>
      <c r="AO16" s="1469"/>
      <c r="AP16" s="1469"/>
      <c r="AQ16" s="1469"/>
      <c r="AR16" s="1469"/>
      <c r="AS16" s="1469"/>
      <c r="AT16" s="1469"/>
      <c r="AU16" s="1469"/>
      <c r="AV16" s="1469"/>
      <c r="AW16" s="1469"/>
      <c r="AX16" s="1469"/>
      <c r="AY16" s="1469"/>
      <c r="AZ16" s="1470"/>
    </row>
    <row r="17" spans="1:52" ht="17.25" customHeight="1">
      <c r="A17" s="200"/>
      <c r="B17" s="1064" t="s">
        <v>488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209" t="s">
        <v>314</v>
      </c>
      <c r="AA17" s="1065"/>
      <c r="AB17" s="1065"/>
      <c r="AC17" s="1014"/>
      <c r="AD17" s="1014"/>
      <c r="AE17" s="1014"/>
      <c r="AF17" s="1014"/>
      <c r="AG17" s="1014"/>
      <c r="AH17" s="1014"/>
      <c r="AI17" s="1014"/>
      <c r="AJ17" s="1014"/>
      <c r="AK17" s="1014"/>
      <c r="AL17" s="1014"/>
      <c r="AM17" s="1014"/>
      <c r="AN17" s="1014"/>
      <c r="AO17" s="1014"/>
      <c r="AP17" s="1014"/>
      <c r="AQ17" s="1014"/>
      <c r="AR17" s="1014"/>
      <c r="AS17" s="1014"/>
      <c r="AT17" s="1014"/>
      <c r="AU17" s="1014"/>
      <c r="AV17" s="1014"/>
      <c r="AW17" s="1014"/>
      <c r="AX17" s="1014"/>
      <c r="AY17" s="1014"/>
      <c r="AZ17" s="1466"/>
    </row>
    <row r="18" spans="1:52" ht="20.25" customHeight="1">
      <c r="A18" s="170"/>
      <c r="B18" s="1064" t="s">
        <v>489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471"/>
      <c r="Z18" s="1476" t="s">
        <v>316</v>
      </c>
      <c r="AA18" s="1175"/>
      <c r="AB18" s="1175"/>
      <c r="AC18" s="1477"/>
      <c r="AD18" s="1477"/>
      <c r="AE18" s="1477"/>
      <c r="AF18" s="1477"/>
      <c r="AG18" s="1477"/>
      <c r="AH18" s="1477"/>
      <c r="AI18" s="1477"/>
      <c r="AJ18" s="1477"/>
      <c r="AK18" s="1477"/>
      <c r="AL18" s="1477"/>
      <c r="AM18" s="1477"/>
      <c r="AN18" s="1477"/>
      <c r="AO18" s="1477"/>
      <c r="AP18" s="1477"/>
      <c r="AQ18" s="1477"/>
      <c r="AR18" s="1477"/>
      <c r="AS18" s="1477"/>
      <c r="AT18" s="1477"/>
      <c r="AU18" s="1477"/>
      <c r="AV18" s="1477"/>
      <c r="AW18" s="1477"/>
      <c r="AX18" s="1477"/>
      <c r="AY18" s="1477"/>
      <c r="AZ18" s="1478"/>
    </row>
    <row r="19" spans="1:52" ht="30" customHeight="1">
      <c r="A19" s="170"/>
      <c r="B19" s="1064" t="s">
        <v>490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471"/>
      <c r="Z19" s="1209" t="s">
        <v>318</v>
      </c>
      <c r="AA19" s="1065"/>
      <c r="AB19" s="1065"/>
      <c r="AC19" s="1014"/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14"/>
      <c r="AN19" s="1014"/>
      <c r="AO19" s="1014"/>
      <c r="AP19" s="1014"/>
      <c r="AQ19" s="1014"/>
      <c r="AR19" s="1014"/>
      <c r="AS19" s="1014"/>
      <c r="AT19" s="1014"/>
      <c r="AU19" s="1014"/>
      <c r="AV19" s="1014"/>
      <c r="AW19" s="1014"/>
      <c r="AX19" s="1014"/>
      <c r="AY19" s="1014"/>
      <c r="AZ19" s="1466"/>
    </row>
    <row r="20" spans="1:52" ht="21" customHeight="1">
      <c r="A20" s="170"/>
      <c r="B20" s="1064" t="s">
        <v>491</v>
      </c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471"/>
      <c r="Z20" s="1209" t="s">
        <v>320</v>
      </c>
      <c r="AA20" s="1065"/>
      <c r="AB20" s="1065"/>
      <c r="AC20" s="1014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  <c r="AO20" s="1014"/>
      <c r="AP20" s="1014"/>
      <c r="AQ20" s="1014"/>
      <c r="AR20" s="1014"/>
      <c r="AS20" s="1014"/>
      <c r="AT20" s="1014"/>
      <c r="AU20" s="1014"/>
      <c r="AV20" s="1014"/>
      <c r="AW20" s="1014"/>
      <c r="AX20" s="1014"/>
      <c r="AY20" s="1014"/>
      <c r="AZ20" s="1466"/>
    </row>
    <row r="21" spans="1:52" ht="19.5" customHeight="1">
      <c r="A21" s="170"/>
      <c r="B21" s="1064" t="s">
        <v>492</v>
      </c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1064"/>
      <c r="V21" s="1064"/>
      <c r="W21" s="1064"/>
      <c r="X21" s="1064"/>
      <c r="Y21" s="1471"/>
      <c r="Z21" s="1209" t="s">
        <v>322</v>
      </c>
      <c r="AA21" s="1065"/>
      <c r="AB21" s="1065"/>
      <c r="AC21" s="1014"/>
      <c r="AD21" s="1014"/>
      <c r="AE21" s="1014"/>
      <c r="AF21" s="1014"/>
      <c r="AG21" s="1014"/>
      <c r="AH21" s="1014"/>
      <c r="AI21" s="1014"/>
      <c r="AJ21" s="1014"/>
      <c r="AK21" s="1014"/>
      <c r="AL21" s="1014"/>
      <c r="AM21" s="1014"/>
      <c r="AN21" s="1014"/>
      <c r="AO21" s="1014"/>
      <c r="AP21" s="1014"/>
      <c r="AQ21" s="1014"/>
      <c r="AR21" s="1014"/>
      <c r="AS21" s="1014"/>
      <c r="AT21" s="1014"/>
      <c r="AU21" s="1014"/>
      <c r="AV21" s="1014"/>
      <c r="AW21" s="1014"/>
      <c r="AX21" s="1014"/>
      <c r="AY21" s="1014"/>
      <c r="AZ21" s="1466"/>
    </row>
    <row r="22" spans="1:52" ht="18" customHeight="1" thickBot="1">
      <c r="A22" s="170"/>
      <c r="B22" s="1186" t="s">
        <v>338</v>
      </c>
      <c r="C22" s="1187"/>
      <c r="D22" s="1187"/>
      <c r="E22" s="1187"/>
      <c r="F22" s="1187"/>
      <c r="G22" s="1187"/>
      <c r="H22" s="1187"/>
      <c r="I22" s="1187"/>
      <c r="J22" s="1187"/>
      <c r="K22" s="1187"/>
      <c r="L22" s="1187"/>
      <c r="M22" s="1187"/>
      <c r="N22" s="1187"/>
      <c r="O22" s="1187"/>
      <c r="P22" s="1187"/>
      <c r="Q22" s="1187"/>
      <c r="R22" s="1187"/>
      <c r="S22" s="1187"/>
      <c r="T22" s="1187"/>
      <c r="U22" s="1187"/>
      <c r="V22" s="1187"/>
      <c r="W22" s="1187"/>
      <c r="X22" s="1187"/>
      <c r="Y22" s="1187"/>
      <c r="Z22" s="1472" t="s">
        <v>339</v>
      </c>
      <c r="AA22" s="1473"/>
      <c r="AB22" s="1474"/>
      <c r="AC22" s="1125"/>
      <c r="AD22" s="1126"/>
      <c r="AE22" s="1126"/>
      <c r="AF22" s="1126"/>
      <c r="AG22" s="1126"/>
      <c r="AH22" s="1126"/>
      <c r="AI22" s="1126"/>
      <c r="AJ22" s="1127"/>
      <c r="AK22" s="1125"/>
      <c r="AL22" s="1126"/>
      <c r="AM22" s="1126"/>
      <c r="AN22" s="1126"/>
      <c r="AO22" s="1126"/>
      <c r="AP22" s="1126"/>
      <c r="AQ22" s="1126"/>
      <c r="AR22" s="1127"/>
      <c r="AS22" s="1125"/>
      <c r="AT22" s="1126"/>
      <c r="AU22" s="1126"/>
      <c r="AV22" s="1126"/>
      <c r="AW22" s="1126"/>
      <c r="AX22" s="1126"/>
      <c r="AY22" s="1126"/>
      <c r="AZ22" s="1475"/>
    </row>
    <row r="23" spans="1:52" ht="7.5" customHeight="1">
      <c r="A23" s="170"/>
      <c r="B23" s="217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4"/>
      <c r="AA23" s="174"/>
      <c r="AB23" s="174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</row>
    <row r="24" spans="1:52" ht="18" customHeight="1">
      <c r="A24" s="170"/>
      <c r="B24" s="1137" t="s">
        <v>493</v>
      </c>
      <c r="C24" s="1138"/>
      <c r="D24" s="1138"/>
      <c r="E24" s="1138"/>
      <c r="F24" s="1138"/>
      <c r="G24" s="1138"/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</row>
    <row r="25" spans="1:52" ht="8.1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</row>
    <row r="26" spans="1:52" ht="8.1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</row>
    <row r="27" spans="1:52">
      <c r="A27" s="165"/>
      <c r="B27" s="1022" t="s">
        <v>494</v>
      </c>
      <c r="C27" s="1076"/>
      <c r="D27" s="1076"/>
      <c r="E27" s="1076"/>
      <c r="F27" s="1076"/>
      <c r="G27" s="1076"/>
      <c r="H27" s="1076"/>
      <c r="I27" s="1076"/>
      <c r="J27" s="1076"/>
      <c r="K27" s="1076"/>
      <c r="L27" s="1076"/>
      <c r="M27" s="1076"/>
      <c r="N27" s="1076"/>
      <c r="O27" s="1076"/>
      <c r="P27" s="1076"/>
      <c r="Q27" s="1076"/>
      <c r="R27" s="1076"/>
      <c r="S27" s="1076"/>
      <c r="T27" s="1076"/>
      <c r="U27" s="1076"/>
      <c r="V27" s="1076"/>
      <c r="W27" s="1076"/>
      <c r="X27" s="1076"/>
      <c r="Y27" s="1076"/>
      <c r="Z27" s="1076"/>
      <c r="AA27" s="1076"/>
      <c r="AB27" s="1076"/>
      <c r="AC27" s="1077"/>
      <c r="AD27" s="1077"/>
      <c r="AE27" s="1077"/>
      <c r="AF27" s="1077"/>
      <c r="AG27" s="1077"/>
      <c r="AH27" s="1077"/>
      <c r="AI27" s="1077"/>
      <c r="AJ27" s="1077"/>
      <c r="AK27" s="1077"/>
      <c r="AL27" s="1077"/>
      <c r="AM27" s="1077"/>
      <c r="AN27" s="1077"/>
      <c r="AO27" s="1077"/>
      <c r="AP27" s="1077"/>
      <c r="AQ27" s="1077"/>
      <c r="AR27" s="1077"/>
      <c r="AS27" s="1077"/>
      <c r="AT27" s="1077"/>
      <c r="AU27" s="1077"/>
      <c r="AV27" s="1077"/>
      <c r="AW27" s="1077"/>
      <c r="AX27" s="1077"/>
      <c r="AY27" s="1077"/>
      <c r="AZ27" s="1077"/>
    </row>
    <row r="28" spans="1:52" ht="8.1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</row>
    <row r="29" spans="1:52" ht="18.75" customHeight="1">
      <c r="A29" s="165"/>
      <c r="B29" s="1020" t="s">
        <v>0</v>
      </c>
      <c r="C29" s="1020"/>
      <c r="D29" s="1020"/>
      <c r="E29" s="1020"/>
      <c r="F29" s="1020"/>
      <c r="G29" s="1020"/>
      <c r="H29" s="1020"/>
      <c r="I29" s="1020"/>
      <c r="J29" s="1020"/>
      <c r="K29" s="1020"/>
      <c r="L29" s="1020"/>
      <c r="M29" s="1020"/>
      <c r="N29" s="1020"/>
      <c r="O29" s="1020"/>
      <c r="P29" s="1020"/>
      <c r="Q29" s="1020"/>
      <c r="R29" s="1020"/>
      <c r="S29" s="1020"/>
      <c r="T29" s="1020"/>
      <c r="U29" s="1020"/>
      <c r="V29" s="1020"/>
      <c r="W29" s="1020"/>
      <c r="X29" s="1020"/>
      <c r="Y29" s="1021"/>
      <c r="Z29" s="1019" t="s">
        <v>302</v>
      </c>
      <c r="AA29" s="1020"/>
      <c r="AB29" s="1021"/>
      <c r="AC29" s="1008" t="s">
        <v>495</v>
      </c>
      <c r="AD29" s="1009"/>
      <c r="AE29" s="1009"/>
      <c r="AF29" s="1009"/>
      <c r="AG29" s="1009"/>
      <c r="AH29" s="1009"/>
      <c r="AI29" s="1009"/>
      <c r="AJ29" s="1009"/>
      <c r="AK29" s="1009"/>
      <c r="AL29" s="1009"/>
      <c r="AM29" s="1009"/>
      <c r="AN29" s="1009"/>
      <c r="AO29" s="1009"/>
      <c r="AP29" s="1009"/>
      <c r="AQ29" s="1009"/>
      <c r="AR29" s="1009"/>
      <c r="AS29" s="1009"/>
      <c r="AT29" s="1009"/>
      <c r="AU29" s="1009"/>
      <c r="AV29" s="1009"/>
      <c r="AW29" s="1009"/>
      <c r="AX29" s="1009"/>
      <c r="AY29" s="1009"/>
      <c r="AZ29" s="1009"/>
    </row>
    <row r="30" spans="1:52">
      <c r="A30" s="165"/>
      <c r="B30" s="1078"/>
      <c r="C30" s="1078"/>
      <c r="D30" s="1078"/>
      <c r="E30" s="1078"/>
      <c r="F30" s="1078"/>
      <c r="G30" s="1078"/>
      <c r="H30" s="1078"/>
      <c r="I30" s="1078"/>
      <c r="J30" s="1078"/>
      <c r="K30" s="1078"/>
      <c r="L30" s="1078"/>
      <c r="M30" s="1078"/>
      <c r="N30" s="1078"/>
      <c r="O30" s="1078"/>
      <c r="P30" s="1078"/>
      <c r="Q30" s="1078"/>
      <c r="R30" s="1078"/>
      <c r="S30" s="1078"/>
      <c r="T30" s="1078"/>
      <c r="U30" s="1078"/>
      <c r="V30" s="1078"/>
      <c r="W30" s="1078"/>
      <c r="X30" s="1078"/>
      <c r="Y30" s="1079"/>
      <c r="Z30" s="1080"/>
      <c r="AA30" s="1078"/>
      <c r="AB30" s="1079"/>
      <c r="AC30" s="1019" t="s">
        <v>304</v>
      </c>
      <c r="AD30" s="1020"/>
      <c r="AE30" s="1020"/>
      <c r="AF30" s="1020"/>
      <c r="AG30" s="1020"/>
      <c r="AH30" s="1020"/>
      <c r="AI30" s="1020"/>
      <c r="AJ30" s="1021"/>
      <c r="AK30" s="1014" t="s">
        <v>305</v>
      </c>
      <c r="AL30" s="1014"/>
      <c r="AM30" s="1014"/>
      <c r="AN30" s="1014"/>
      <c r="AO30" s="1014"/>
      <c r="AP30" s="1014"/>
      <c r="AQ30" s="1014"/>
      <c r="AR30" s="1014"/>
      <c r="AS30" s="1020" t="s">
        <v>306</v>
      </c>
      <c r="AT30" s="1020"/>
      <c r="AU30" s="1020"/>
      <c r="AV30" s="1020"/>
      <c r="AW30" s="1020"/>
      <c r="AX30" s="1020"/>
      <c r="AY30" s="1020"/>
      <c r="AZ30" s="1020"/>
    </row>
    <row r="31" spans="1:52" ht="31.5" customHeight="1">
      <c r="A31" s="165"/>
      <c r="B31" s="1024"/>
      <c r="C31" s="1024"/>
      <c r="D31" s="1024"/>
      <c r="E31" s="1024"/>
      <c r="F31" s="1024"/>
      <c r="G31" s="1024"/>
      <c r="H31" s="1024"/>
      <c r="I31" s="1024"/>
      <c r="J31" s="1024"/>
      <c r="K31" s="1024"/>
      <c r="L31" s="1024"/>
      <c r="M31" s="1024"/>
      <c r="N31" s="1024"/>
      <c r="O31" s="1024"/>
      <c r="P31" s="1024"/>
      <c r="Q31" s="1024"/>
      <c r="R31" s="1024"/>
      <c r="S31" s="1024"/>
      <c r="T31" s="1024"/>
      <c r="U31" s="1024"/>
      <c r="V31" s="1024"/>
      <c r="W31" s="1024"/>
      <c r="X31" s="1024"/>
      <c r="Y31" s="1025"/>
      <c r="Z31" s="1063"/>
      <c r="AA31" s="1024"/>
      <c r="AB31" s="1025"/>
      <c r="AC31" s="1063"/>
      <c r="AD31" s="1024"/>
      <c r="AE31" s="1024"/>
      <c r="AF31" s="1024"/>
      <c r="AG31" s="1024"/>
      <c r="AH31" s="1024"/>
      <c r="AI31" s="1024"/>
      <c r="AJ31" s="1025"/>
      <c r="AK31" s="1014"/>
      <c r="AL31" s="1014"/>
      <c r="AM31" s="1014"/>
      <c r="AN31" s="1014"/>
      <c r="AO31" s="1014"/>
      <c r="AP31" s="1014"/>
      <c r="AQ31" s="1014"/>
      <c r="AR31" s="1014"/>
      <c r="AS31" s="1024"/>
      <c r="AT31" s="1024"/>
      <c r="AU31" s="1024"/>
      <c r="AV31" s="1024"/>
      <c r="AW31" s="1024"/>
      <c r="AX31" s="1024"/>
      <c r="AY31" s="1024"/>
      <c r="AZ31" s="1024"/>
    </row>
    <row r="32" spans="1:52" ht="15" customHeight="1" thickBot="1">
      <c r="A32" s="200"/>
      <c r="B32" s="1145">
        <v>1</v>
      </c>
      <c r="C32" s="1145"/>
      <c r="D32" s="1145"/>
      <c r="E32" s="1145"/>
      <c r="F32" s="1145"/>
      <c r="G32" s="1145"/>
      <c r="H32" s="1145"/>
      <c r="I32" s="1145"/>
      <c r="J32" s="1145"/>
      <c r="K32" s="1145"/>
      <c r="L32" s="1145"/>
      <c r="M32" s="1145"/>
      <c r="N32" s="1145"/>
      <c r="O32" s="1145"/>
      <c r="P32" s="1145"/>
      <c r="Q32" s="1145"/>
      <c r="R32" s="1145"/>
      <c r="S32" s="1145"/>
      <c r="T32" s="1145"/>
      <c r="U32" s="1145"/>
      <c r="V32" s="1145"/>
      <c r="W32" s="1145"/>
      <c r="X32" s="1145"/>
      <c r="Y32" s="1146"/>
      <c r="Z32" s="1144" t="s">
        <v>307</v>
      </c>
      <c r="AA32" s="1145"/>
      <c r="AB32" s="1146"/>
      <c r="AC32" s="1144" t="s">
        <v>308</v>
      </c>
      <c r="AD32" s="1145"/>
      <c r="AE32" s="1145"/>
      <c r="AF32" s="1145"/>
      <c r="AG32" s="1145"/>
      <c r="AH32" s="1145"/>
      <c r="AI32" s="1145"/>
      <c r="AJ32" s="1146"/>
      <c r="AK32" s="1144" t="s">
        <v>309</v>
      </c>
      <c r="AL32" s="1145"/>
      <c r="AM32" s="1145"/>
      <c r="AN32" s="1145"/>
      <c r="AO32" s="1145"/>
      <c r="AP32" s="1145"/>
      <c r="AQ32" s="1145"/>
      <c r="AR32" s="1146"/>
      <c r="AS32" s="1144" t="s">
        <v>310</v>
      </c>
      <c r="AT32" s="1145"/>
      <c r="AU32" s="1145"/>
      <c r="AV32" s="1145"/>
      <c r="AW32" s="1145"/>
      <c r="AX32" s="1145"/>
      <c r="AY32" s="1145"/>
      <c r="AZ32" s="1145"/>
    </row>
    <row r="33" spans="1:52" ht="18" customHeight="1">
      <c r="A33" s="200"/>
      <c r="B33" s="1192" t="s">
        <v>496</v>
      </c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467" t="s">
        <v>312</v>
      </c>
      <c r="AA33" s="1468"/>
      <c r="AB33" s="1468"/>
      <c r="AC33" s="1469"/>
      <c r="AD33" s="1469"/>
      <c r="AE33" s="1469"/>
      <c r="AF33" s="1469"/>
      <c r="AG33" s="1469"/>
      <c r="AH33" s="1469"/>
      <c r="AI33" s="1469"/>
      <c r="AJ33" s="1469"/>
      <c r="AK33" s="1469"/>
      <c r="AL33" s="1469"/>
      <c r="AM33" s="1469"/>
      <c r="AN33" s="1469"/>
      <c r="AO33" s="1469"/>
      <c r="AP33" s="1469"/>
      <c r="AQ33" s="1469"/>
      <c r="AR33" s="1469"/>
      <c r="AS33" s="1469"/>
      <c r="AT33" s="1469"/>
      <c r="AU33" s="1469"/>
      <c r="AV33" s="1469"/>
      <c r="AW33" s="1469"/>
      <c r="AX33" s="1469"/>
      <c r="AY33" s="1469"/>
      <c r="AZ33" s="1470"/>
    </row>
    <row r="34" spans="1:52" ht="15" customHeight="1">
      <c r="A34" s="200"/>
      <c r="B34" s="1034" t="s">
        <v>497</v>
      </c>
      <c r="C34" s="1034"/>
      <c r="D34" s="1034"/>
      <c r="E34" s="1034"/>
      <c r="F34" s="1034"/>
      <c r="G34" s="1034"/>
      <c r="H34" s="1034"/>
      <c r="I34" s="1034"/>
      <c r="J34" s="1034"/>
      <c r="K34" s="1034"/>
      <c r="L34" s="1034"/>
      <c r="M34" s="1034"/>
      <c r="N34" s="1034"/>
      <c r="O34" s="1034"/>
      <c r="P34" s="1034"/>
      <c r="Q34" s="1034"/>
      <c r="R34" s="1034"/>
      <c r="S34" s="1034"/>
      <c r="T34" s="1034"/>
      <c r="U34" s="1034"/>
      <c r="V34" s="1034"/>
      <c r="W34" s="1034"/>
      <c r="X34" s="1034"/>
      <c r="Y34" s="1034"/>
      <c r="Z34" s="1209" t="s">
        <v>314</v>
      </c>
      <c r="AA34" s="1065"/>
      <c r="AB34" s="1065"/>
      <c r="AC34" s="1014"/>
      <c r="AD34" s="1014"/>
      <c r="AE34" s="1014"/>
      <c r="AF34" s="1014"/>
      <c r="AG34" s="1014"/>
      <c r="AH34" s="1014"/>
      <c r="AI34" s="1014"/>
      <c r="AJ34" s="1014"/>
      <c r="AK34" s="1014"/>
      <c r="AL34" s="1014"/>
      <c r="AM34" s="1014"/>
      <c r="AN34" s="1014"/>
      <c r="AO34" s="1014"/>
      <c r="AP34" s="1014"/>
      <c r="AQ34" s="1014"/>
      <c r="AR34" s="1014"/>
      <c r="AS34" s="1014"/>
      <c r="AT34" s="1014"/>
      <c r="AU34" s="1014"/>
      <c r="AV34" s="1014"/>
      <c r="AW34" s="1014"/>
      <c r="AX34" s="1014"/>
      <c r="AY34" s="1014"/>
      <c r="AZ34" s="1466"/>
    </row>
    <row r="35" spans="1:52" ht="18" customHeight="1">
      <c r="A35" s="200"/>
      <c r="B35" s="1034" t="s">
        <v>498</v>
      </c>
      <c r="C35" s="1034"/>
      <c r="D35" s="1034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209" t="s">
        <v>316</v>
      </c>
      <c r="AA35" s="1065"/>
      <c r="AB35" s="1065"/>
      <c r="AC35" s="1014"/>
      <c r="AD35" s="1014"/>
      <c r="AE35" s="1014"/>
      <c r="AF35" s="1014"/>
      <c r="AG35" s="1014"/>
      <c r="AH35" s="1014"/>
      <c r="AI35" s="1014"/>
      <c r="AJ35" s="1014"/>
      <c r="AK35" s="1014"/>
      <c r="AL35" s="1014"/>
      <c r="AM35" s="1014"/>
      <c r="AN35" s="1014"/>
      <c r="AO35" s="1014"/>
      <c r="AP35" s="1014"/>
      <c r="AQ35" s="1014"/>
      <c r="AR35" s="1014"/>
      <c r="AS35" s="1014"/>
      <c r="AT35" s="1014"/>
      <c r="AU35" s="1014"/>
      <c r="AV35" s="1014"/>
      <c r="AW35" s="1014"/>
      <c r="AX35" s="1014"/>
      <c r="AY35" s="1014"/>
      <c r="AZ35" s="1466"/>
    </row>
    <row r="36" spans="1:52" ht="33.75" customHeight="1">
      <c r="A36" s="170"/>
      <c r="B36" s="1152" t="s">
        <v>50</v>
      </c>
      <c r="C36" s="1152"/>
      <c r="D36" s="1152"/>
      <c r="E36" s="1152"/>
      <c r="F36" s="1152"/>
      <c r="G36" s="1152"/>
      <c r="H36" s="1152"/>
      <c r="I36" s="1152"/>
      <c r="J36" s="1152"/>
      <c r="K36" s="1152"/>
      <c r="L36" s="1152"/>
      <c r="M36" s="1152"/>
      <c r="N36" s="1152"/>
      <c r="O36" s="1152"/>
      <c r="P36" s="1152"/>
      <c r="Q36" s="1152"/>
      <c r="R36" s="1152"/>
      <c r="S36" s="1152"/>
      <c r="T36" s="1152"/>
      <c r="U36" s="1152"/>
      <c r="V36" s="1152"/>
      <c r="W36" s="1152"/>
      <c r="X36" s="1152"/>
      <c r="Y36" s="1152"/>
      <c r="Z36" s="1209" t="s">
        <v>466</v>
      </c>
      <c r="AA36" s="1065"/>
      <c r="AB36" s="1065"/>
      <c r="AC36" s="1014"/>
      <c r="AD36" s="1014"/>
      <c r="AE36" s="1014"/>
      <c r="AF36" s="1014"/>
      <c r="AG36" s="1014"/>
      <c r="AH36" s="1014"/>
      <c r="AI36" s="1014"/>
      <c r="AJ36" s="1014"/>
      <c r="AK36" s="1014"/>
      <c r="AL36" s="1014"/>
      <c r="AM36" s="1014"/>
      <c r="AN36" s="1014"/>
      <c r="AO36" s="1014"/>
      <c r="AP36" s="1014"/>
      <c r="AQ36" s="1014"/>
      <c r="AR36" s="1014"/>
      <c r="AS36" s="1014"/>
      <c r="AT36" s="1014"/>
      <c r="AU36" s="1014"/>
      <c r="AV36" s="1014"/>
      <c r="AW36" s="1014"/>
      <c r="AX36" s="1014"/>
      <c r="AY36" s="1014"/>
      <c r="AZ36" s="1466"/>
    </row>
    <row r="37" spans="1:52" s="170" customFormat="1" ht="15" customHeight="1">
      <c r="B37" s="1152"/>
      <c r="C37" s="1152"/>
      <c r="D37" s="1152"/>
      <c r="E37" s="1152"/>
      <c r="F37" s="1152"/>
      <c r="G37" s="1152"/>
      <c r="H37" s="1152"/>
      <c r="I37" s="1152"/>
      <c r="J37" s="1152"/>
      <c r="K37" s="1152"/>
      <c r="L37" s="1152"/>
      <c r="M37" s="1152"/>
      <c r="N37" s="1152"/>
      <c r="O37" s="1152"/>
      <c r="P37" s="1152"/>
      <c r="Q37" s="1152"/>
      <c r="R37" s="1152"/>
      <c r="S37" s="1152"/>
      <c r="T37" s="1152"/>
      <c r="U37" s="1152"/>
      <c r="V37" s="1152"/>
      <c r="W37" s="1152"/>
      <c r="X37" s="1152"/>
      <c r="Y37" s="1152"/>
      <c r="Z37" s="1209"/>
      <c r="AA37" s="1065"/>
      <c r="AB37" s="1065"/>
      <c r="AC37" s="1014"/>
      <c r="AD37" s="1014"/>
      <c r="AE37" s="1014"/>
      <c r="AF37" s="1014"/>
      <c r="AG37" s="1014"/>
      <c r="AH37" s="1014"/>
      <c r="AI37" s="1014"/>
      <c r="AJ37" s="1014"/>
      <c r="AK37" s="1014"/>
      <c r="AL37" s="1014"/>
      <c r="AM37" s="1014"/>
      <c r="AN37" s="1014"/>
      <c r="AO37" s="1014"/>
      <c r="AP37" s="1014"/>
      <c r="AQ37" s="1014"/>
      <c r="AR37" s="1014"/>
      <c r="AS37" s="1014"/>
      <c r="AT37" s="1014"/>
      <c r="AU37" s="1014"/>
      <c r="AV37" s="1014"/>
      <c r="AW37" s="1014"/>
      <c r="AX37" s="1014"/>
      <c r="AY37" s="1014"/>
      <c r="AZ37" s="1466"/>
    </row>
    <row r="38" spans="1:52" ht="15.75" thickBot="1">
      <c r="A38" s="185"/>
      <c r="B38" s="1460" t="s">
        <v>352</v>
      </c>
      <c r="C38" s="1460"/>
      <c r="D38" s="1460"/>
      <c r="E38" s="1460"/>
      <c r="F38" s="1460"/>
      <c r="G38" s="1460"/>
      <c r="H38" s="1460"/>
      <c r="I38" s="1460"/>
      <c r="J38" s="1460"/>
      <c r="K38" s="1460"/>
      <c r="L38" s="1460"/>
      <c r="M38" s="1460"/>
      <c r="N38" s="1460"/>
      <c r="O38" s="1460"/>
      <c r="P38" s="1460"/>
      <c r="Q38" s="1460"/>
      <c r="R38" s="1460"/>
      <c r="S38" s="1460"/>
      <c r="T38" s="1460"/>
      <c r="U38" s="1460"/>
      <c r="V38" s="1460"/>
      <c r="W38" s="1460"/>
      <c r="X38" s="1460"/>
      <c r="Y38" s="1460"/>
      <c r="Z38" s="1461" t="s">
        <v>339</v>
      </c>
      <c r="AA38" s="1462"/>
      <c r="AB38" s="1462"/>
      <c r="AC38" s="1463"/>
      <c r="AD38" s="1463"/>
      <c r="AE38" s="1463"/>
      <c r="AF38" s="1463"/>
      <c r="AG38" s="1463"/>
      <c r="AH38" s="1463"/>
      <c r="AI38" s="1463"/>
      <c r="AJ38" s="1463"/>
      <c r="AK38" s="1463"/>
      <c r="AL38" s="1463"/>
      <c r="AM38" s="1463"/>
      <c r="AN38" s="1463"/>
      <c r="AO38" s="1463"/>
      <c r="AP38" s="1463"/>
      <c r="AQ38" s="1463"/>
      <c r="AR38" s="1463"/>
      <c r="AS38" s="1463"/>
      <c r="AT38" s="1463"/>
      <c r="AU38" s="1463"/>
      <c r="AV38" s="1463"/>
      <c r="AW38" s="1463"/>
      <c r="AX38" s="1463"/>
      <c r="AY38" s="1463"/>
      <c r="AZ38" s="1464"/>
    </row>
    <row r="39" spans="1:52">
      <c r="A39" s="185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195"/>
      <c r="P39" s="195"/>
      <c r="Q39" s="287"/>
      <c r="R39" s="287"/>
      <c r="S39" s="287"/>
      <c r="T39" s="287"/>
      <c r="U39" s="288"/>
      <c r="V39" s="288"/>
      <c r="W39" s="288"/>
      <c r="X39" s="288"/>
      <c r="Y39" s="288"/>
      <c r="Z39" s="288"/>
      <c r="AA39" s="288"/>
      <c r="AB39" s="288"/>
      <c r="AC39" s="287"/>
      <c r="AD39" s="287"/>
      <c r="AE39" s="287"/>
      <c r="AF39" s="287"/>
      <c r="AG39" s="288"/>
      <c r="AH39" s="288"/>
      <c r="AI39" s="288"/>
      <c r="AJ39" s="288"/>
      <c r="AK39" s="288"/>
      <c r="AL39" s="288"/>
      <c r="AM39" s="288"/>
      <c r="AN39" s="288"/>
      <c r="AO39" s="287"/>
      <c r="AP39" s="287"/>
      <c r="AQ39" s="287"/>
      <c r="AR39" s="287"/>
      <c r="AS39" s="288"/>
      <c r="AT39" s="288"/>
      <c r="AU39" s="288"/>
      <c r="AV39" s="288"/>
      <c r="AW39" s="288"/>
      <c r="AX39" s="288"/>
      <c r="AY39" s="288"/>
      <c r="AZ39" s="288"/>
    </row>
    <row r="40" spans="1:52">
      <c r="A40" s="170"/>
      <c r="B40" s="222"/>
      <c r="C40" s="1001" t="s">
        <v>436</v>
      </c>
      <c r="D40" s="1001"/>
      <c r="E40" s="1001"/>
      <c r="F40" s="1001"/>
      <c r="G40" s="1001"/>
      <c r="H40" s="1001"/>
      <c r="I40" s="223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223"/>
      <c r="AA40" s="223"/>
      <c r="AB40" s="1465"/>
      <c r="AC40" s="1465"/>
      <c r="AD40" s="1465"/>
      <c r="AE40" s="1465"/>
      <c r="AF40" s="1465"/>
      <c r="AG40" s="1465"/>
      <c r="AH40" s="1465"/>
      <c r="AI40" s="170"/>
      <c r="AJ40" s="170"/>
      <c r="AK40" s="1465"/>
      <c r="AL40" s="1465"/>
      <c r="AM40" s="1465"/>
      <c r="AN40" s="1465"/>
      <c r="AO40" s="1465"/>
      <c r="AP40" s="1465"/>
      <c r="AQ40" s="1465"/>
      <c r="AR40" s="1465"/>
      <c r="AS40" s="1465"/>
      <c r="AT40" s="1465"/>
      <c r="AU40" s="1465"/>
      <c r="AV40" s="1465"/>
      <c r="AW40" s="1465"/>
      <c r="AX40" s="1465"/>
      <c r="AY40" s="1465"/>
      <c r="AZ40" s="1465"/>
    </row>
    <row r="41" spans="1:52">
      <c r="A41" s="170"/>
      <c r="B41" s="222"/>
      <c r="C41" s="1001" t="s">
        <v>437</v>
      </c>
      <c r="D41" s="1001"/>
      <c r="E41" s="1001"/>
      <c r="F41" s="1001"/>
      <c r="G41" s="1001"/>
      <c r="H41" s="1001"/>
      <c r="I41" s="223"/>
      <c r="J41" s="995" t="s">
        <v>90</v>
      </c>
      <c r="K41" s="995"/>
      <c r="L41" s="995"/>
      <c r="M41" s="995"/>
      <c r="N41" s="995"/>
      <c r="O41" s="995"/>
      <c r="P41" s="995"/>
      <c r="Q41" s="995"/>
      <c r="R41" s="995"/>
      <c r="S41" s="995"/>
      <c r="T41" s="995"/>
      <c r="U41" s="995"/>
      <c r="V41" s="995"/>
      <c r="W41" s="995"/>
      <c r="X41" s="995"/>
      <c r="Y41" s="995"/>
      <c r="Z41" s="224"/>
      <c r="AA41" s="224"/>
      <c r="AB41" s="995" t="s">
        <v>42</v>
      </c>
      <c r="AC41" s="995"/>
      <c r="AD41" s="995"/>
      <c r="AE41" s="995"/>
      <c r="AF41" s="995"/>
      <c r="AG41" s="995"/>
      <c r="AH41" s="995"/>
      <c r="AI41" s="225"/>
      <c r="AJ41" s="225"/>
      <c r="AK41" s="995" t="s">
        <v>41</v>
      </c>
      <c r="AL41" s="995"/>
      <c r="AM41" s="995"/>
      <c r="AN41" s="995"/>
      <c r="AO41" s="995"/>
      <c r="AP41" s="995"/>
      <c r="AQ41" s="995"/>
      <c r="AR41" s="995"/>
      <c r="AS41" s="995"/>
      <c r="AT41" s="995"/>
      <c r="AU41" s="995"/>
      <c r="AV41" s="995"/>
      <c r="AW41" s="995"/>
      <c r="AX41" s="995"/>
      <c r="AY41" s="995"/>
      <c r="AZ41" s="995"/>
    </row>
    <row r="42" spans="1:52" ht="10.5" customHeight="1">
      <c r="A42" s="165"/>
      <c r="B42" s="222"/>
      <c r="C42" s="223"/>
      <c r="D42" s="223"/>
      <c r="E42" s="223"/>
      <c r="F42" s="223"/>
      <c r="G42" s="223"/>
      <c r="H42" s="223"/>
      <c r="I42" s="223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5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</row>
    <row r="43" spans="1:52">
      <c r="A43" s="213"/>
      <c r="B43" s="222"/>
      <c r="C43" s="1001" t="s">
        <v>91</v>
      </c>
      <c r="D43" s="1001"/>
      <c r="E43" s="1001"/>
      <c r="F43" s="1001"/>
      <c r="G43" s="1001"/>
      <c r="H43" s="1001"/>
      <c r="I43" s="223"/>
      <c r="J43" s="1002"/>
      <c r="K43" s="1002"/>
      <c r="L43" s="1002"/>
      <c r="M43" s="1002"/>
      <c r="N43" s="1002"/>
      <c r="O43" s="1002"/>
      <c r="P43" s="1002"/>
      <c r="Q43" s="1002"/>
      <c r="R43" s="1002"/>
      <c r="S43" s="1002"/>
      <c r="T43" s="1002"/>
      <c r="U43" s="1002"/>
      <c r="V43" s="1002"/>
      <c r="W43" s="1002"/>
      <c r="X43" s="1002"/>
      <c r="Y43" s="1002"/>
      <c r="Z43" s="224"/>
      <c r="AA43" s="224"/>
      <c r="AB43" s="1002"/>
      <c r="AC43" s="1002"/>
      <c r="AD43" s="1002"/>
      <c r="AE43" s="1002"/>
      <c r="AF43" s="1002"/>
      <c r="AG43" s="1002"/>
      <c r="AH43" s="1002"/>
      <c r="AI43" s="1002"/>
      <c r="AJ43" s="1002"/>
      <c r="AK43" s="1002"/>
      <c r="AL43" s="1002"/>
      <c r="AM43" s="1002"/>
      <c r="AN43" s="1002"/>
      <c r="AO43" s="225"/>
      <c r="AP43" s="225"/>
      <c r="AQ43" s="1459"/>
      <c r="AR43" s="1459"/>
      <c r="AS43" s="1459"/>
      <c r="AT43" s="1459"/>
      <c r="AU43" s="1459"/>
      <c r="AV43" s="1459"/>
      <c r="AW43" s="1459"/>
      <c r="AX43" s="1459"/>
      <c r="AY43" s="1459"/>
      <c r="AZ43" s="1459"/>
    </row>
    <row r="44" spans="1:52">
      <c r="A44" s="213"/>
      <c r="B44" s="222"/>
      <c r="C44" s="994"/>
      <c r="D44" s="994"/>
      <c r="E44" s="994"/>
      <c r="F44" s="994"/>
      <c r="G44" s="994"/>
      <c r="H44" s="994"/>
      <c r="I44" s="223"/>
      <c r="J44" s="995" t="s">
        <v>90</v>
      </c>
      <c r="K44" s="995"/>
      <c r="L44" s="995"/>
      <c r="M44" s="995"/>
      <c r="N44" s="995"/>
      <c r="O44" s="995"/>
      <c r="P44" s="995"/>
      <c r="Q44" s="995"/>
      <c r="R44" s="995"/>
      <c r="S44" s="995"/>
      <c r="T44" s="995"/>
      <c r="U44" s="995"/>
      <c r="V44" s="995"/>
      <c r="W44" s="995"/>
      <c r="X44" s="995"/>
      <c r="Y44" s="995"/>
      <c r="Z44" s="224"/>
      <c r="AA44" s="224"/>
      <c r="AB44" s="995" t="s">
        <v>438</v>
      </c>
      <c r="AC44" s="995"/>
      <c r="AD44" s="995"/>
      <c r="AE44" s="995"/>
      <c r="AF44" s="995"/>
      <c r="AG44" s="995"/>
      <c r="AH44" s="995"/>
      <c r="AI44" s="995"/>
      <c r="AJ44" s="995"/>
      <c r="AK44" s="995"/>
      <c r="AL44" s="995"/>
      <c r="AM44" s="995"/>
      <c r="AN44" s="995"/>
      <c r="AO44" s="225"/>
      <c r="AP44" s="225"/>
      <c r="AQ44" s="995" t="s">
        <v>92</v>
      </c>
      <c r="AR44" s="995"/>
      <c r="AS44" s="995"/>
      <c r="AT44" s="995"/>
      <c r="AU44" s="995"/>
      <c r="AV44" s="995"/>
      <c r="AW44" s="995"/>
      <c r="AX44" s="995"/>
      <c r="AY44" s="995"/>
      <c r="AZ44" s="995"/>
    </row>
    <row r="45" spans="1:52">
      <c r="A45" s="213"/>
      <c r="B45" s="222"/>
      <c r="C45" s="223"/>
      <c r="D45" s="223"/>
      <c r="E45" s="223"/>
      <c r="F45" s="223"/>
      <c r="G45" s="223"/>
      <c r="H45" s="223"/>
      <c r="I45" s="223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3"/>
      <c r="AA45" s="223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170"/>
      <c r="AP45" s="170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</row>
    <row r="46" spans="1:52">
      <c r="A46" s="213"/>
      <c r="B46" s="170"/>
      <c r="C46" s="227" t="s">
        <v>439</v>
      </c>
      <c r="D46" s="1458"/>
      <c r="E46" s="1458"/>
      <c r="F46" s="223" t="s">
        <v>439</v>
      </c>
      <c r="G46" s="228"/>
      <c r="H46" s="1458"/>
      <c r="I46" s="1458"/>
      <c r="J46" s="1458"/>
      <c r="K46" s="1458"/>
      <c r="L46" s="1458"/>
      <c r="M46" s="1458"/>
      <c r="N46" s="229"/>
      <c r="O46" s="230"/>
      <c r="P46" s="231">
        <v>20</v>
      </c>
      <c r="Q46" s="1191"/>
      <c r="R46" s="1191"/>
      <c r="S46" s="223" t="s">
        <v>440</v>
      </c>
      <c r="T46" s="229"/>
      <c r="U46" s="229"/>
      <c r="V46" s="229"/>
      <c r="W46" s="229"/>
      <c r="X46" s="170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170"/>
      <c r="AW46" s="170"/>
      <c r="AX46" s="170"/>
      <c r="AY46" s="170"/>
      <c r="AZ46" s="170"/>
    </row>
    <row r="47" spans="1:52">
      <c r="A47" s="213"/>
      <c r="B47" s="170"/>
      <c r="C47" s="170"/>
      <c r="D47" s="1189"/>
      <c r="E47" s="1189"/>
      <c r="F47" s="170"/>
      <c r="G47" s="170"/>
      <c r="H47" s="1189"/>
      <c r="I47" s="1189"/>
      <c r="J47" s="1189"/>
      <c r="K47" s="1189"/>
      <c r="L47" s="1189"/>
      <c r="M47" s="1189"/>
      <c r="N47" s="170"/>
      <c r="O47" s="170"/>
      <c r="P47" s="170"/>
      <c r="Q47" s="1189"/>
      <c r="R47" s="1189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</row>
  </sheetData>
  <mergeCells count="118">
    <mergeCell ref="B10:AS10"/>
    <mergeCell ref="B12:Y14"/>
    <mergeCell ref="Z12:AB14"/>
    <mergeCell ref="AC12:AZ12"/>
    <mergeCell ref="AC13:AJ14"/>
    <mergeCell ref="AK13:AR14"/>
    <mergeCell ref="AS13:AZ14"/>
    <mergeCell ref="A1:AZ1"/>
    <mergeCell ref="A3:K3"/>
    <mergeCell ref="L3:AZ3"/>
    <mergeCell ref="L4:AZ4"/>
    <mergeCell ref="L5:AZ5"/>
    <mergeCell ref="B8:AB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4:AZ24"/>
    <mergeCell ref="B27:AZ27"/>
    <mergeCell ref="B29:Y31"/>
    <mergeCell ref="Z29:AB31"/>
    <mergeCell ref="AC29:AZ29"/>
    <mergeCell ref="AC30:AJ31"/>
    <mergeCell ref="AK30:AR31"/>
    <mergeCell ref="AS30:AZ31"/>
    <mergeCell ref="B21:Y21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C41:H41"/>
    <mergeCell ref="J41:Y41"/>
    <mergeCell ref="AB41:AH41"/>
    <mergeCell ref="AK41:AZ41"/>
    <mergeCell ref="C43:H43"/>
    <mergeCell ref="J43:Y43"/>
    <mergeCell ref="AB43:AN43"/>
    <mergeCell ref="AQ43:AZ43"/>
    <mergeCell ref="B38:Y38"/>
    <mergeCell ref="Z38:AB38"/>
    <mergeCell ref="AC38:AJ38"/>
    <mergeCell ref="AK38:AR38"/>
    <mergeCell ref="AS38:AZ38"/>
    <mergeCell ref="C40:H40"/>
    <mergeCell ref="J40:Y40"/>
    <mergeCell ref="AB40:AH40"/>
    <mergeCell ref="AK40:AZ40"/>
    <mergeCell ref="D47:E47"/>
    <mergeCell ref="H47:M47"/>
    <mergeCell ref="Q47:R47"/>
    <mergeCell ref="C44:H44"/>
    <mergeCell ref="J44:Y44"/>
    <mergeCell ref="AB44:AN44"/>
    <mergeCell ref="AQ44:AZ44"/>
    <mergeCell ref="D46:E46"/>
    <mergeCell ref="H46:M46"/>
    <mergeCell ref="Q46:R46"/>
  </mergeCells>
  <pageMargins left="0.78740157480314965" right="0.39370078740157483" top="0.59055118110236227" bottom="0.39370078740157483" header="0.19685039370078741" footer="0"/>
  <pageSetup paperSize="8" scale="6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9"/>
  <sheetViews>
    <sheetView showGridLines="0" zoomScale="75" zoomScaleNormal="75" zoomScaleSheetLayoutView="100" workbookViewId="0">
      <selection activeCell="B16" sqref="B16:AZ16"/>
    </sheetView>
  </sheetViews>
  <sheetFormatPr defaultColWidth="8.85546875" defaultRowHeight="15"/>
  <cols>
    <col min="1" max="52" width="3.85546875" style="395" customWidth="1"/>
    <col min="53" max="53" width="1.28515625" style="434" customWidth="1"/>
    <col min="54" max="16384" width="8.85546875" style="216"/>
  </cols>
  <sheetData>
    <row r="1" spans="1:53" ht="50.1" customHeight="1">
      <c r="A1" s="1320" t="s">
        <v>993</v>
      </c>
      <c r="B1" s="1320"/>
      <c r="C1" s="1320"/>
      <c r="D1" s="1320"/>
      <c r="E1" s="1320"/>
      <c r="F1" s="1320"/>
      <c r="G1" s="1320"/>
      <c r="H1" s="1320"/>
      <c r="I1" s="1320"/>
      <c r="J1" s="1320"/>
      <c r="K1" s="1320"/>
      <c r="L1" s="1320"/>
      <c r="M1" s="1320"/>
      <c r="N1" s="1320"/>
      <c r="O1" s="1320"/>
      <c r="P1" s="1320"/>
      <c r="Q1" s="1320"/>
      <c r="R1" s="1320"/>
      <c r="S1" s="1320"/>
      <c r="T1" s="1320"/>
      <c r="U1" s="1320"/>
      <c r="V1" s="1320"/>
      <c r="W1" s="1320"/>
      <c r="X1" s="1320"/>
      <c r="Y1" s="1320"/>
      <c r="Z1" s="1320"/>
      <c r="AA1" s="1320"/>
      <c r="AB1" s="1320"/>
      <c r="AC1" s="1320"/>
      <c r="AD1" s="1320"/>
      <c r="AE1" s="1320"/>
      <c r="AF1" s="1320"/>
      <c r="AG1" s="1320"/>
      <c r="AH1" s="1320"/>
      <c r="AI1" s="1320"/>
      <c r="AJ1" s="1320"/>
      <c r="AK1" s="1320"/>
      <c r="AL1" s="1320"/>
      <c r="AM1" s="1320"/>
      <c r="AN1" s="1320"/>
      <c r="AO1" s="1320"/>
      <c r="AP1" s="1320"/>
      <c r="AQ1" s="1320"/>
      <c r="AR1" s="1320"/>
      <c r="AS1" s="1320"/>
      <c r="AT1" s="1320"/>
      <c r="AU1" s="1320"/>
      <c r="AV1" s="1320"/>
      <c r="AW1" s="1320"/>
      <c r="AX1" s="1320"/>
      <c r="AY1" s="1320"/>
      <c r="AZ1" s="1320"/>
    </row>
    <row r="2" spans="1:53" ht="1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</row>
    <row r="3" spans="1:53" ht="15" customHeight="1">
      <c r="A3" s="1321" t="s">
        <v>296</v>
      </c>
      <c r="B3" s="1321"/>
      <c r="C3" s="1321"/>
      <c r="D3" s="1321"/>
      <c r="E3" s="1321"/>
      <c r="F3" s="1321"/>
      <c r="G3" s="1321"/>
      <c r="H3" s="1321"/>
      <c r="I3" s="1321"/>
      <c r="J3" s="1321"/>
      <c r="K3" s="1321"/>
      <c r="L3" s="1322"/>
      <c r="M3" s="1322"/>
      <c r="N3" s="1322"/>
      <c r="O3" s="1322"/>
      <c r="P3" s="1322"/>
      <c r="Q3" s="1322"/>
      <c r="R3" s="1322"/>
      <c r="S3" s="1322"/>
      <c r="T3" s="1322"/>
      <c r="U3" s="1322"/>
      <c r="V3" s="1322"/>
      <c r="W3" s="1322"/>
      <c r="X3" s="1322"/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2"/>
      <c r="AJ3" s="1322"/>
      <c r="AK3" s="1322"/>
      <c r="AL3" s="1322"/>
      <c r="AM3" s="1322"/>
      <c r="AN3" s="1322"/>
      <c r="AO3" s="1322"/>
      <c r="AP3" s="1322"/>
      <c r="AQ3" s="1322"/>
      <c r="AR3" s="1322"/>
      <c r="AS3" s="1322"/>
      <c r="AT3" s="1322"/>
      <c r="AU3" s="1322"/>
      <c r="AV3" s="1322"/>
      <c r="AW3" s="1322"/>
      <c r="AX3" s="1322"/>
      <c r="AY3" s="1322"/>
      <c r="AZ3" s="1322"/>
    </row>
    <row r="4" spans="1:53" ht="15" customHeight="1">
      <c r="A4" s="432" t="s">
        <v>297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5"/>
      <c r="AI4" s="1505"/>
      <c r="AJ4" s="1505"/>
      <c r="AK4" s="1505"/>
      <c r="AL4" s="1505"/>
      <c r="AM4" s="1505"/>
      <c r="AN4" s="1505"/>
      <c r="AO4" s="1505"/>
      <c r="AP4" s="1505"/>
      <c r="AQ4" s="1505"/>
      <c r="AR4" s="1505"/>
      <c r="AS4" s="1505"/>
      <c r="AT4" s="1505"/>
      <c r="AU4" s="1505"/>
      <c r="AV4" s="1505"/>
      <c r="AW4" s="1505"/>
      <c r="AX4" s="1505"/>
      <c r="AY4" s="1505"/>
      <c r="AZ4" s="1505"/>
    </row>
    <row r="5" spans="1:53" ht="15" customHeight="1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</row>
    <row r="6" spans="1:53" ht="15" customHeight="1">
      <c r="A6" s="432" t="s">
        <v>299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 t="s">
        <v>300</v>
      </c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</row>
    <row r="7" spans="1:53" ht="15" customHeight="1"/>
    <row r="8" spans="1:53">
      <c r="A8" s="408"/>
      <c r="B8" s="1324" t="s">
        <v>485</v>
      </c>
      <c r="C8" s="1324"/>
      <c r="D8" s="1324"/>
      <c r="E8" s="1324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324"/>
      <c r="V8" s="1324"/>
      <c r="W8" s="1324"/>
      <c r="X8" s="1324"/>
      <c r="Y8" s="1324"/>
      <c r="Z8" s="1324"/>
      <c r="AA8" s="1324"/>
      <c r="AB8" s="1324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</row>
    <row r="9" spans="1:53" ht="8.1" customHeight="1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</row>
    <row r="10" spans="1:53" ht="24.95" customHeight="1">
      <c r="A10" s="408"/>
      <c r="B10" s="1310" t="s">
        <v>0</v>
      </c>
      <c r="C10" s="1310"/>
      <c r="D10" s="1310"/>
      <c r="E10" s="1310"/>
      <c r="F10" s="1310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1"/>
      <c r="Z10" s="1314" t="s">
        <v>302</v>
      </c>
      <c r="AA10" s="1310"/>
      <c r="AB10" s="1311"/>
      <c r="AC10" s="1316" t="s">
        <v>495</v>
      </c>
      <c r="AD10" s="1317"/>
      <c r="AE10" s="1317"/>
      <c r="AF10" s="1317"/>
      <c r="AG10" s="1317"/>
      <c r="AH10" s="1317"/>
      <c r="AI10" s="1317"/>
      <c r="AJ10" s="1317"/>
      <c r="AK10" s="1317"/>
      <c r="AL10" s="1317"/>
      <c r="AM10" s="1317"/>
      <c r="AN10" s="1317"/>
      <c r="AO10" s="1317"/>
      <c r="AP10" s="1317"/>
      <c r="AQ10" s="1317"/>
      <c r="AR10" s="1317"/>
      <c r="AS10" s="1317"/>
      <c r="AT10" s="1317"/>
      <c r="AU10" s="1317"/>
      <c r="AV10" s="1317"/>
      <c r="AW10" s="1317"/>
      <c r="AX10" s="1317"/>
      <c r="AY10" s="1317"/>
      <c r="AZ10" s="1317"/>
    </row>
    <row r="11" spans="1:53" ht="24.95" customHeight="1">
      <c r="A11" s="408"/>
      <c r="B11" s="1312"/>
      <c r="C11" s="1312"/>
      <c r="D11" s="1312"/>
      <c r="E11" s="1312"/>
      <c r="F11" s="1312"/>
      <c r="G11" s="1312"/>
      <c r="H11" s="1312"/>
      <c r="I11" s="1312"/>
      <c r="J11" s="1312"/>
      <c r="K11" s="1312"/>
      <c r="L11" s="1312"/>
      <c r="M11" s="1312"/>
      <c r="N11" s="1312"/>
      <c r="O11" s="1312"/>
      <c r="P11" s="1312"/>
      <c r="Q11" s="1312"/>
      <c r="R11" s="1312"/>
      <c r="S11" s="1312"/>
      <c r="T11" s="1312"/>
      <c r="U11" s="1312"/>
      <c r="V11" s="1312"/>
      <c r="W11" s="1312"/>
      <c r="X11" s="1312"/>
      <c r="Y11" s="1313"/>
      <c r="Z11" s="1315"/>
      <c r="AA11" s="1312"/>
      <c r="AB11" s="1313"/>
      <c r="AC11" s="1314" t="s">
        <v>304</v>
      </c>
      <c r="AD11" s="1310"/>
      <c r="AE11" s="1310"/>
      <c r="AF11" s="1310"/>
      <c r="AG11" s="1310"/>
      <c r="AH11" s="1310"/>
      <c r="AI11" s="1310"/>
      <c r="AJ11" s="1311"/>
      <c r="AK11" s="1353" t="s">
        <v>305</v>
      </c>
      <c r="AL11" s="1353"/>
      <c r="AM11" s="1353"/>
      <c r="AN11" s="1353"/>
      <c r="AO11" s="1353"/>
      <c r="AP11" s="1353"/>
      <c r="AQ11" s="1353"/>
      <c r="AR11" s="1353"/>
      <c r="AS11" s="1310" t="s">
        <v>306</v>
      </c>
      <c r="AT11" s="1310"/>
      <c r="AU11" s="1310"/>
      <c r="AV11" s="1310"/>
      <c r="AW11" s="1310"/>
      <c r="AX11" s="1310"/>
      <c r="AY11" s="1310"/>
      <c r="AZ11" s="1310"/>
    </row>
    <row r="12" spans="1:53" ht="24.95" customHeight="1">
      <c r="A12" s="408"/>
      <c r="B12" s="1355"/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6"/>
      <c r="Z12" s="1354"/>
      <c r="AA12" s="1355"/>
      <c r="AB12" s="1356"/>
      <c r="AC12" s="1354"/>
      <c r="AD12" s="1355"/>
      <c r="AE12" s="1355"/>
      <c r="AF12" s="1355"/>
      <c r="AG12" s="1355"/>
      <c r="AH12" s="1355"/>
      <c r="AI12" s="1355"/>
      <c r="AJ12" s="1356"/>
      <c r="AK12" s="1353"/>
      <c r="AL12" s="1353"/>
      <c r="AM12" s="1353"/>
      <c r="AN12" s="1353"/>
      <c r="AO12" s="1353"/>
      <c r="AP12" s="1353"/>
      <c r="AQ12" s="1353"/>
      <c r="AR12" s="1353"/>
      <c r="AS12" s="1355"/>
      <c r="AT12" s="1355"/>
      <c r="AU12" s="1355"/>
      <c r="AV12" s="1355"/>
      <c r="AW12" s="1355"/>
      <c r="AX12" s="1355"/>
      <c r="AY12" s="1355"/>
      <c r="AZ12" s="1355"/>
    </row>
    <row r="13" spans="1:53" ht="15" customHeight="1" thickBot="1">
      <c r="A13" s="427"/>
      <c r="B13" s="1329">
        <v>1</v>
      </c>
      <c r="C13" s="1329"/>
      <c r="D13" s="1329"/>
      <c r="E13" s="1329"/>
      <c r="F13" s="1329"/>
      <c r="G13" s="1329"/>
      <c r="H13" s="1329"/>
      <c r="I13" s="1329"/>
      <c r="J13" s="1329"/>
      <c r="K13" s="1329"/>
      <c r="L13" s="1329"/>
      <c r="M13" s="1329"/>
      <c r="N13" s="1329"/>
      <c r="O13" s="1329"/>
      <c r="P13" s="1329"/>
      <c r="Q13" s="1329"/>
      <c r="R13" s="1329"/>
      <c r="S13" s="1329"/>
      <c r="T13" s="1329"/>
      <c r="U13" s="1329"/>
      <c r="V13" s="1329"/>
      <c r="W13" s="1329"/>
      <c r="X13" s="1329"/>
      <c r="Y13" s="1330"/>
      <c r="Z13" s="1331" t="s">
        <v>307</v>
      </c>
      <c r="AA13" s="1329"/>
      <c r="AB13" s="1330"/>
      <c r="AC13" s="1331" t="s">
        <v>308</v>
      </c>
      <c r="AD13" s="1329"/>
      <c r="AE13" s="1329"/>
      <c r="AF13" s="1329"/>
      <c r="AG13" s="1329"/>
      <c r="AH13" s="1329"/>
      <c r="AI13" s="1329"/>
      <c r="AJ13" s="1330"/>
      <c r="AK13" s="1331" t="s">
        <v>309</v>
      </c>
      <c r="AL13" s="1329"/>
      <c r="AM13" s="1329"/>
      <c r="AN13" s="1329"/>
      <c r="AO13" s="1329"/>
      <c r="AP13" s="1329"/>
      <c r="AQ13" s="1329"/>
      <c r="AR13" s="1330"/>
      <c r="AS13" s="1331" t="s">
        <v>310</v>
      </c>
      <c r="AT13" s="1329"/>
      <c r="AU13" s="1329"/>
      <c r="AV13" s="1329"/>
      <c r="AW13" s="1329"/>
      <c r="AX13" s="1329"/>
      <c r="AY13" s="1329"/>
      <c r="AZ13" s="1329"/>
    </row>
    <row r="14" spans="1:53" ht="18" customHeight="1" thickBot="1">
      <c r="A14" s="396"/>
      <c r="B14" s="1506" t="s">
        <v>992</v>
      </c>
      <c r="C14" s="1506"/>
      <c r="D14" s="1506"/>
      <c r="E14" s="1506"/>
      <c r="F14" s="1506"/>
      <c r="G14" s="1506"/>
      <c r="H14" s="1506"/>
      <c r="I14" s="1506"/>
      <c r="J14" s="1506"/>
      <c r="K14" s="1506"/>
      <c r="L14" s="1506"/>
      <c r="M14" s="1506"/>
      <c r="N14" s="1506"/>
      <c r="O14" s="1506"/>
      <c r="P14" s="1506"/>
      <c r="Q14" s="1506"/>
      <c r="R14" s="1506"/>
      <c r="S14" s="1506"/>
      <c r="T14" s="1506"/>
      <c r="U14" s="1506"/>
      <c r="V14" s="1506"/>
      <c r="W14" s="1506"/>
      <c r="X14" s="1506"/>
      <c r="Y14" s="1507"/>
      <c r="Z14" s="1508" t="s">
        <v>312</v>
      </c>
      <c r="AA14" s="1509"/>
      <c r="AB14" s="1510"/>
      <c r="AC14" s="1511"/>
      <c r="AD14" s="1511"/>
      <c r="AE14" s="1511"/>
      <c r="AF14" s="1511"/>
      <c r="AG14" s="1511"/>
      <c r="AH14" s="1511"/>
      <c r="AI14" s="1511"/>
      <c r="AJ14" s="1511"/>
      <c r="AK14" s="1511"/>
      <c r="AL14" s="1511"/>
      <c r="AM14" s="1511"/>
      <c r="AN14" s="1511"/>
      <c r="AO14" s="1511"/>
      <c r="AP14" s="1511"/>
      <c r="AQ14" s="1511"/>
      <c r="AR14" s="1511"/>
      <c r="AS14" s="1511"/>
      <c r="AT14" s="1511"/>
      <c r="AU14" s="1511"/>
      <c r="AV14" s="1511"/>
      <c r="AW14" s="1511"/>
      <c r="AX14" s="1511"/>
      <c r="AY14" s="1511"/>
      <c r="AZ14" s="1512"/>
    </row>
    <row r="15" spans="1:53" s="441" customFormat="1" ht="18" customHeight="1">
      <c r="A15" s="423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43"/>
      <c r="AA15" s="443"/>
      <c r="AB15" s="443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42"/>
    </row>
    <row r="16" spans="1:53">
      <c r="A16" s="396"/>
      <c r="B16" s="1503" t="s">
        <v>991</v>
      </c>
      <c r="C16" s="1504"/>
      <c r="D16" s="1504"/>
      <c r="E16" s="1504"/>
      <c r="F16" s="1504"/>
      <c r="G16" s="1504"/>
      <c r="H16" s="1504"/>
      <c r="I16" s="1504"/>
      <c r="J16" s="1504"/>
      <c r="K16" s="1504"/>
      <c r="L16" s="1504"/>
      <c r="M16" s="1504"/>
      <c r="N16" s="1504"/>
      <c r="O16" s="1504"/>
      <c r="P16" s="1504"/>
      <c r="Q16" s="1504"/>
      <c r="R16" s="1504"/>
      <c r="S16" s="1504"/>
      <c r="T16" s="1504"/>
      <c r="U16" s="1504"/>
      <c r="V16" s="1504"/>
      <c r="W16" s="1504"/>
      <c r="X16" s="1504"/>
      <c r="Y16" s="1504"/>
      <c r="Z16" s="1504"/>
      <c r="AA16" s="1504"/>
      <c r="AB16" s="1504"/>
      <c r="AC16" s="1504"/>
      <c r="AD16" s="1504"/>
      <c r="AE16" s="1504"/>
      <c r="AF16" s="1504"/>
      <c r="AG16" s="1504"/>
      <c r="AH16" s="1504"/>
      <c r="AI16" s="1504"/>
      <c r="AJ16" s="1504"/>
      <c r="AK16" s="1504"/>
      <c r="AL16" s="1504"/>
      <c r="AM16" s="1504"/>
      <c r="AN16" s="1504"/>
      <c r="AO16" s="1504"/>
      <c r="AP16" s="1504"/>
      <c r="AQ16" s="1504"/>
      <c r="AR16" s="1504"/>
      <c r="AS16" s="1504"/>
      <c r="AT16" s="1504"/>
      <c r="AU16" s="1504"/>
      <c r="AV16" s="1504"/>
      <c r="AW16" s="1504"/>
      <c r="AX16" s="1504"/>
      <c r="AY16" s="1504"/>
      <c r="AZ16" s="1504"/>
    </row>
    <row r="17" spans="1:52">
      <c r="A17" s="396"/>
      <c r="B17" s="440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</row>
    <row r="18" spans="1:52">
      <c r="A18" s="429"/>
      <c r="B18" s="1378" t="s">
        <v>990</v>
      </c>
      <c r="C18" s="1378"/>
      <c r="D18" s="1378"/>
      <c r="E18" s="1378"/>
      <c r="F18" s="1378"/>
      <c r="G18" s="1378"/>
      <c r="H18" s="1378"/>
      <c r="I18" s="1378"/>
      <c r="J18" s="1378"/>
      <c r="K18" s="1378"/>
      <c r="L18" s="1378"/>
      <c r="M18" s="1378"/>
      <c r="N18" s="1378"/>
      <c r="O18" s="1378"/>
      <c r="P18" s="1378"/>
      <c r="Q18" s="1378"/>
      <c r="R18" s="1378"/>
      <c r="S18" s="1378"/>
      <c r="T18" s="1378"/>
      <c r="U18" s="1378"/>
      <c r="V18" s="1378"/>
      <c r="W18" s="1378"/>
      <c r="X18" s="1378"/>
      <c r="Y18" s="1378"/>
      <c r="Z18" s="1378"/>
      <c r="AA18" s="1378"/>
      <c r="AB18" s="1378"/>
      <c r="AC18" s="1378"/>
      <c r="AD18" s="1378"/>
      <c r="AE18" s="1378"/>
      <c r="AF18" s="1378"/>
      <c r="AG18" s="1378"/>
      <c r="AH18" s="1378"/>
      <c r="AI18" s="1378"/>
      <c r="AJ18" s="1378"/>
      <c r="AK18" s="1378"/>
      <c r="AL18" s="1378"/>
      <c r="AM18" s="1378"/>
      <c r="AN18" s="1378"/>
      <c r="AO18" s="1378"/>
      <c r="AP18" s="1378"/>
      <c r="AQ18" s="1378"/>
      <c r="AR18" s="1378"/>
      <c r="AS18" s="1378"/>
      <c r="AT18" s="1378"/>
      <c r="AU18" s="1378"/>
      <c r="AV18" s="1378"/>
      <c r="AW18" s="1378"/>
      <c r="AX18" s="1378"/>
      <c r="AY18" s="1378"/>
      <c r="AZ18" s="1378"/>
    </row>
    <row r="19" spans="1:52">
      <c r="A19" s="417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</row>
    <row r="20" spans="1:52" ht="24.95" customHeight="1">
      <c r="A20" s="417"/>
      <c r="B20" s="1318" t="s">
        <v>0</v>
      </c>
      <c r="C20" s="1353"/>
      <c r="D20" s="1353"/>
      <c r="E20" s="1353"/>
      <c r="F20" s="1353"/>
      <c r="G20" s="1353"/>
      <c r="H20" s="1353"/>
      <c r="I20" s="1353"/>
      <c r="J20" s="1353"/>
      <c r="K20" s="1353"/>
      <c r="L20" s="1353"/>
      <c r="M20" s="1353"/>
      <c r="N20" s="1353"/>
      <c r="O20" s="1353"/>
      <c r="P20" s="1353"/>
      <c r="Q20" s="1353"/>
      <c r="R20" s="1353"/>
      <c r="S20" s="1353"/>
      <c r="T20" s="1353"/>
      <c r="U20" s="1353"/>
      <c r="V20" s="1353"/>
      <c r="W20" s="1353"/>
      <c r="X20" s="1353"/>
      <c r="Y20" s="1353"/>
      <c r="Z20" s="1333" t="s">
        <v>302</v>
      </c>
      <c r="AA20" s="1333"/>
      <c r="AB20" s="1333"/>
      <c r="AC20" s="1316" t="s">
        <v>495</v>
      </c>
      <c r="AD20" s="1317"/>
      <c r="AE20" s="1317"/>
      <c r="AF20" s="1317"/>
      <c r="AG20" s="1317"/>
      <c r="AH20" s="1317"/>
      <c r="AI20" s="1317"/>
      <c r="AJ20" s="1317"/>
      <c r="AK20" s="1317"/>
      <c r="AL20" s="1317"/>
      <c r="AM20" s="1317"/>
      <c r="AN20" s="1317"/>
      <c r="AO20" s="1317"/>
      <c r="AP20" s="1317"/>
      <c r="AQ20" s="1317"/>
      <c r="AR20" s="1317"/>
      <c r="AS20" s="1317"/>
      <c r="AT20" s="1317"/>
      <c r="AU20" s="1317"/>
      <c r="AV20" s="1317"/>
      <c r="AW20" s="1317"/>
      <c r="AX20" s="1317"/>
      <c r="AY20" s="1317"/>
      <c r="AZ20" s="1317"/>
    </row>
    <row r="21" spans="1:52" ht="50.1" customHeight="1">
      <c r="A21" s="435"/>
      <c r="B21" s="1318"/>
      <c r="C21" s="1353"/>
      <c r="D21" s="1353"/>
      <c r="E21" s="1353"/>
      <c r="F21" s="1353"/>
      <c r="G21" s="1353"/>
      <c r="H21" s="1353"/>
      <c r="I21" s="1353"/>
      <c r="J21" s="1353"/>
      <c r="K21" s="1353"/>
      <c r="L21" s="1353"/>
      <c r="M21" s="1353"/>
      <c r="N21" s="1353"/>
      <c r="O21" s="1353"/>
      <c r="P21" s="1353"/>
      <c r="Q21" s="1353"/>
      <c r="R21" s="1353"/>
      <c r="S21" s="1353"/>
      <c r="T21" s="1353"/>
      <c r="U21" s="1353"/>
      <c r="V21" s="1353"/>
      <c r="W21" s="1353"/>
      <c r="X21" s="1353"/>
      <c r="Y21" s="1353"/>
      <c r="Z21" s="1333"/>
      <c r="AA21" s="1333"/>
      <c r="AB21" s="1333"/>
      <c r="AC21" s="1502" t="s">
        <v>304</v>
      </c>
      <c r="AD21" s="1502"/>
      <c r="AE21" s="1502"/>
      <c r="AF21" s="1502"/>
      <c r="AG21" s="1502"/>
      <c r="AH21" s="1502"/>
      <c r="AI21" s="1502"/>
      <c r="AJ21" s="1502"/>
      <c r="AK21" s="1502" t="s">
        <v>305</v>
      </c>
      <c r="AL21" s="1502"/>
      <c r="AM21" s="1502"/>
      <c r="AN21" s="1502"/>
      <c r="AO21" s="1502"/>
      <c r="AP21" s="1502"/>
      <c r="AQ21" s="1502"/>
      <c r="AR21" s="1502"/>
      <c r="AS21" s="1502" t="s">
        <v>306</v>
      </c>
      <c r="AT21" s="1502"/>
      <c r="AU21" s="1502"/>
      <c r="AV21" s="1502"/>
      <c r="AW21" s="1502"/>
      <c r="AX21" s="1502"/>
      <c r="AY21" s="1502"/>
      <c r="AZ21" s="1314"/>
    </row>
    <row r="22" spans="1:52" ht="15" customHeight="1" thickBot="1">
      <c r="A22" s="435"/>
      <c r="B22" s="1489">
        <v>1</v>
      </c>
      <c r="C22" s="1490"/>
      <c r="D22" s="1490"/>
      <c r="E22" s="1490"/>
      <c r="F22" s="1490"/>
      <c r="G22" s="1490"/>
      <c r="H22" s="1490"/>
      <c r="I22" s="1490"/>
      <c r="J22" s="1490"/>
      <c r="K22" s="1490"/>
      <c r="L22" s="1490"/>
      <c r="M22" s="1490"/>
      <c r="N22" s="1490"/>
      <c r="O22" s="1490"/>
      <c r="P22" s="1490"/>
      <c r="Q22" s="1490"/>
      <c r="R22" s="1490"/>
      <c r="S22" s="1490"/>
      <c r="T22" s="1490"/>
      <c r="U22" s="1490"/>
      <c r="V22" s="1490"/>
      <c r="W22" s="1490"/>
      <c r="X22" s="1490"/>
      <c r="Y22" s="1491"/>
      <c r="Z22" s="1501" t="s">
        <v>307</v>
      </c>
      <c r="AA22" s="1501"/>
      <c r="AB22" s="1501"/>
      <c r="AC22" s="1502">
        <v>3</v>
      </c>
      <c r="AD22" s="1502"/>
      <c r="AE22" s="1502"/>
      <c r="AF22" s="1502"/>
      <c r="AG22" s="1502"/>
      <c r="AH22" s="1502"/>
      <c r="AI22" s="1502"/>
      <c r="AJ22" s="1502"/>
      <c r="AK22" s="1502">
        <v>4</v>
      </c>
      <c r="AL22" s="1502"/>
      <c r="AM22" s="1502"/>
      <c r="AN22" s="1502"/>
      <c r="AO22" s="1502"/>
      <c r="AP22" s="1502"/>
      <c r="AQ22" s="1502"/>
      <c r="AR22" s="1502"/>
      <c r="AS22" s="1502">
        <v>5</v>
      </c>
      <c r="AT22" s="1502"/>
      <c r="AU22" s="1502"/>
      <c r="AV22" s="1502"/>
      <c r="AW22" s="1502"/>
      <c r="AX22" s="1502"/>
      <c r="AY22" s="1502"/>
      <c r="AZ22" s="1314"/>
    </row>
    <row r="23" spans="1:52" ht="18" customHeight="1">
      <c r="A23" s="435"/>
      <c r="B23" s="1486" t="s">
        <v>989</v>
      </c>
      <c r="C23" s="1487"/>
      <c r="D23" s="1487"/>
      <c r="E23" s="1487"/>
      <c r="F23" s="1487"/>
      <c r="G23" s="1487"/>
      <c r="H23" s="1487"/>
      <c r="I23" s="1487"/>
      <c r="J23" s="1487"/>
      <c r="K23" s="1487"/>
      <c r="L23" s="1487"/>
      <c r="M23" s="1487"/>
      <c r="N23" s="1487"/>
      <c r="O23" s="1487"/>
      <c r="P23" s="1487"/>
      <c r="Q23" s="1487"/>
      <c r="R23" s="1487"/>
      <c r="S23" s="1487"/>
      <c r="T23" s="1487"/>
      <c r="U23" s="1487"/>
      <c r="V23" s="1487"/>
      <c r="W23" s="1487"/>
      <c r="X23" s="1487"/>
      <c r="Y23" s="1488"/>
      <c r="Z23" s="1326" t="s">
        <v>312</v>
      </c>
      <c r="AA23" s="1327"/>
      <c r="AB23" s="1327"/>
      <c r="AC23" s="1499"/>
      <c r="AD23" s="1499"/>
      <c r="AE23" s="1499"/>
      <c r="AF23" s="1499"/>
      <c r="AG23" s="1499"/>
      <c r="AH23" s="1499"/>
      <c r="AI23" s="1499"/>
      <c r="AJ23" s="1499"/>
      <c r="AK23" s="1499"/>
      <c r="AL23" s="1499"/>
      <c r="AM23" s="1499"/>
      <c r="AN23" s="1499"/>
      <c r="AO23" s="1499"/>
      <c r="AP23" s="1499"/>
      <c r="AQ23" s="1499"/>
      <c r="AR23" s="1499"/>
      <c r="AS23" s="1499"/>
      <c r="AT23" s="1499"/>
      <c r="AU23" s="1499"/>
      <c r="AV23" s="1499"/>
      <c r="AW23" s="1499"/>
      <c r="AX23" s="1499"/>
      <c r="AY23" s="1499"/>
      <c r="AZ23" s="1500"/>
    </row>
    <row r="24" spans="1:52" ht="30" customHeight="1">
      <c r="A24" s="435"/>
      <c r="B24" s="1484" t="s">
        <v>50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5"/>
      <c r="Z24" s="1481" t="s">
        <v>349</v>
      </c>
      <c r="AA24" s="1482"/>
      <c r="AB24" s="1482"/>
      <c r="AC24" s="1353"/>
      <c r="AD24" s="1353"/>
      <c r="AE24" s="1353"/>
      <c r="AF24" s="1353"/>
      <c r="AG24" s="1353"/>
      <c r="AH24" s="1353"/>
      <c r="AI24" s="1353"/>
      <c r="AJ24" s="1353"/>
      <c r="AK24" s="1353"/>
      <c r="AL24" s="1353"/>
      <c r="AM24" s="1353"/>
      <c r="AN24" s="1353"/>
      <c r="AO24" s="1353"/>
      <c r="AP24" s="1353"/>
      <c r="AQ24" s="1353"/>
      <c r="AR24" s="1353"/>
      <c r="AS24" s="1353"/>
      <c r="AT24" s="1353"/>
      <c r="AU24" s="1353"/>
      <c r="AV24" s="1353"/>
      <c r="AW24" s="1353"/>
      <c r="AX24" s="1353"/>
      <c r="AY24" s="1353"/>
      <c r="AZ24" s="1483"/>
    </row>
    <row r="25" spans="1:52" ht="18" customHeight="1">
      <c r="A25" s="435"/>
      <c r="B25" s="1486" t="s">
        <v>988</v>
      </c>
      <c r="C25" s="1487"/>
      <c r="D25" s="1487"/>
      <c r="E25" s="1487"/>
      <c r="F25" s="1487"/>
      <c r="G25" s="1487"/>
      <c r="H25" s="1487"/>
      <c r="I25" s="1487"/>
      <c r="J25" s="1487"/>
      <c r="K25" s="1487"/>
      <c r="L25" s="1487"/>
      <c r="M25" s="1487"/>
      <c r="N25" s="1487"/>
      <c r="O25" s="1487"/>
      <c r="P25" s="1487"/>
      <c r="Q25" s="1487"/>
      <c r="R25" s="1487"/>
      <c r="S25" s="1487"/>
      <c r="T25" s="1487"/>
      <c r="U25" s="1487"/>
      <c r="V25" s="1487"/>
      <c r="W25" s="1487"/>
      <c r="X25" s="1487"/>
      <c r="Y25" s="1488"/>
      <c r="Z25" s="1481" t="s">
        <v>314</v>
      </c>
      <c r="AA25" s="1482"/>
      <c r="AB25" s="1482"/>
      <c r="AC25" s="1353"/>
      <c r="AD25" s="1353"/>
      <c r="AE25" s="1353"/>
      <c r="AF25" s="1353"/>
      <c r="AG25" s="1353"/>
      <c r="AH25" s="1353"/>
      <c r="AI25" s="1353"/>
      <c r="AJ25" s="1353"/>
      <c r="AK25" s="1353"/>
      <c r="AL25" s="1353"/>
      <c r="AM25" s="1353"/>
      <c r="AN25" s="1353"/>
      <c r="AO25" s="1353"/>
      <c r="AP25" s="1353"/>
      <c r="AQ25" s="1353"/>
      <c r="AR25" s="1353"/>
      <c r="AS25" s="1353"/>
      <c r="AT25" s="1353"/>
      <c r="AU25" s="1353"/>
      <c r="AV25" s="1353"/>
      <c r="AW25" s="1353"/>
      <c r="AX25" s="1353"/>
      <c r="AY25" s="1353"/>
      <c r="AZ25" s="1483"/>
    </row>
    <row r="26" spans="1:52" ht="30" customHeight="1">
      <c r="A26" s="435"/>
      <c r="B26" s="1484" t="s">
        <v>50</v>
      </c>
      <c r="C26" s="1484"/>
      <c r="D26" s="1484"/>
      <c r="E26" s="1484"/>
      <c r="F26" s="1484"/>
      <c r="G26" s="1484"/>
      <c r="H26" s="1484"/>
      <c r="I26" s="1484"/>
      <c r="J26" s="1484"/>
      <c r="K26" s="1484"/>
      <c r="L26" s="1484"/>
      <c r="M26" s="1484"/>
      <c r="N26" s="1484"/>
      <c r="O26" s="1484"/>
      <c r="P26" s="1484"/>
      <c r="Q26" s="1484"/>
      <c r="R26" s="1484"/>
      <c r="S26" s="1484"/>
      <c r="T26" s="1484"/>
      <c r="U26" s="1484"/>
      <c r="V26" s="1484"/>
      <c r="W26" s="1484"/>
      <c r="X26" s="1484"/>
      <c r="Y26" s="1485"/>
      <c r="Z26" s="1481" t="s">
        <v>351</v>
      </c>
      <c r="AA26" s="1482"/>
      <c r="AB26" s="1482"/>
      <c r="AC26" s="1353"/>
      <c r="AD26" s="1353"/>
      <c r="AE26" s="1353"/>
      <c r="AF26" s="1353"/>
      <c r="AG26" s="1353"/>
      <c r="AH26" s="1353"/>
      <c r="AI26" s="1353"/>
      <c r="AJ26" s="1353"/>
      <c r="AK26" s="1353"/>
      <c r="AL26" s="1353"/>
      <c r="AM26" s="1353"/>
      <c r="AN26" s="1353"/>
      <c r="AO26" s="1353"/>
      <c r="AP26" s="1353"/>
      <c r="AQ26" s="1353"/>
      <c r="AR26" s="1353"/>
      <c r="AS26" s="1353"/>
      <c r="AT26" s="1353"/>
      <c r="AU26" s="1353"/>
      <c r="AV26" s="1353"/>
      <c r="AW26" s="1353"/>
      <c r="AX26" s="1353"/>
      <c r="AY26" s="1353"/>
      <c r="AZ26" s="1483"/>
    </row>
    <row r="27" spans="1:52" ht="33" customHeight="1">
      <c r="A27" s="435"/>
      <c r="B27" s="1486" t="s">
        <v>987</v>
      </c>
      <c r="C27" s="1487"/>
      <c r="D27" s="1487"/>
      <c r="E27" s="1487"/>
      <c r="F27" s="1487"/>
      <c r="G27" s="1487"/>
      <c r="H27" s="1487"/>
      <c r="I27" s="1487"/>
      <c r="J27" s="1487"/>
      <c r="K27" s="1487"/>
      <c r="L27" s="1487"/>
      <c r="M27" s="1487"/>
      <c r="N27" s="1487"/>
      <c r="O27" s="1487"/>
      <c r="P27" s="1487"/>
      <c r="Q27" s="1487"/>
      <c r="R27" s="1487"/>
      <c r="S27" s="1487"/>
      <c r="T27" s="1487"/>
      <c r="U27" s="1487"/>
      <c r="V27" s="1487"/>
      <c r="W27" s="1487"/>
      <c r="X27" s="1487"/>
      <c r="Y27" s="1488"/>
      <c r="Z27" s="1481" t="s">
        <v>316</v>
      </c>
      <c r="AA27" s="1482"/>
      <c r="AB27" s="1482"/>
      <c r="AC27" s="1353"/>
      <c r="AD27" s="1353"/>
      <c r="AE27" s="1353"/>
      <c r="AF27" s="1353"/>
      <c r="AG27" s="1353"/>
      <c r="AH27" s="1353"/>
      <c r="AI27" s="1353"/>
      <c r="AJ27" s="1353"/>
      <c r="AK27" s="1353"/>
      <c r="AL27" s="1353"/>
      <c r="AM27" s="1353"/>
      <c r="AN27" s="1353"/>
      <c r="AO27" s="1353"/>
      <c r="AP27" s="1353"/>
      <c r="AQ27" s="1353"/>
      <c r="AR27" s="1353"/>
      <c r="AS27" s="1353"/>
      <c r="AT27" s="1353"/>
      <c r="AU27" s="1353"/>
      <c r="AV27" s="1353"/>
      <c r="AW27" s="1353"/>
      <c r="AX27" s="1353"/>
      <c r="AY27" s="1353"/>
      <c r="AZ27" s="1483"/>
    </row>
    <row r="28" spans="1:52" ht="30" customHeight="1">
      <c r="A28" s="435"/>
      <c r="B28" s="1484" t="s">
        <v>50</v>
      </c>
      <c r="C28" s="1484"/>
      <c r="D28" s="1484"/>
      <c r="E28" s="1484"/>
      <c r="F28" s="1484"/>
      <c r="G28" s="1484"/>
      <c r="H28" s="1484"/>
      <c r="I28" s="1484"/>
      <c r="J28" s="1484"/>
      <c r="K28" s="1484"/>
      <c r="L28" s="1484"/>
      <c r="M28" s="1484"/>
      <c r="N28" s="1484"/>
      <c r="O28" s="1484"/>
      <c r="P28" s="1484"/>
      <c r="Q28" s="1484"/>
      <c r="R28" s="1484"/>
      <c r="S28" s="1484"/>
      <c r="T28" s="1484"/>
      <c r="U28" s="1484"/>
      <c r="V28" s="1484"/>
      <c r="W28" s="1484"/>
      <c r="X28" s="1484"/>
      <c r="Y28" s="1485"/>
      <c r="Z28" s="1481" t="s">
        <v>466</v>
      </c>
      <c r="AA28" s="1482"/>
      <c r="AB28" s="1482"/>
      <c r="AC28" s="1353"/>
      <c r="AD28" s="1353"/>
      <c r="AE28" s="1353"/>
      <c r="AF28" s="1353"/>
      <c r="AG28" s="1353"/>
      <c r="AH28" s="1353"/>
      <c r="AI28" s="1353"/>
      <c r="AJ28" s="1353"/>
      <c r="AK28" s="1353"/>
      <c r="AL28" s="1353"/>
      <c r="AM28" s="1353"/>
      <c r="AN28" s="1353"/>
      <c r="AO28" s="1353"/>
      <c r="AP28" s="1353"/>
      <c r="AQ28" s="1353"/>
      <c r="AR28" s="1353"/>
      <c r="AS28" s="1353"/>
      <c r="AT28" s="1353"/>
      <c r="AU28" s="1353"/>
      <c r="AV28" s="1353"/>
      <c r="AW28" s="1353"/>
      <c r="AX28" s="1353"/>
      <c r="AY28" s="1353"/>
      <c r="AZ28" s="1483"/>
    </row>
    <row r="29" spans="1:52" ht="50.1" customHeight="1">
      <c r="A29" s="435"/>
      <c r="B29" s="1486" t="s">
        <v>986</v>
      </c>
      <c r="C29" s="1487"/>
      <c r="D29" s="1487"/>
      <c r="E29" s="1487"/>
      <c r="F29" s="1487"/>
      <c r="G29" s="1487"/>
      <c r="H29" s="1487"/>
      <c r="I29" s="1487"/>
      <c r="J29" s="1487"/>
      <c r="K29" s="1487"/>
      <c r="L29" s="1487"/>
      <c r="M29" s="1487"/>
      <c r="N29" s="1487"/>
      <c r="O29" s="1487"/>
      <c r="P29" s="1487"/>
      <c r="Q29" s="1487"/>
      <c r="R29" s="1487"/>
      <c r="S29" s="1487"/>
      <c r="T29" s="1487"/>
      <c r="U29" s="1487"/>
      <c r="V29" s="1487"/>
      <c r="W29" s="1487"/>
      <c r="X29" s="1487"/>
      <c r="Y29" s="1488"/>
      <c r="Z29" s="1481" t="s">
        <v>318</v>
      </c>
      <c r="AA29" s="1482"/>
      <c r="AB29" s="1482"/>
      <c r="AC29" s="1353"/>
      <c r="AD29" s="1353"/>
      <c r="AE29" s="1353"/>
      <c r="AF29" s="1353"/>
      <c r="AG29" s="1353"/>
      <c r="AH29" s="1353"/>
      <c r="AI29" s="1353"/>
      <c r="AJ29" s="1353"/>
      <c r="AK29" s="1353"/>
      <c r="AL29" s="1353"/>
      <c r="AM29" s="1353"/>
      <c r="AN29" s="1353"/>
      <c r="AO29" s="1353"/>
      <c r="AP29" s="1353"/>
      <c r="AQ29" s="1353"/>
      <c r="AR29" s="1353"/>
      <c r="AS29" s="1353"/>
      <c r="AT29" s="1353"/>
      <c r="AU29" s="1353"/>
      <c r="AV29" s="1353"/>
      <c r="AW29" s="1353"/>
      <c r="AX29" s="1353"/>
      <c r="AY29" s="1353"/>
      <c r="AZ29" s="1483"/>
    </row>
    <row r="30" spans="1:52" ht="30" customHeight="1">
      <c r="A30" s="435"/>
      <c r="B30" s="1484" t="s">
        <v>50</v>
      </c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5"/>
      <c r="Z30" s="1481" t="s">
        <v>468</v>
      </c>
      <c r="AA30" s="1482"/>
      <c r="AB30" s="1482"/>
      <c r="AC30" s="1353"/>
      <c r="AD30" s="1353"/>
      <c r="AE30" s="1353"/>
      <c r="AF30" s="1353"/>
      <c r="AG30" s="1353"/>
      <c r="AH30" s="1353"/>
      <c r="AI30" s="1353"/>
      <c r="AJ30" s="1353"/>
      <c r="AK30" s="1353"/>
      <c r="AL30" s="1353"/>
      <c r="AM30" s="1353"/>
      <c r="AN30" s="1353"/>
      <c r="AO30" s="1353"/>
      <c r="AP30" s="1353"/>
      <c r="AQ30" s="1353"/>
      <c r="AR30" s="1353"/>
      <c r="AS30" s="1353"/>
      <c r="AT30" s="1353"/>
      <c r="AU30" s="1353"/>
      <c r="AV30" s="1353"/>
      <c r="AW30" s="1353"/>
      <c r="AX30" s="1353"/>
      <c r="AY30" s="1353"/>
      <c r="AZ30" s="1483"/>
    </row>
    <row r="31" spans="1:52" ht="33" customHeight="1">
      <c r="A31" s="435"/>
      <c r="B31" s="1486" t="s">
        <v>985</v>
      </c>
      <c r="C31" s="1487"/>
      <c r="D31" s="1487"/>
      <c r="E31" s="1487"/>
      <c r="F31" s="1487"/>
      <c r="G31" s="1487"/>
      <c r="H31" s="1487"/>
      <c r="I31" s="1487"/>
      <c r="J31" s="1487"/>
      <c r="K31" s="1487"/>
      <c r="L31" s="1487"/>
      <c r="M31" s="1487"/>
      <c r="N31" s="1487"/>
      <c r="O31" s="1487"/>
      <c r="P31" s="1487"/>
      <c r="Q31" s="1487"/>
      <c r="R31" s="1487"/>
      <c r="S31" s="1487"/>
      <c r="T31" s="1487"/>
      <c r="U31" s="1487"/>
      <c r="V31" s="1487"/>
      <c r="W31" s="1487"/>
      <c r="X31" s="1487"/>
      <c r="Y31" s="1488"/>
      <c r="Z31" s="1481" t="s">
        <v>320</v>
      </c>
      <c r="AA31" s="1482"/>
      <c r="AB31" s="1482"/>
      <c r="AC31" s="1353"/>
      <c r="AD31" s="1353"/>
      <c r="AE31" s="1353"/>
      <c r="AF31" s="1353"/>
      <c r="AG31" s="1353"/>
      <c r="AH31" s="1353"/>
      <c r="AI31" s="1353"/>
      <c r="AJ31" s="1353"/>
      <c r="AK31" s="1353"/>
      <c r="AL31" s="1353"/>
      <c r="AM31" s="1353"/>
      <c r="AN31" s="1353"/>
      <c r="AO31" s="1353"/>
      <c r="AP31" s="1353"/>
      <c r="AQ31" s="1353"/>
      <c r="AR31" s="1353"/>
      <c r="AS31" s="1353"/>
      <c r="AT31" s="1353"/>
      <c r="AU31" s="1353"/>
      <c r="AV31" s="1353"/>
      <c r="AW31" s="1353"/>
      <c r="AX31" s="1353"/>
      <c r="AY31" s="1353"/>
      <c r="AZ31" s="1483"/>
    </row>
    <row r="32" spans="1:52" ht="30" customHeight="1">
      <c r="A32" s="435"/>
      <c r="B32" s="1484" t="s">
        <v>50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5"/>
      <c r="Z32" s="1481" t="s">
        <v>470</v>
      </c>
      <c r="AA32" s="1482"/>
      <c r="AB32" s="1482"/>
      <c r="AC32" s="1353"/>
      <c r="AD32" s="1353"/>
      <c r="AE32" s="1353"/>
      <c r="AF32" s="1353"/>
      <c r="AG32" s="1353"/>
      <c r="AH32" s="1353"/>
      <c r="AI32" s="1353"/>
      <c r="AJ32" s="1353"/>
      <c r="AK32" s="1353"/>
      <c r="AL32" s="1353"/>
      <c r="AM32" s="1353"/>
      <c r="AN32" s="1353"/>
      <c r="AO32" s="1353"/>
      <c r="AP32" s="1353"/>
      <c r="AQ32" s="1353"/>
      <c r="AR32" s="1353"/>
      <c r="AS32" s="1353"/>
      <c r="AT32" s="1353"/>
      <c r="AU32" s="1353"/>
      <c r="AV32" s="1353"/>
      <c r="AW32" s="1353"/>
      <c r="AX32" s="1353"/>
      <c r="AY32" s="1353"/>
      <c r="AZ32" s="1483"/>
    </row>
    <row r="33" spans="1:52" ht="33" customHeight="1">
      <c r="A33" s="435"/>
      <c r="B33" s="1486" t="s">
        <v>984</v>
      </c>
      <c r="C33" s="1487"/>
      <c r="D33" s="1487"/>
      <c r="E33" s="1487"/>
      <c r="F33" s="1487"/>
      <c r="G33" s="1487"/>
      <c r="H33" s="1487"/>
      <c r="I33" s="1487"/>
      <c r="J33" s="1487"/>
      <c r="K33" s="1487"/>
      <c r="L33" s="1487"/>
      <c r="M33" s="1487"/>
      <c r="N33" s="1487"/>
      <c r="O33" s="1487"/>
      <c r="P33" s="1487"/>
      <c r="Q33" s="1487"/>
      <c r="R33" s="1487"/>
      <c r="S33" s="1487"/>
      <c r="T33" s="1487"/>
      <c r="U33" s="1487"/>
      <c r="V33" s="1487"/>
      <c r="W33" s="1487"/>
      <c r="X33" s="1487"/>
      <c r="Y33" s="1488"/>
      <c r="Z33" s="1481" t="s">
        <v>322</v>
      </c>
      <c r="AA33" s="1482"/>
      <c r="AB33" s="1482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  <c r="AM33" s="1353"/>
      <c r="AN33" s="1353"/>
      <c r="AO33" s="1353"/>
      <c r="AP33" s="1353"/>
      <c r="AQ33" s="1353"/>
      <c r="AR33" s="1353"/>
      <c r="AS33" s="1353"/>
      <c r="AT33" s="1353"/>
      <c r="AU33" s="1353"/>
      <c r="AV33" s="1353"/>
      <c r="AW33" s="1353"/>
      <c r="AX33" s="1353"/>
      <c r="AY33" s="1353"/>
      <c r="AZ33" s="1483"/>
    </row>
    <row r="34" spans="1:52" ht="30" customHeight="1">
      <c r="A34" s="435"/>
      <c r="B34" s="1484" t="s">
        <v>50</v>
      </c>
      <c r="C34" s="1484"/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  <c r="W34" s="1484"/>
      <c r="X34" s="1484"/>
      <c r="Y34" s="1485"/>
      <c r="Z34" s="1481" t="s">
        <v>472</v>
      </c>
      <c r="AA34" s="1482"/>
      <c r="AB34" s="1482"/>
      <c r="AC34" s="1353"/>
      <c r="AD34" s="1353"/>
      <c r="AE34" s="1353"/>
      <c r="AF34" s="1353"/>
      <c r="AG34" s="1353"/>
      <c r="AH34" s="1353"/>
      <c r="AI34" s="1353"/>
      <c r="AJ34" s="1353"/>
      <c r="AK34" s="1353"/>
      <c r="AL34" s="1353"/>
      <c r="AM34" s="1353"/>
      <c r="AN34" s="1353"/>
      <c r="AO34" s="1353"/>
      <c r="AP34" s="1353"/>
      <c r="AQ34" s="1353"/>
      <c r="AR34" s="1353"/>
      <c r="AS34" s="1353"/>
      <c r="AT34" s="1353"/>
      <c r="AU34" s="1353"/>
      <c r="AV34" s="1353"/>
      <c r="AW34" s="1353"/>
      <c r="AX34" s="1353"/>
      <c r="AY34" s="1353"/>
      <c r="AZ34" s="1483"/>
    </row>
    <row r="35" spans="1:52" ht="18" customHeight="1">
      <c r="A35" s="435"/>
      <c r="B35" s="1486" t="s">
        <v>983</v>
      </c>
      <c r="C35" s="1487"/>
      <c r="D35" s="1487"/>
      <c r="E35" s="1487"/>
      <c r="F35" s="1487"/>
      <c r="G35" s="1487"/>
      <c r="H35" s="1487"/>
      <c r="I35" s="1487"/>
      <c r="J35" s="1487"/>
      <c r="K35" s="1487"/>
      <c r="L35" s="1487"/>
      <c r="M35" s="1487"/>
      <c r="N35" s="1487"/>
      <c r="O35" s="1487"/>
      <c r="P35" s="1487"/>
      <c r="Q35" s="1487"/>
      <c r="R35" s="1487"/>
      <c r="S35" s="1487"/>
      <c r="T35" s="1487"/>
      <c r="U35" s="1487"/>
      <c r="V35" s="1487"/>
      <c r="W35" s="1487"/>
      <c r="X35" s="1487"/>
      <c r="Y35" s="1488"/>
      <c r="Z35" s="1481" t="s">
        <v>333</v>
      </c>
      <c r="AA35" s="1482"/>
      <c r="AB35" s="1482"/>
      <c r="AC35" s="1353"/>
      <c r="AD35" s="1353"/>
      <c r="AE35" s="1353"/>
      <c r="AF35" s="1353"/>
      <c r="AG35" s="1353"/>
      <c r="AH35" s="1353"/>
      <c r="AI35" s="1353"/>
      <c r="AJ35" s="1353"/>
      <c r="AK35" s="1353"/>
      <c r="AL35" s="1353"/>
      <c r="AM35" s="1353"/>
      <c r="AN35" s="1353"/>
      <c r="AO35" s="1353"/>
      <c r="AP35" s="1353"/>
      <c r="AQ35" s="1353"/>
      <c r="AR35" s="1353"/>
      <c r="AS35" s="1353"/>
      <c r="AT35" s="1353"/>
      <c r="AU35" s="1353"/>
      <c r="AV35" s="1353"/>
      <c r="AW35" s="1353"/>
      <c r="AX35" s="1353"/>
      <c r="AY35" s="1353"/>
      <c r="AZ35" s="1483"/>
    </row>
    <row r="36" spans="1:52" ht="30" customHeight="1">
      <c r="A36" s="435"/>
      <c r="B36" s="1484" t="s">
        <v>50</v>
      </c>
      <c r="C36" s="1484"/>
      <c r="D36" s="1484"/>
      <c r="E36" s="1484"/>
      <c r="F36" s="1484"/>
      <c r="G36" s="1484"/>
      <c r="H36" s="1484"/>
      <c r="I36" s="1484"/>
      <c r="J36" s="1484"/>
      <c r="K36" s="1484"/>
      <c r="L36" s="1484"/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  <c r="W36" s="1484"/>
      <c r="X36" s="1484"/>
      <c r="Y36" s="1485"/>
      <c r="Z36" s="1481" t="s">
        <v>474</v>
      </c>
      <c r="AA36" s="1482"/>
      <c r="AB36" s="1482"/>
      <c r="AC36" s="1353"/>
      <c r="AD36" s="1353"/>
      <c r="AE36" s="1353"/>
      <c r="AF36" s="1353"/>
      <c r="AG36" s="1353"/>
      <c r="AH36" s="1353"/>
      <c r="AI36" s="1353"/>
      <c r="AJ36" s="1353"/>
      <c r="AK36" s="1353"/>
      <c r="AL36" s="1353"/>
      <c r="AM36" s="1353"/>
      <c r="AN36" s="1353"/>
      <c r="AO36" s="1353"/>
      <c r="AP36" s="1353"/>
      <c r="AQ36" s="1353"/>
      <c r="AR36" s="1353"/>
      <c r="AS36" s="1353"/>
      <c r="AT36" s="1353"/>
      <c r="AU36" s="1353"/>
      <c r="AV36" s="1353"/>
      <c r="AW36" s="1353"/>
      <c r="AX36" s="1353"/>
      <c r="AY36" s="1353"/>
      <c r="AZ36" s="1483"/>
    </row>
    <row r="37" spans="1:52" ht="18" customHeight="1" thickBot="1">
      <c r="A37" s="435"/>
      <c r="B37" s="1498" t="s">
        <v>352</v>
      </c>
      <c r="C37" s="1498"/>
      <c r="D37" s="1498"/>
      <c r="E37" s="1498"/>
      <c r="F37" s="1498"/>
      <c r="G37" s="1498"/>
      <c r="H37" s="1498"/>
      <c r="I37" s="1498"/>
      <c r="J37" s="1498"/>
      <c r="K37" s="1498"/>
      <c r="L37" s="1498"/>
      <c r="M37" s="1498"/>
      <c r="N37" s="1498"/>
      <c r="O37" s="1498"/>
      <c r="P37" s="1498"/>
      <c r="Q37" s="1498"/>
      <c r="R37" s="1498"/>
      <c r="S37" s="1498"/>
      <c r="T37" s="1498"/>
      <c r="U37" s="1498"/>
      <c r="V37" s="1498"/>
      <c r="W37" s="1498"/>
      <c r="X37" s="1498"/>
      <c r="Y37" s="1498"/>
      <c r="Z37" s="1494" t="s">
        <v>339</v>
      </c>
      <c r="AA37" s="1495"/>
      <c r="AB37" s="1495"/>
      <c r="AC37" s="1496"/>
      <c r="AD37" s="1496"/>
      <c r="AE37" s="1496"/>
      <c r="AF37" s="1496"/>
      <c r="AG37" s="1496"/>
      <c r="AH37" s="1496"/>
      <c r="AI37" s="1496"/>
      <c r="AJ37" s="1496"/>
      <c r="AK37" s="1496"/>
      <c r="AL37" s="1496"/>
      <c r="AM37" s="1496"/>
      <c r="AN37" s="1496"/>
      <c r="AO37" s="1496"/>
      <c r="AP37" s="1496"/>
      <c r="AQ37" s="1496"/>
      <c r="AR37" s="1496"/>
      <c r="AS37" s="1496"/>
      <c r="AT37" s="1496"/>
      <c r="AU37" s="1496"/>
      <c r="AV37" s="1496"/>
      <c r="AW37" s="1496"/>
      <c r="AX37" s="1496"/>
      <c r="AY37" s="1496"/>
      <c r="AZ37" s="1497"/>
    </row>
    <row r="38" spans="1:52" ht="8.1" customHeight="1">
      <c r="A38" s="435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09"/>
      <c r="P38" s="409"/>
      <c r="Q38" s="422"/>
      <c r="R38" s="422"/>
      <c r="S38" s="422"/>
      <c r="T38" s="422"/>
      <c r="U38" s="436"/>
      <c r="V38" s="436"/>
      <c r="W38" s="436"/>
      <c r="X38" s="436"/>
      <c r="Y38" s="436"/>
      <c r="Z38" s="436"/>
      <c r="AA38" s="436"/>
      <c r="AB38" s="436"/>
      <c r="AC38" s="422"/>
      <c r="AD38" s="422"/>
      <c r="AE38" s="422"/>
      <c r="AF38" s="422"/>
      <c r="AG38" s="436"/>
      <c r="AH38" s="436"/>
      <c r="AI38" s="436"/>
      <c r="AJ38" s="436"/>
      <c r="AK38" s="436"/>
      <c r="AL38" s="436"/>
      <c r="AM38" s="436"/>
      <c r="AN38" s="436"/>
      <c r="AO38" s="422"/>
      <c r="AP38" s="422"/>
      <c r="AQ38" s="422"/>
      <c r="AR38" s="422"/>
      <c r="AS38" s="436"/>
      <c r="AT38" s="436"/>
      <c r="AU38" s="436"/>
      <c r="AV38" s="436"/>
      <c r="AW38" s="436"/>
      <c r="AX38" s="436"/>
      <c r="AY38" s="436"/>
      <c r="AZ38" s="436"/>
    </row>
    <row r="39" spans="1:52" ht="18" customHeight="1">
      <c r="A39" s="435"/>
      <c r="B39" s="1492" t="s">
        <v>982</v>
      </c>
      <c r="C39" s="1493"/>
      <c r="D39" s="1493"/>
      <c r="E39" s="1493"/>
      <c r="F39" s="1493"/>
      <c r="G39" s="1493"/>
      <c r="H39" s="1493"/>
      <c r="I39" s="1493"/>
      <c r="J39" s="1493"/>
      <c r="K39" s="1493"/>
      <c r="L39" s="1493"/>
      <c r="M39" s="1493"/>
      <c r="N39" s="1493"/>
      <c r="O39" s="1493"/>
      <c r="P39" s="1493"/>
      <c r="Q39" s="1493"/>
      <c r="R39" s="1493"/>
      <c r="S39" s="1493"/>
      <c r="T39" s="1493"/>
      <c r="U39" s="1493"/>
      <c r="V39" s="1493"/>
      <c r="W39" s="1493"/>
      <c r="X39" s="1493"/>
      <c r="Y39" s="1493"/>
      <c r="Z39" s="1493"/>
      <c r="AA39" s="1493"/>
      <c r="AB39" s="1493"/>
      <c r="AC39" s="1493"/>
      <c r="AD39" s="1493"/>
      <c r="AE39" s="1493"/>
      <c r="AF39" s="1493"/>
      <c r="AG39" s="1493"/>
      <c r="AH39" s="1493"/>
      <c r="AI39" s="1493"/>
      <c r="AJ39" s="1493"/>
      <c r="AK39" s="1493"/>
      <c r="AL39" s="1493"/>
      <c r="AM39" s="1493"/>
      <c r="AN39" s="1493"/>
      <c r="AO39" s="1493"/>
      <c r="AP39" s="1493"/>
      <c r="AQ39" s="1493"/>
      <c r="AR39" s="1493"/>
      <c r="AS39" s="1493"/>
      <c r="AT39" s="1493"/>
      <c r="AU39" s="1493"/>
      <c r="AV39" s="1493"/>
      <c r="AW39" s="1493"/>
      <c r="AX39" s="1493"/>
      <c r="AY39" s="1493"/>
      <c r="AZ39" s="1493"/>
    </row>
    <row r="40" spans="1:52" ht="15" customHeight="1">
      <c r="A40" s="408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4"/>
      <c r="T40" s="414"/>
      <c r="U40" s="413"/>
      <c r="V40" s="413"/>
      <c r="W40" s="413"/>
      <c r="X40" s="413"/>
      <c r="Y40" s="413"/>
      <c r="Z40" s="413"/>
      <c r="AA40" s="413"/>
      <c r="AB40" s="413"/>
      <c r="AC40" s="409"/>
      <c r="AD40" s="409"/>
      <c r="AE40" s="409"/>
      <c r="AF40" s="409"/>
      <c r="AG40" s="409"/>
      <c r="AH40" s="409"/>
      <c r="AI40" s="409"/>
      <c r="AJ40" s="409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</row>
    <row r="41" spans="1:52" ht="15" customHeight="1">
      <c r="A41" s="396"/>
      <c r="B41" s="412"/>
      <c r="C41" s="412"/>
      <c r="D41" s="412"/>
      <c r="E41" s="412"/>
      <c r="F41" s="412"/>
      <c r="G41" s="412"/>
      <c r="H41" s="412"/>
      <c r="I41" s="412"/>
      <c r="J41" s="411"/>
      <c r="K41" s="411"/>
      <c r="L41" s="411"/>
      <c r="M41" s="411"/>
      <c r="N41" s="411"/>
      <c r="O41" s="411"/>
      <c r="P41" s="411"/>
      <c r="Q41" s="411"/>
      <c r="R41" s="410"/>
      <c r="S41" s="410"/>
      <c r="T41" s="410"/>
      <c r="U41" s="410"/>
      <c r="V41" s="410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</row>
    <row r="42" spans="1:52">
      <c r="A42" s="396"/>
      <c r="B42" s="405"/>
      <c r="C42" s="1398" t="s">
        <v>436</v>
      </c>
      <c r="D42" s="1398"/>
      <c r="E42" s="1398"/>
      <c r="F42" s="1398"/>
      <c r="G42" s="1398"/>
      <c r="H42" s="1398"/>
      <c r="I42" s="398"/>
      <c r="J42" s="1404"/>
      <c r="K42" s="1404"/>
      <c r="L42" s="1404"/>
      <c r="M42" s="1404"/>
      <c r="N42" s="1404"/>
      <c r="O42" s="1404"/>
      <c r="P42" s="1404"/>
      <c r="Q42" s="1404"/>
      <c r="R42" s="1404"/>
      <c r="S42" s="1404"/>
      <c r="T42" s="1404"/>
      <c r="U42" s="1404"/>
      <c r="V42" s="1404"/>
      <c r="W42" s="1404"/>
      <c r="X42" s="1404"/>
      <c r="Y42" s="1404"/>
      <c r="Z42" s="398"/>
      <c r="AA42" s="398"/>
      <c r="AB42" s="1404"/>
      <c r="AC42" s="1404"/>
      <c r="AD42" s="1404"/>
      <c r="AE42" s="1404"/>
      <c r="AF42" s="1404"/>
      <c r="AG42" s="1404"/>
      <c r="AH42" s="1404"/>
      <c r="AI42" s="396"/>
      <c r="AJ42" s="396"/>
      <c r="AK42" s="1404"/>
      <c r="AL42" s="1404"/>
      <c r="AM42" s="1404"/>
      <c r="AN42" s="1404"/>
      <c r="AO42" s="1404"/>
      <c r="AP42" s="1404"/>
      <c r="AQ42" s="1404"/>
      <c r="AR42" s="1404"/>
      <c r="AS42" s="1404"/>
      <c r="AT42" s="1404"/>
      <c r="AU42" s="1404"/>
      <c r="AV42" s="1404"/>
      <c r="AW42" s="1404"/>
      <c r="AX42" s="1404"/>
      <c r="AY42" s="1404"/>
      <c r="AZ42" s="1404"/>
    </row>
    <row r="43" spans="1:52">
      <c r="A43" s="396"/>
      <c r="B43" s="405"/>
      <c r="C43" s="1398" t="s">
        <v>437</v>
      </c>
      <c r="D43" s="1398"/>
      <c r="E43" s="1398"/>
      <c r="F43" s="1398"/>
      <c r="G43" s="1398"/>
      <c r="H43" s="1398"/>
      <c r="I43" s="398"/>
      <c r="J43" s="1399" t="s">
        <v>90</v>
      </c>
      <c r="K43" s="1399"/>
      <c r="L43" s="1399"/>
      <c r="M43" s="1399"/>
      <c r="N43" s="1399"/>
      <c r="O43" s="1399"/>
      <c r="P43" s="1399"/>
      <c r="Q43" s="1399"/>
      <c r="R43" s="1399"/>
      <c r="S43" s="1399"/>
      <c r="T43" s="1399"/>
      <c r="U43" s="1399"/>
      <c r="V43" s="1399"/>
      <c r="W43" s="1399"/>
      <c r="X43" s="1399"/>
      <c r="Y43" s="1399"/>
      <c r="Z43" s="407"/>
      <c r="AA43" s="407"/>
      <c r="AB43" s="1399" t="s">
        <v>42</v>
      </c>
      <c r="AC43" s="1399"/>
      <c r="AD43" s="1399"/>
      <c r="AE43" s="1399"/>
      <c r="AF43" s="1399"/>
      <c r="AG43" s="1399"/>
      <c r="AH43" s="1399"/>
      <c r="AI43" s="406"/>
      <c r="AJ43" s="406"/>
      <c r="AK43" s="1399" t="s">
        <v>41</v>
      </c>
      <c r="AL43" s="1399"/>
      <c r="AM43" s="1399"/>
      <c r="AN43" s="1399"/>
      <c r="AO43" s="1399"/>
      <c r="AP43" s="1399"/>
      <c r="AQ43" s="1399"/>
      <c r="AR43" s="1399"/>
      <c r="AS43" s="1399"/>
      <c r="AT43" s="1399"/>
      <c r="AU43" s="1399"/>
      <c r="AV43" s="1399"/>
      <c r="AW43" s="1399"/>
      <c r="AX43" s="1399"/>
      <c r="AY43" s="1399"/>
      <c r="AZ43" s="1399"/>
    </row>
    <row r="44" spans="1:52">
      <c r="A44" s="408"/>
      <c r="B44" s="405"/>
      <c r="C44" s="398"/>
      <c r="D44" s="398"/>
      <c r="E44" s="398"/>
      <c r="F44" s="398"/>
      <c r="G44" s="398"/>
      <c r="H44" s="398"/>
      <c r="I44" s="398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6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</row>
    <row r="45" spans="1:52">
      <c r="A45" s="397"/>
      <c r="B45" s="405"/>
      <c r="C45" s="1398" t="s">
        <v>91</v>
      </c>
      <c r="D45" s="1398"/>
      <c r="E45" s="1398"/>
      <c r="F45" s="1398"/>
      <c r="G45" s="1398"/>
      <c r="H45" s="1398"/>
      <c r="I45" s="398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407"/>
      <c r="AA45" s="407"/>
      <c r="AB45" s="1402"/>
      <c r="AC45" s="1402"/>
      <c r="AD45" s="1402"/>
      <c r="AE45" s="1402"/>
      <c r="AF45" s="1402"/>
      <c r="AG45" s="1402"/>
      <c r="AH45" s="1402"/>
      <c r="AI45" s="1402"/>
      <c r="AJ45" s="1402"/>
      <c r="AK45" s="1402"/>
      <c r="AL45" s="1402"/>
      <c r="AM45" s="1402"/>
      <c r="AN45" s="1402"/>
      <c r="AO45" s="406"/>
      <c r="AP45" s="406"/>
      <c r="AQ45" s="1403"/>
      <c r="AR45" s="1403"/>
      <c r="AS45" s="1403"/>
      <c r="AT45" s="1403"/>
      <c r="AU45" s="1403"/>
      <c r="AV45" s="1403"/>
      <c r="AW45" s="1403"/>
      <c r="AX45" s="1403"/>
      <c r="AY45" s="1403"/>
      <c r="AZ45" s="1403"/>
    </row>
    <row r="46" spans="1:52">
      <c r="A46" s="397"/>
      <c r="B46" s="405"/>
      <c r="C46" s="1407"/>
      <c r="D46" s="1407"/>
      <c r="E46" s="1407"/>
      <c r="F46" s="1407"/>
      <c r="G46" s="1407"/>
      <c r="H46" s="1407"/>
      <c r="I46" s="398"/>
      <c r="J46" s="1399" t="s">
        <v>90</v>
      </c>
      <c r="K46" s="1399"/>
      <c r="L46" s="1399"/>
      <c r="M46" s="1399"/>
      <c r="N46" s="1399"/>
      <c r="O46" s="1399"/>
      <c r="P46" s="1399"/>
      <c r="Q46" s="1399"/>
      <c r="R46" s="1399"/>
      <c r="S46" s="1399"/>
      <c r="T46" s="1399"/>
      <c r="U46" s="1399"/>
      <c r="V46" s="1399"/>
      <c r="W46" s="1399"/>
      <c r="X46" s="1399"/>
      <c r="Y46" s="1399"/>
      <c r="Z46" s="407"/>
      <c r="AA46" s="407"/>
      <c r="AB46" s="1399" t="s">
        <v>438</v>
      </c>
      <c r="AC46" s="1399"/>
      <c r="AD46" s="1399"/>
      <c r="AE46" s="1399"/>
      <c r="AF46" s="1399"/>
      <c r="AG46" s="1399"/>
      <c r="AH46" s="1399"/>
      <c r="AI46" s="1399"/>
      <c r="AJ46" s="1399"/>
      <c r="AK46" s="1399"/>
      <c r="AL46" s="1399"/>
      <c r="AM46" s="1399"/>
      <c r="AN46" s="1399"/>
      <c r="AO46" s="406"/>
      <c r="AP46" s="406"/>
      <c r="AQ46" s="1399" t="s">
        <v>92</v>
      </c>
      <c r="AR46" s="1399"/>
      <c r="AS46" s="1399"/>
      <c r="AT46" s="1399"/>
      <c r="AU46" s="1399"/>
      <c r="AV46" s="1399"/>
      <c r="AW46" s="1399"/>
      <c r="AX46" s="1399"/>
      <c r="AY46" s="1399"/>
      <c r="AZ46" s="1399"/>
    </row>
    <row r="47" spans="1:52">
      <c r="A47" s="397"/>
      <c r="B47" s="405"/>
      <c r="C47" s="398"/>
      <c r="D47" s="398"/>
      <c r="E47" s="398"/>
      <c r="F47" s="398"/>
      <c r="G47" s="398"/>
      <c r="H47" s="398"/>
      <c r="I47" s="398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398"/>
      <c r="AA47" s="398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396"/>
      <c r="AP47" s="396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</row>
    <row r="48" spans="1:52">
      <c r="A48" s="397"/>
      <c r="B48" s="396"/>
      <c r="C48" s="403" t="s">
        <v>439</v>
      </c>
      <c r="D48" s="1408"/>
      <c r="E48" s="1408"/>
      <c r="F48" s="398" t="s">
        <v>439</v>
      </c>
      <c r="G48" s="402"/>
      <c r="H48" s="1408"/>
      <c r="I48" s="1408"/>
      <c r="J48" s="1408"/>
      <c r="K48" s="1408"/>
      <c r="L48" s="1408"/>
      <c r="M48" s="1408"/>
      <c r="N48" s="399"/>
      <c r="O48" s="401"/>
      <c r="P48" s="400">
        <v>20</v>
      </c>
      <c r="Q48" s="1409"/>
      <c r="R48" s="1409"/>
      <c r="S48" s="398" t="s">
        <v>440</v>
      </c>
      <c r="T48" s="399"/>
      <c r="U48" s="399"/>
      <c r="V48" s="399"/>
      <c r="W48" s="399"/>
      <c r="X48" s="396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398"/>
      <c r="AQ48" s="398"/>
      <c r="AR48" s="398"/>
      <c r="AS48" s="398"/>
      <c r="AT48" s="398"/>
      <c r="AU48" s="398"/>
      <c r="AV48" s="396"/>
      <c r="AW48" s="396"/>
      <c r="AX48" s="396"/>
      <c r="AY48" s="396"/>
      <c r="AZ48" s="396"/>
    </row>
    <row r="49" spans="1:52">
      <c r="A49" s="397"/>
      <c r="B49" s="396"/>
      <c r="C49" s="396"/>
      <c r="D49" s="1406"/>
      <c r="E49" s="1406"/>
      <c r="F49" s="396"/>
      <c r="G49" s="396"/>
      <c r="H49" s="1406"/>
      <c r="I49" s="1406"/>
      <c r="J49" s="1406"/>
      <c r="K49" s="1406"/>
      <c r="L49" s="1406"/>
      <c r="M49" s="1406"/>
      <c r="N49" s="396"/>
      <c r="O49" s="396"/>
      <c r="P49" s="396"/>
      <c r="Q49" s="1406"/>
      <c r="R49" s="140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</row>
  </sheetData>
  <mergeCells count="133">
    <mergeCell ref="A1:AZ1"/>
    <mergeCell ref="L3:AZ3"/>
    <mergeCell ref="L4:AZ4"/>
    <mergeCell ref="L5:AZ5"/>
    <mergeCell ref="B8:AB8"/>
    <mergeCell ref="B14:Y14"/>
    <mergeCell ref="Z14:AB14"/>
    <mergeCell ref="AC14:AJ14"/>
    <mergeCell ref="AK14:AR14"/>
    <mergeCell ref="AS14:AZ14"/>
    <mergeCell ref="AK11:AR12"/>
    <mergeCell ref="AS11:AZ12"/>
    <mergeCell ref="B18:AZ18"/>
    <mergeCell ref="AC21:AJ21"/>
    <mergeCell ref="AK21:AR21"/>
    <mergeCell ref="AS21:AZ21"/>
    <mergeCell ref="B16:AZ16"/>
    <mergeCell ref="B13:Y13"/>
    <mergeCell ref="A3:K3"/>
    <mergeCell ref="Z13:AB13"/>
    <mergeCell ref="AC13:AJ13"/>
    <mergeCell ref="AK13:AR13"/>
    <mergeCell ref="AS13:AZ13"/>
    <mergeCell ref="B10:Y12"/>
    <mergeCell ref="Z10:AB12"/>
    <mergeCell ref="AC10:AZ10"/>
    <mergeCell ref="AC11:AJ12"/>
    <mergeCell ref="Z23:AB23"/>
    <mergeCell ref="AC23:AJ23"/>
    <mergeCell ref="AK23:AR23"/>
    <mergeCell ref="AS23:AZ23"/>
    <mergeCell ref="Z22:AB22"/>
    <mergeCell ref="AC22:AJ22"/>
    <mergeCell ref="AK22:AR22"/>
    <mergeCell ref="AS22:AZ22"/>
    <mergeCell ref="B20:Y21"/>
    <mergeCell ref="Z20:AB21"/>
    <mergeCell ref="AC20:AZ20"/>
    <mergeCell ref="Z25:AB25"/>
    <mergeCell ref="AC25:AJ25"/>
    <mergeCell ref="AK25:AR25"/>
    <mergeCell ref="AS25:AZ25"/>
    <mergeCell ref="Z26:AB26"/>
    <mergeCell ref="AC26:AJ26"/>
    <mergeCell ref="AK26:AR26"/>
    <mergeCell ref="AS26:AZ26"/>
    <mergeCell ref="Z24:AB24"/>
    <mergeCell ref="AC24:AJ24"/>
    <mergeCell ref="AK24:AR24"/>
    <mergeCell ref="AS24:AZ24"/>
    <mergeCell ref="C42:H42"/>
    <mergeCell ref="J42:Y42"/>
    <mergeCell ref="AB42:AH42"/>
    <mergeCell ref="AK42:AZ42"/>
    <mergeCell ref="C43:H43"/>
    <mergeCell ref="Z34:AB34"/>
    <mergeCell ref="AC34:AJ34"/>
    <mergeCell ref="AK34:AR34"/>
    <mergeCell ref="AS34:AZ34"/>
    <mergeCell ref="Z35:AB35"/>
    <mergeCell ref="AC35:AJ35"/>
    <mergeCell ref="AK35:AR35"/>
    <mergeCell ref="AS35:AZ35"/>
    <mergeCell ref="B39:AZ39"/>
    <mergeCell ref="Z37:AB37"/>
    <mergeCell ref="AC37:AJ37"/>
    <mergeCell ref="AK37:AR37"/>
    <mergeCell ref="AS37:AZ37"/>
    <mergeCell ref="B37:Y37"/>
    <mergeCell ref="AK36:AR36"/>
    <mergeCell ref="AS36:AZ36"/>
    <mergeCell ref="D49:E49"/>
    <mergeCell ref="H49:M49"/>
    <mergeCell ref="Q49:R49"/>
    <mergeCell ref="C45:H45"/>
    <mergeCell ref="J45:Y45"/>
    <mergeCell ref="AB45:AN45"/>
    <mergeCell ref="J43:Y43"/>
    <mergeCell ref="AB43:AH43"/>
    <mergeCell ref="AK43:AZ43"/>
    <mergeCell ref="D48:E48"/>
    <mergeCell ref="H48:M48"/>
    <mergeCell ref="Q48:R48"/>
    <mergeCell ref="AQ45:AZ45"/>
    <mergeCell ref="C46:H46"/>
    <mergeCell ref="J46:Y46"/>
    <mergeCell ref="AB46:AN46"/>
    <mergeCell ref="AQ46:AZ46"/>
    <mergeCell ref="B25:Y25"/>
    <mergeCell ref="Z36:AB36"/>
    <mergeCell ref="AC36:AJ36"/>
    <mergeCell ref="Z31:AB31"/>
    <mergeCell ref="B24:Y24"/>
    <mergeCell ref="B23:Y23"/>
    <mergeCell ref="B22:Y22"/>
    <mergeCell ref="B28:Y28"/>
    <mergeCell ref="B36:Y36"/>
    <mergeCell ref="B35:Y35"/>
    <mergeCell ref="B34:Y34"/>
    <mergeCell ref="B33:Y33"/>
    <mergeCell ref="B32:Y32"/>
    <mergeCell ref="B31:Y31"/>
    <mergeCell ref="Z32:AB32"/>
    <mergeCell ref="AC32:AJ32"/>
    <mergeCell ref="Z30:AB30"/>
    <mergeCell ref="AC30:AJ30"/>
    <mergeCell ref="AC28:AJ28"/>
    <mergeCell ref="AC31:AJ31"/>
    <mergeCell ref="B26:Y26"/>
    <mergeCell ref="Z29:AB29"/>
    <mergeCell ref="AC29:AJ29"/>
    <mergeCell ref="Z27:AB27"/>
    <mergeCell ref="Z33:AB33"/>
    <mergeCell ref="AC33:AJ33"/>
    <mergeCell ref="AK33:AR33"/>
    <mergeCell ref="AS33:AZ33"/>
    <mergeCell ref="B30:Y30"/>
    <mergeCell ref="B29:Y29"/>
    <mergeCell ref="B27:Y27"/>
    <mergeCell ref="AK32:AR32"/>
    <mergeCell ref="AS32:AZ32"/>
    <mergeCell ref="AK30:AR30"/>
    <mergeCell ref="AS30:AZ30"/>
    <mergeCell ref="AK28:AR28"/>
    <mergeCell ref="AS28:AZ28"/>
    <mergeCell ref="AK31:AR31"/>
    <mergeCell ref="AS31:AZ31"/>
    <mergeCell ref="AK29:AR29"/>
    <mergeCell ref="AS29:AZ29"/>
    <mergeCell ref="AC27:AJ27"/>
    <mergeCell ref="AK27:AR27"/>
    <mergeCell ref="AS27:AZ27"/>
    <mergeCell ref="Z28:AB28"/>
  </mergeCells>
  <pageMargins left="0.70866141732283472" right="0.39370078740157483" top="0.74803149606299213" bottom="0.74803149606299213" header="0.31496062992125984" footer="0"/>
  <pageSetup paperSize="8" scale="97" fitToHeight="0" orientation="landscape" r:id="rId1"/>
  <rowBreaks count="1" manualBreakCount="1">
    <brk id="28" max="5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35"/>
  <sheetViews>
    <sheetView view="pageBreakPreview" topLeftCell="A144" zoomScaleNormal="100" zoomScaleSheetLayoutView="100" workbookViewId="0">
      <selection activeCell="V167" sqref="V167:AV172"/>
    </sheetView>
  </sheetViews>
  <sheetFormatPr defaultColWidth="8.85546875" defaultRowHeight="15"/>
  <cols>
    <col min="1" max="9" width="2.28515625" style="162" customWidth="1"/>
    <col min="10" max="10" width="2.85546875" style="162" customWidth="1"/>
    <col min="11" max="11" width="2.28515625" style="162" customWidth="1"/>
    <col min="12" max="12" width="5.140625" style="162" customWidth="1"/>
    <col min="13" max="13" width="2.28515625" style="162" customWidth="1"/>
    <col min="14" max="14" width="3.42578125" style="162" customWidth="1"/>
    <col min="15" max="15" width="2.28515625" style="162" customWidth="1"/>
    <col min="16" max="16" width="3.42578125" style="162" customWidth="1"/>
    <col min="17" max="17" width="4.140625" style="162" customWidth="1"/>
    <col min="18" max="18" width="3.140625" style="162" customWidth="1"/>
    <col min="19" max="20" width="2.28515625" style="162" customWidth="1"/>
    <col min="21" max="21" width="5.5703125" style="162" customWidth="1"/>
    <col min="22" max="22" width="4" style="162" customWidth="1"/>
    <col min="23" max="23" width="3.5703125" style="162" customWidth="1"/>
    <col min="24" max="24" width="3.42578125" style="162" customWidth="1"/>
    <col min="25" max="25" width="5.7109375" style="162" customWidth="1"/>
    <col min="26" max="26" width="2.7109375" style="162" customWidth="1"/>
    <col min="27" max="27" width="2.85546875" style="162" customWidth="1"/>
    <col min="28" max="28" width="2.7109375" style="162" customWidth="1"/>
    <col min="29" max="30" width="2.5703125" style="162" customWidth="1"/>
    <col min="31" max="31" width="2.28515625" style="162" customWidth="1"/>
    <col min="32" max="32" width="3.28515625" style="162" customWidth="1"/>
    <col min="33" max="33" width="2.42578125" style="162" customWidth="1"/>
    <col min="34" max="34" width="3.7109375" style="162" customWidth="1"/>
    <col min="35" max="35" width="3.28515625" style="162" customWidth="1"/>
    <col min="36" max="36" width="3.7109375" style="162" customWidth="1"/>
    <col min="37" max="37" width="3.5703125" style="162" customWidth="1"/>
    <col min="38" max="38" width="2.28515625" style="162" customWidth="1"/>
    <col min="39" max="39" width="3.5703125" style="162" customWidth="1"/>
    <col min="40" max="40" width="2" style="162" customWidth="1"/>
    <col min="41" max="41" width="3" style="162" customWidth="1"/>
    <col min="42" max="42" width="3.5703125" style="162" customWidth="1"/>
    <col min="43" max="43" width="2.7109375" style="162" customWidth="1"/>
    <col min="44" max="44" width="3.140625" style="162" customWidth="1"/>
    <col min="45" max="45" width="3.28515625" style="162" customWidth="1"/>
    <col min="46" max="47" width="3.140625" style="162" customWidth="1"/>
    <col min="48" max="48" width="3.5703125" style="162" customWidth="1"/>
    <col min="49" max="49" width="4.42578125" style="162" customWidth="1"/>
    <col min="50" max="52" width="4" style="162" customWidth="1"/>
    <col min="53" max="53" width="15.5703125" style="216" bestFit="1" customWidth="1"/>
    <col min="54" max="54" width="16.140625" style="216" bestFit="1" customWidth="1"/>
    <col min="55" max="55" width="11.85546875" style="216" customWidth="1"/>
    <col min="56" max="16384" width="8.85546875" style="216"/>
  </cols>
  <sheetData>
    <row r="1" spans="1:53" ht="31.5" customHeight="1">
      <c r="A1" s="165"/>
      <c r="B1" s="1561" t="s">
        <v>596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  <c r="P1" s="1561"/>
      <c r="Q1" s="1561"/>
      <c r="R1" s="1561"/>
      <c r="S1" s="1561"/>
      <c r="T1" s="1561"/>
      <c r="U1" s="1561"/>
      <c r="V1" s="1561"/>
      <c r="W1" s="1561"/>
      <c r="X1" s="1561"/>
      <c r="Y1" s="1561"/>
      <c r="Z1" s="1561"/>
      <c r="AA1" s="1561"/>
      <c r="AB1" s="1561"/>
      <c r="AC1" s="1561"/>
      <c r="AD1" s="1561"/>
      <c r="AE1" s="1561"/>
      <c r="AF1" s="1561"/>
      <c r="AG1" s="1561"/>
      <c r="AH1" s="1561"/>
      <c r="AI1" s="1561"/>
      <c r="AJ1" s="1561"/>
      <c r="AK1" s="1561"/>
      <c r="AL1" s="1561"/>
      <c r="AM1" s="1561"/>
      <c r="AN1" s="1561"/>
      <c r="AO1" s="1561"/>
      <c r="AP1" s="1561"/>
      <c r="AQ1" s="1561"/>
      <c r="AR1" s="1561"/>
      <c r="AS1" s="1561"/>
      <c r="AT1" s="1562"/>
      <c r="AU1" s="1562"/>
      <c r="AV1" s="1562"/>
      <c r="AW1" s="1562"/>
      <c r="AX1" s="1562"/>
      <c r="AY1" s="1562"/>
      <c r="AZ1" s="1562"/>
    </row>
    <row r="2" spans="1:53" s="198" customFormat="1" ht="27.75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s="198" customFormat="1" ht="30.7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1013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 ht="15.7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565" t="s">
        <v>594</v>
      </c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1565"/>
      <c r="AN4" s="1565"/>
      <c r="AO4" s="1565"/>
      <c r="AP4" s="1565"/>
      <c r="AQ4" s="1565"/>
      <c r="AR4" s="1565"/>
      <c r="AS4" s="1565"/>
      <c r="AT4" s="1565"/>
      <c r="AU4" s="1565"/>
      <c r="AV4" s="1565"/>
      <c r="AW4" s="1565"/>
      <c r="AX4" s="1565"/>
      <c r="AY4" s="1565"/>
      <c r="AZ4" s="1565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565" t="s">
        <v>298</v>
      </c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1565"/>
      <c r="AN6" s="1565"/>
      <c r="AO6" s="1565"/>
      <c r="AP6" s="1565"/>
      <c r="AQ6" s="1565"/>
      <c r="AR6" s="1565"/>
      <c r="AS6" s="1565"/>
      <c r="AT6" s="1565"/>
      <c r="AU6" s="1565"/>
      <c r="AV6" s="1565"/>
      <c r="AW6" s="1565"/>
      <c r="AX6" s="1565"/>
      <c r="AY6" s="1565"/>
      <c r="AZ6" s="1565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162"/>
      <c r="B9" s="1563" t="s">
        <v>593</v>
      </c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64"/>
      <c r="P9" s="1564"/>
      <c r="Q9" s="1564"/>
      <c r="R9" s="1564"/>
      <c r="S9" s="1564"/>
      <c r="T9" s="1564"/>
      <c r="U9" s="1564"/>
      <c r="V9" s="1564"/>
      <c r="W9" s="1564"/>
      <c r="X9" s="1564"/>
      <c r="Y9" s="1564"/>
      <c r="Z9" s="1564"/>
      <c r="AA9" s="1564"/>
      <c r="AB9" s="1564"/>
      <c r="AC9" s="1564"/>
      <c r="AD9" s="1564"/>
      <c r="AE9" s="1564"/>
      <c r="AF9" s="1564"/>
      <c r="AG9" s="1564"/>
      <c r="AH9" s="1564"/>
      <c r="AI9" s="1564"/>
      <c r="AJ9" s="1564"/>
      <c r="AK9" s="1564"/>
      <c r="AL9" s="1564"/>
      <c r="AM9" s="1564"/>
      <c r="AN9" s="1564"/>
      <c r="AO9" s="1564"/>
      <c r="AP9" s="1564"/>
      <c r="AQ9" s="1564"/>
      <c r="AR9" s="1564"/>
      <c r="AS9" s="1564"/>
      <c r="AT9" s="1564"/>
      <c r="AU9" s="1564"/>
      <c r="AV9" s="1564"/>
      <c r="AW9" s="1564"/>
      <c r="AX9" s="1564"/>
      <c r="AY9" s="1564"/>
      <c r="AZ9" s="1564"/>
      <c r="BA9" s="236"/>
    </row>
    <row r="10" spans="1:53" s="199" customFormat="1" ht="7.5" customHeight="1">
      <c r="A10" s="162"/>
      <c r="B10" s="214"/>
      <c r="C10" s="162"/>
      <c r="D10" s="162"/>
      <c r="E10" s="162"/>
      <c r="F10" s="162"/>
      <c r="G10" s="162"/>
      <c r="H10" s="162"/>
      <c r="I10" s="162"/>
      <c r="J10" s="162"/>
      <c r="K10" s="162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236"/>
    </row>
    <row r="11" spans="1:53" s="313" customFormat="1" ht="15" customHeight="1">
      <c r="A11" s="214"/>
      <c r="B11" s="1052" t="s">
        <v>0</v>
      </c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3"/>
      <c r="Z11" s="1058" t="s">
        <v>302</v>
      </c>
      <c r="AA11" s="1052"/>
      <c r="AB11" s="1053"/>
      <c r="AC11" s="1061" t="s">
        <v>495</v>
      </c>
      <c r="AD11" s="1062"/>
      <c r="AE11" s="1062"/>
      <c r="AF11" s="1062"/>
      <c r="AG11" s="1062"/>
      <c r="AH11" s="1062"/>
      <c r="AI11" s="1062"/>
      <c r="AJ11" s="1062"/>
      <c r="AK11" s="1062"/>
      <c r="AL11" s="1062"/>
      <c r="AM11" s="1062"/>
      <c r="AN11" s="1062"/>
      <c r="AO11" s="1062"/>
      <c r="AP11" s="1062"/>
      <c r="AQ11" s="1062"/>
      <c r="AR11" s="1062"/>
      <c r="AS11" s="1062"/>
      <c r="AT11" s="1062"/>
      <c r="AU11" s="1062"/>
      <c r="AV11" s="1062"/>
      <c r="AW11" s="1062"/>
      <c r="AX11" s="1062"/>
      <c r="AY11" s="1062"/>
      <c r="AZ11" s="1062"/>
      <c r="BA11" s="314"/>
    </row>
    <row r="12" spans="1:53" s="313" customFormat="1" ht="25.15" customHeight="1">
      <c r="A12" s="214"/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4"/>
      <c r="W12" s="1054"/>
      <c r="X12" s="1054"/>
      <c r="Y12" s="1055"/>
      <c r="Z12" s="1059"/>
      <c r="AA12" s="1054"/>
      <c r="AB12" s="1055"/>
      <c r="AC12" s="1058" t="s">
        <v>1419</v>
      </c>
      <c r="AD12" s="1052"/>
      <c r="AE12" s="1052"/>
      <c r="AF12" s="1052"/>
      <c r="AG12" s="1052"/>
      <c r="AH12" s="1052"/>
      <c r="AI12" s="1052"/>
      <c r="AJ12" s="1053"/>
      <c r="AK12" s="1058" t="s">
        <v>1420</v>
      </c>
      <c r="AL12" s="1052"/>
      <c r="AM12" s="1052"/>
      <c r="AN12" s="1052"/>
      <c r="AO12" s="1052"/>
      <c r="AP12" s="1052"/>
      <c r="AQ12" s="1052"/>
      <c r="AR12" s="1053"/>
      <c r="AS12" s="1058" t="s">
        <v>1421</v>
      </c>
      <c r="AT12" s="1052"/>
      <c r="AU12" s="1052"/>
      <c r="AV12" s="1052"/>
      <c r="AW12" s="1052"/>
      <c r="AX12" s="1052"/>
      <c r="AY12" s="1052"/>
      <c r="AZ12" s="1052"/>
      <c r="BA12" s="314"/>
    </row>
    <row r="13" spans="1:53" s="199" customFormat="1" ht="25.15" customHeight="1">
      <c r="A13" s="162"/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7"/>
      <c r="Z13" s="1059"/>
      <c r="AA13" s="1054"/>
      <c r="AB13" s="1055"/>
      <c r="AC13" s="1059"/>
      <c r="AD13" s="1054"/>
      <c r="AE13" s="1054"/>
      <c r="AF13" s="1054"/>
      <c r="AG13" s="1054"/>
      <c r="AH13" s="1054"/>
      <c r="AI13" s="1054"/>
      <c r="AJ13" s="1055"/>
      <c r="AK13" s="1059"/>
      <c r="AL13" s="1054"/>
      <c r="AM13" s="1054"/>
      <c r="AN13" s="1054"/>
      <c r="AO13" s="1054"/>
      <c r="AP13" s="1054"/>
      <c r="AQ13" s="1054"/>
      <c r="AR13" s="1055"/>
      <c r="AS13" s="1059"/>
      <c r="AT13" s="1054"/>
      <c r="AU13" s="1054"/>
      <c r="AV13" s="1054"/>
      <c r="AW13" s="1054"/>
      <c r="AX13" s="1054"/>
      <c r="AY13" s="1054"/>
      <c r="AZ13" s="1054"/>
      <c r="BA13" s="236"/>
    </row>
    <row r="14" spans="1:53" s="221" customFormat="1" ht="15.75" customHeight="1">
      <c r="A14" s="312"/>
      <c r="B14" s="1070">
        <v>1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202" t="s">
        <v>307</v>
      </c>
      <c r="AA14" s="1202"/>
      <c r="AB14" s="1202"/>
      <c r="AC14" s="1202" t="s">
        <v>308</v>
      </c>
      <c r="AD14" s="1202"/>
      <c r="AE14" s="1202"/>
      <c r="AF14" s="1202"/>
      <c r="AG14" s="1202"/>
      <c r="AH14" s="1202"/>
      <c r="AI14" s="1202"/>
      <c r="AJ14" s="1202"/>
      <c r="AK14" s="1202" t="s">
        <v>309</v>
      </c>
      <c r="AL14" s="1202"/>
      <c r="AM14" s="1202"/>
      <c r="AN14" s="1202"/>
      <c r="AO14" s="1202"/>
      <c r="AP14" s="1202"/>
      <c r="AQ14" s="1202"/>
      <c r="AR14" s="1202"/>
      <c r="AS14" s="1202" t="s">
        <v>310</v>
      </c>
      <c r="AT14" s="1202"/>
      <c r="AU14" s="1202"/>
      <c r="AV14" s="1202"/>
      <c r="AW14" s="1202"/>
      <c r="AX14" s="1202"/>
      <c r="AY14" s="1202"/>
      <c r="AZ14" s="1202"/>
    </row>
    <row r="15" spans="1:53" s="221" customFormat="1" ht="33.75" customHeight="1">
      <c r="A15" s="312"/>
      <c r="B15" s="1064" t="s">
        <v>592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312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221" customFormat="1" ht="31.5" customHeight="1">
      <c r="A16" s="312"/>
      <c r="B16" s="1064" t="s">
        <v>591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314</v>
      </c>
      <c r="AA16" s="1065"/>
      <c r="AB16" s="1065"/>
      <c r="AC16" s="1066">
        <v>0</v>
      </c>
      <c r="AD16" s="1066"/>
      <c r="AE16" s="1066"/>
      <c r="AF16" s="1066"/>
      <c r="AG16" s="1066"/>
      <c r="AH16" s="1066"/>
      <c r="AI16" s="1066"/>
      <c r="AJ16" s="1066"/>
      <c r="AK16" s="1514"/>
      <c r="AL16" s="1514"/>
      <c r="AM16" s="1514"/>
      <c r="AN16" s="1514"/>
      <c r="AO16" s="1514"/>
      <c r="AP16" s="1514"/>
      <c r="AQ16" s="1514"/>
      <c r="AR16" s="1514"/>
      <c r="AS16" s="1514"/>
      <c r="AT16" s="1514"/>
      <c r="AU16" s="1514"/>
      <c r="AV16" s="1514"/>
      <c r="AW16" s="1514"/>
      <c r="AX16" s="1514"/>
      <c r="AY16" s="1514"/>
      <c r="AZ16" s="1514"/>
    </row>
    <row r="17" spans="1:52" s="221" customFormat="1" ht="17.25" customHeight="1">
      <c r="A17" s="312"/>
      <c r="B17" s="1064" t="s">
        <v>590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316</v>
      </c>
      <c r="AA17" s="1065"/>
      <c r="AB17" s="1065"/>
      <c r="AC17" s="1066">
        <f>AC61-AC15</f>
        <v>11387099.999439199</v>
      </c>
      <c r="AD17" s="1066"/>
      <c r="AE17" s="1066"/>
      <c r="AF17" s="1066"/>
      <c r="AG17" s="1066"/>
      <c r="AH17" s="1066"/>
      <c r="AI17" s="1066"/>
      <c r="AJ17" s="1066"/>
      <c r="AK17" s="1066">
        <f>AK61</f>
        <v>11387099.999439199</v>
      </c>
      <c r="AL17" s="1066"/>
      <c r="AM17" s="1066"/>
      <c r="AN17" s="1066"/>
      <c r="AO17" s="1066"/>
      <c r="AP17" s="1066"/>
      <c r="AQ17" s="1066"/>
      <c r="AR17" s="1066"/>
      <c r="AS17" s="1066">
        <f>AS61</f>
        <v>11387099.999439199</v>
      </c>
      <c r="AT17" s="1066"/>
      <c r="AU17" s="1066"/>
      <c r="AV17" s="1066"/>
      <c r="AW17" s="1066"/>
      <c r="AX17" s="1066"/>
      <c r="AY17" s="1066"/>
      <c r="AZ17" s="1066"/>
    </row>
    <row r="18" spans="1:52" s="221" customFormat="1" ht="33" customHeight="1">
      <c r="A18" s="312"/>
      <c r="B18" s="1064" t="s">
        <v>589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318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221" customFormat="1" ht="31.5" customHeight="1">
      <c r="A19" s="312"/>
      <c r="B19" s="1064" t="s">
        <v>588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320</v>
      </c>
      <c r="AA19" s="1065"/>
      <c r="AB19" s="1065"/>
      <c r="AC19" s="1066"/>
      <c r="AD19" s="1066"/>
      <c r="AE19" s="1066"/>
      <c r="AF19" s="1066"/>
      <c r="AG19" s="1066"/>
      <c r="AH19" s="1066"/>
      <c r="AI19" s="1066"/>
      <c r="AJ19" s="1066"/>
      <c r="AK19" s="1066"/>
      <c r="AL19" s="1066"/>
      <c r="AM19" s="1066"/>
      <c r="AN19" s="1066"/>
      <c r="AO19" s="1066"/>
      <c r="AP19" s="1066"/>
      <c r="AQ19" s="1066"/>
      <c r="AR19" s="1066"/>
      <c r="AS19" s="1066"/>
      <c r="AT19" s="1066"/>
      <c r="AU19" s="1066"/>
      <c r="AV19" s="1066"/>
      <c r="AW19" s="1066"/>
      <c r="AX19" s="1066"/>
      <c r="AY19" s="1066"/>
      <c r="AZ19" s="1066"/>
    </row>
    <row r="20" spans="1:52" s="221" customFormat="1" ht="33" customHeight="1">
      <c r="A20" s="312"/>
      <c r="B20" s="1064" t="s">
        <v>587</v>
      </c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064"/>
      <c r="Z20" s="1065" t="s">
        <v>322</v>
      </c>
      <c r="AA20" s="1065"/>
      <c r="AB20" s="1065"/>
      <c r="AC20" s="1066">
        <f>AC15-AC16+AC17-AC18+AC19</f>
        <v>11387099.999439199</v>
      </c>
      <c r="AD20" s="1066"/>
      <c r="AE20" s="1066"/>
      <c r="AF20" s="1066"/>
      <c r="AG20" s="1066"/>
      <c r="AH20" s="1066"/>
      <c r="AI20" s="1066"/>
      <c r="AJ20" s="1066"/>
      <c r="AK20" s="1066">
        <f>AK15-AK16+AK17-AK18+AK19</f>
        <v>11387099.999439199</v>
      </c>
      <c r="AL20" s="1066"/>
      <c r="AM20" s="1066"/>
      <c r="AN20" s="1066"/>
      <c r="AO20" s="1066"/>
      <c r="AP20" s="1066"/>
      <c r="AQ20" s="1066"/>
      <c r="AR20" s="1066"/>
      <c r="AS20" s="1066">
        <f>AS15-AS16+AS17-AS18+AS19</f>
        <v>11387099.999439199</v>
      </c>
      <c r="AT20" s="1066"/>
      <c r="AU20" s="1066"/>
      <c r="AV20" s="1066"/>
      <c r="AW20" s="1066"/>
      <c r="AX20" s="1066"/>
      <c r="AY20" s="1066"/>
      <c r="AZ20" s="1066"/>
    </row>
    <row r="21" spans="1:52" ht="20.25" hidden="1" customHeight="1">
      <c r="A21" s="176"/>
      <c r="B21" s="1067" t="s">
        <v>586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hidden="1">
      <c r="A22" s="305"/>
      <c r="B22" s="1137" t="s">
        <v>1033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</row>
    <row r="23" spans="1:52" ht="11.25" customHeight="1">
      <c r="A23" s="305"/>
      <c r="B23" s="304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7"/>
      <c r="AK23" s="1567"/>
      <c r="AL23" s="1567"/>
      <c r="AM23" s="1567"/>
      <c r="AN23" s="1567"/>
      <c r="AO23" s="1567"/>
      <c r="AP23" s="1567"/>
      <c r="AQ23" s="1567"/>
      <c r="AR23" s="1567"/>
      <c r="AS23" s="1567"/>
      <c r="AT23" s="1567"/>
      <c r="AU23" s="1567"/>
      <c r="AV23" s="1567"/>
      <c r="AW23" s="1567"/>
      <c r="AX23" s="1567"/>
      <c r="AY23" s="1567"/>
      <c r="AZ23" s="1567"/>
    </row>
    <row r="24" spans="1:52" ht="11.25" customHeight="1">
      <c r="A24" s="305"/>
      <c r="B24" s="1583" t="s">
        <v>585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1583"/>
      <c r="Y24" s="1583"/>
      <c r="Z24" s="1583"/>
      <c r="AA24" s="1583"/>
      <c r="AB24" s="1583"/>
      <c r="AC24" s="1583"/>
      <c r="AD24" s="1583"/>
      <c r="AE24" s="1583"/>
      <c r="AF24" s="1583"/>
      <c r="AG24" s="1583"/>
      <c r="AH24" s="1583"/>
      <c r="AI24" s="1583"/>
      <c r="AJ24" s="1583"/>
      <c r="AK24" s="1583"/>
      <c r="AL24" s="1583"/>
      <c r="AM24" s="1583"/>
      <c r="AN24" s="1583"/>
      <c r="AO24" s="1583"/>
      <c r="AP24" s="1583"/>
      <c r="AQ24" s="1583"/>
      <c r="AR24" s="1583"/>
      <c r="AS24" s="1583"/>
      <c r="AT24" s="1583"/>
      <c r="AU24" s="1583"/>
      <c r="AV24" s="1583"/>
      <c r="AW24" s="1583"/>
      <c r="AX24" s="1583"/>
      <c r="AY24" s="1583"/>
      <c r="AZ24" s="1583"/>
    </row>
    <row r="25" spans="1:52" ht="11.25" customHeight="1">
      <c r="A25" s="305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</row>
    <row r="26" spans="1:52" ht="15.75" customHeight="1">
      <c r="A26" s="305"/>
      <c r="B26" s="1168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58" t="s">
        <v>584</v>
      </c>
      <c r="X26" s="1052"/>
      <c r="Y26" s="1053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</row>
    <row r="27" spans="1:52" ht="11.25" customHeight="1">
      <c r="A27" s="305"/>
      <c r="B27" s="1168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59"/>
      <c r="X27" s="1054"/>
      <c r="Y27" s="1055"/>
      <c r="Z27" s="1054"/>
      <c r="AA27" s="1054"/>
      <c r="AB27" s="1055"/>
      <c r="AC27" s="1058" t="s">
        <v>1419</v>
      </c>
      <c r="AD27" s="1052"/>
      <c r="AE27" s="1052"/>
      <c r="AF27" s="1052"/>
      <c r="AG27" s="1052"/>
      <c r="AH27" s="1052"/>
      <c r="AI27" s="1052"/>
      <c r="AJ27" s="1053"/>
      <c r="AK27" s="1058" t="s">
        <v>1420</v>
      </c>
      <c r="AL27" s="1052"/>
      <c r="AM27" s="1052"/>
      <c r="AN27" s="1052"/>
      <c r="AO27" s="1052"/>
      <c r="AP27" s="1052"/>
      <c r="AQ27" s="1052"/>
      <c r="AR27" s="1053"/>
      <c r="AS27" s="1058" t="s">
        <v>1421</v>
      </c>
      <c r="AT27" s="1052"/>
      <c r="AU27" s="1052"/>
      <c r="AV27" s="1052"/>
      <c r="AW27" s="1052"/>
      <c r="AX27" s="1052"/>
      <c r="AY27" s="1052"/>
      <c r="AZ27" s="1052"/>
    </row>
    <row r="28" spans="1:52" ht="36" customHeight="1">
      <c r="A28" s="305"/>
      <c r="B28" s="1168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60"/>
      <c r="X28" s="1056"/>
      <c r="Y28" s="1057"/>
      <c r="Z28" s="1054"/>
      <c r="AA28" s="1054"/>
      <c r="AB28" s="1055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</row>
    <row r="29" spans="1:52" ht="11.25" customHeight="1">
      <c r="A29" s="305"/>
      <c r="B29" s="1171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17" t="s">
        <v>307</v>
      </c>
      <c r="X29" s="1170"/>
      <c r="Y29" s="1171"/>
      <c r="Z29" s="1517" t="s">
        <v>308</v>
      </c>
      <c r="AA29" s="1170"/>
      <c r="AB29" s="1171"/>
      <c r="AC29" s="1517" t="s">
        <v>309</v>
      </c>
      <c r="AD29" s="1170"/>
      <c r="AE29" s="1170"/>
      <c r="AF29" s="1170"/>
      <c r="AG29" s="1170"/>
      <c r="AH29" s="1170"/>
      <c r="AI29" s="1170"/>
      <c r="AJ29" s="1171"/>
      <c r="AK29" s="1517" t="s">
        <v>310</v>
      </c>
      <c r="AL29" s="1170"/>
      <c r="AM29" s="1170"/>
      <c r="AN29" s="1170"/>
      <c r="AO29" s="1170"/>
      <c r="AP29" s="1170"/>
      <c r="AQ29" s="1170"/>
      <c r="AR29" s="1171"/>
      <c r="AS29" s="1517" t="s">
        <v>583</v>
      </c>
      <c r="AT29" s="1170"/>
      <c r="AU29" s="1170"/>
      <c r="AV29" s="1170"/>
      <c r="AW29" s="1170"/>
      <c r="AX29" s="1170"/>
      <c r="AY29" s="1170"/>
      <c r="AZ29" s="1171"/>
    </row>
    <row r="30" spans="1:52" ht="17.25" customHeight="1">
      <c r="A30" s="305"/>
      <c r="B30" s="1136" t="s">
        <v>1082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048"/>
      <c r="W30" s="1517" t="s">
        <v>1030</v>
      </c>
      <c r="X30" s="1170"/>
      <c r="Y30" s="1170"/>
      <c r="Z30" s="1517" t="s">
        <v>7</v>
      </c>
      <c r="AA30" s="1170"/>
      <c r="AB30" s="1170"/>
      <c r="AC30" s="1172">
        <f>SUM(AC34:AJ37)</f>
        <v>11307099.999439199</v>
      </c>
      <c r="AD30" s="1044"/>
      <c r="AE30" s="1044"/>
      <c r="AF30" s="1044"/>
      <c r="AG30" s="1044"/>
      <c r="AH30" s="1044"/>
      <c r="AI30" s="1044"/>
      <c r="AJ30" s="1044"/>
      <c r="AK30" s="1172">
        <f t="shared" ref="AK30" si="0">SUM(AK34:AR37)</f>
        <v>11307099.999439199</v>
      </c>
      <c r="AL30" s="1044"/>
      <c r="AM30" s="1044"/>
      <c r="AN30" s="1044"/>
      <c r="AO30" s="1044"/>
      <c r="AP30" s="1044"/>
      <c r="AQ30" s="1044"/>
      <c r="AR30" s="1044"/>
      <c r="AS30" s="1172">
        <f t="shared" ref="AS30" si="1">SUM(AS34:AZ37)</f>
        <v>11307099.999439199</v>
      </c>
      <c r="AT30" s="1044"/>
      <c r="AU30" s="1044"/>
      <c r="AV30" s="1044"/>
      <c r="AW30" s="1044"/>
      <c r="AX30" s="1044"/>
      <c r="AY30" s="1044"/>
      <c r="AZ30" s="1044"/>
    </row>
    <row r="31" spans="1:52" ht="17.25" customHeight="1">
      <c r="A31" s="305"/>
      <c r="B31" s="1559" t="s">
        <v>50</v>
      </c>
      <c r="C31" s="1559"/>
      <c r="D31" s="1559"/>
      <c r="E31" s="1559"/>
      <c r="F31" s="1559"/>
      <c r="G31" s="1559"/>
      <c r="H31" s="1559"/>
      <c r="I31" s="1559"/>
      <c r="J31" s="1559"/>
      <c r="K31" s="1559"/>
      <c r="L31" s="1559"/>
      <c r="M31" s="1559"/>
      <c r="N31" s="1559"/>
      <c r="O31" s="1559"/>
      <c r="P31" s="1559"/>
      <c r="Q31" s="1559"/>
      <c r="R31" s="1559"/>
      <c r="S31" s="1559"/>
      <c r="T31" s="1559"/>
      <c r="U31" s="1559"/>
      <c r="V31" s="1560"/>
      <c r="W31" s="1047"/>
      <c r="X31" s="1045"/>
      <c r="Y31" s="1045"/>
      <c r="Z31" s="650"/>
      <c r="AA31" s="649"/>
      <c r="AB31" s="649"/>
      <c r="AC31" s="1575"/>
      <c r="AD31" s="1443"/>
      <c r="AE31" s="1443"/>
      <c r="AF31" s="1443"/>
      <c r="AG31" s="1443"/>
      <c r="AH31" s="1443"/>
      <c r="AI31" s="1443"/>
      <c r="AJ31" s="1443"/>
      <c r="AK31" s="1575"/>
      <c r="AL31" s="1443"/>
      <c r="AM31" s="1443"/>
      <c r="AN31" s="1443"/>
      <c r="AO31" s="1443"/>
      <c r="AP31" s="1443"/>
      <c r="AQ31" s="1443"/>
      <c r="AR31" s="1443"/>
      <c r="AS31" s="1575"/>
      <c r="AT31" s="1443"/>
      <c r="AU31" s="1443"/>
      <c r="AV31" s="1443"/>
      <c r="AW31" s="1443"/>
      <c r="AX31" s="1443"/>
      <c r="AY31" s="1443"/>
      <c r="AZ31" s="1443"/>
    </row>
    <row r="32" spans="1:52" ht="15" hidden="1" customHeight="1">
      <c r="A32" s="305"/>
      <c r="B32" s="1525" t="s">
        <v>1064</v>
      </c>
      <c r="C32" s="1525"/>
      <c r="D32" s="1525"/>
      <c r="E32" s="1525"/>
      <c r="F32" s="1525"/>
      <c r="G32" s="1525"/>
      <c r="H32" s="1525"/>
      <c r="I32" s="1525"/>
      <c r="J32" s="1525"/>
      <c r="K32" s="1525"/>
      <c r="L32" s="1525"/>
      <c r="M32" s="1525"/>
      <c r="N32" s="1525"/>
      <c r="O32" s="1525"/>
      <c r="P32" s="1525"/>
      <c r="Q32" s="1525"/>
      <c r="R32" s="1525"/>
      <c r="S32" s="1525"/>
      <c r="T32" s="1525"/>
      <c r="U32" s="1525"/>
      <c r="V32" s="1526"/>
      <c r="W32" s="1527" t="s">
        <v>96</v>
      </c>
      <c r="X32" s="1528"/>
      <c r="Y32" s="1528"/>
      <c r="Z32" s="658"/>
      <c r="AA32" s="211"/>
      <c r="AB32" s="542"/>
      <c r="AC32" s="1524">
        <f>AW79</f>
        <v>0</v>
      </c>
      <c r="AD32" s="1056"/>
      <c r="AE32" s="1056"/>
      <c r="AF32" s="1056"/>
      <c r="AG32" s="1056"/>
      <c r="AH32" s="1056"/>
      <c r="AI32" s="1056"/>
      <c r="AJ32" s="1057"/>
      <c r="AK32" s="1524">
        <f>AW119</f>
        <v>0</v>
      </c>
      <c r="AL32" s="1056"/>
      <c r="AM32" s="1056"/>
      <c r="AN32" s="1056"/>
      <c r="AO32" s="1056"/>
      <c r="AP32" s="1056"/>
      <c r="AQ32" s="1056"/>
      <c r="AR32" s="1057"/>
      <c r="AS32" s="1524">
        <f>AW158</f>
        <v>0</v>
      </c>
      <c r="AT32" s="1056"/>
      <c r="AU32" s="1056"/>
      <c r="AV32" s="1056"/>
      <c r="AW32" s="1056"/>
      <c r="AX32" s="1056"/>
      <c r="AY32" s="1056"/>
      <c r="AZ32" s="1057"/>
    </row>
    <row r="33" spans="1:52" ht="15" hidden="1" customHeight="1">
      <c r="A33" s="305"/>
      <c r="B33" s="1515" t="s">
        <v>1065</v>
      </c>
      <c r="C33" s="1515"/>
      <c r="D33" s="1515"/>
      <c r="E33" s="1515"/>
      <c r="F33" s="1515"/>
      <c r="G33" s="1515"/>
      <c r="H33" s="1515"/>
      <c r="I33" s="1515"/>
      <c r="J33" s="1515"/>
      <c r="K33" s="1515"/>
      <c r="L33" s="1515"/>
      <c r="M33" s="1515"/>
      <c r="N33" s="1515"/>
      <c r="O33" s="1515"/>
      <c r="P33" s="1515"/>
      <c r="Q33" s="1515"/>
      <c r="R33" s="1515"/>
      <c r="S33" s="1515"/>
      <c r="T33" s="1515"/>
      <c r="U33" s="1515"/>
      <c r="V33" s="1516"/>
      <c r="W33" s="1517" t="s">
        <v>96</v>
      </c>
      <c r="X33" s="1170"/>
      <c r="Y33" s="1170"/>
      <c r="Z33" s="658"/>
      <c r="AA33" s="211"/>
      <c r="AB33" s="542"/>
      <c r="AC33" s="1524">
        <f>AW80</f>
        <v>0</v>
      </c>
      <c r="AD33" s="1056"/>
      <c r="AE33" s="1056"/>
      <c r="AF33" s="1056"/>
      <c r="AG33" s="1056"/>
      <c r="AH33" s="1056"/>
      <c r="AI33" s="1056"/>
      <c r="AJ33" s="1057"/>
      <c r="AK33" s="1524">
        <f>AW120</f>
        <v>0</v>
      </c>
      <c r="AL33" s="1056"/>
      <c r="AM33" s="1056"/>
      <c r="AN33" s="1056"/>
      <c r="AO33" s="1056"/>
      <c r="AP33" s="1056"/>
      <c r="AQ33" s="1056"/>
      <c r="AR33" s="1057"/>
      <c r="AS33" s="1524">
        <f>AW159</f>
        <v>0</v>
      </c>
      <c r="AT33" s="1056"/>
      <c r="AU33" s="1056"/>
      <c r="AV33" s="1056"/>
      <c r="AW33" s="1056"/>
      <c r="AX33" s="1056"/>
      <c r="AY33" s="1056"/>
      <c r="AZ33" s="1057"/>
    </row>
    <row r="34" spans="1:52" ht="17.25" customHeight="1">
      <c r="A34" s="305"/>
      <c r="B34" s="1515" t="s">
        <v>1064</v>
      </c>
      <c r="C34" s="1515"/>
      <c r="D34" s="1515"/>
      <c r="E34" s="1515"/>
      <c r="F34" s="1515"/>
      <c r="G34" s="1515"/>
      <c r="H34" s="1515"/>
      <c r="I34" s="1515"/>
      <c r="J34" s="1515"/>
      <c r="K34" s="1515"/>
      <c r="L34" s="1515"/>
      <c r="M34" s="1515"/>
      <c r="N34" s="1515"/>
      <c r="O34" s="1515"/>
      <c r="P34" s="1515"/>
      <c r="Q34" s="1515"/>
      <c r="R34" s="1515"/>
      <c r="S34" s="1515"/>
      <c r="T34" s="1515"/>
      <c r="U34" s="1515"/>
      <c r="V34" s="1516"/>
      <c r="W34" s="1517" t="s">
        <v>98</v>
      </c>
      <c r="X34" s="1170"/>
      <c r="Y34" s="1170"/>
      <c r="Z34" s="657"/>
      <c r="AA34" s="644"/>
      <c r="AB34" s="644"/>
      <c r="AC34" s="1172">
        <f>AW95</f>
        <v>6567999.9996479992</v>
      </c>
      <c r="AD34" s="1044"/>
      <c r="AE34" s="1044"/>
      <c r="AF34" s="1044"/>
      <c r="AG34" s="1044"/>
      <c r="AH34" s="1044"/>
      <c r="AI34" s="1044"/>
      <c r="AJ34" s="1044"/>
      <c r="AK34" s="1172">
        <f>AW135</f>
        <v>6567999.9996479992</v>
      </c>
      <c r="AL34" s="1044"/>
      <c r="AM34" s="1044"/>
      <c r="AN34" s="1044"/>
      <c r="AO34" s="1044"/>
      <c r="AP34" s="1044"/>
      <c r="AQ34" s="1044"/>
      <c r="AR34" s="1044"/>
      <c r="AS34" s="1172">
        <f>AW174</f>
        <v>6567999.9996479992</v>
      </c>
      <c r="AT34" s="1044"/>
      <c r="AU34" s="1044"/>
      <c r="AV34" s="1044"/>
      <c r="AW34" s="1044"/>
      <c r="AX34" s="1044"/>
      <c r="AY34" s="1044"/>
      <c r="AZ34" s="1044"/>
    </row>
    <row r="35" spans="1:52" ht="17.25" customHeight="1">
      <c r="A35" s="305"/>
      <c r="B35" s="1515" t="s">
        <v>1064</v>
      </c>
      <c r="C35" s="1515"/>
      <c r="D35" s="1515"/>
      <c r="E35" s="1515"/>
      <c r="F35" s="1515"/>
      <c r="G35" s="1515"/>
      <c r="H35" s="1515"/>
      <c r="I35" s="1515"/>
      <c r="J35" s="1515"/>
      <c r="K35" s="1515"/>
      <c r="L35" s="1515"/>
      <c r="M35" s="1515"/>
      <c r="N35" s="1515"/>
      <c r="O35" s="1515"/>
      <c r="P35" s="1515"/>
      <c r="Q35" s="1515"/>
      <c r="R35" s="1515"/>
      <c r="S35" s="1515"/>
      <c r="T35" s="1515"/>
      <c r="U35" s="1515"/>
      <c r="V35" s="1516"/>
      <c r="W35" s="1517" t="s">
        <v>1367</v>
      </c>
      <c r="X35" s="1170"/>
      <c r="Y35" s="1170"/>
      <c r="Z35" s="736"/>
      <c r="AA35" s="737"/>
      <c r="AB35" s="737"/>
      <c r="AC35" s="1172">
        <f>AW96</f>
        <v>0</v>
      </c>
      <c r="AD35" s="1044"/>
      <c r="AE35" s="1044"/>
      <c r="AF35" s="1044"/>
      <c r="AG35" s="1044"/>
      <c r="AH35" s="1044"/>
      <c r="AI35" s="1044"/>
      <c r="AJ35" s="1044"/>
      <c r="AK35" s="1172"/>
      <c r="AL35" s="1044"/>
      <c r="AM35" s="1044"/>
      <c r="AN35" s="1044"/>
      <c r="AO35" s="1044"/>
      <c r="AP35" s="1044"/>
      <c r="AQ35" s="1044"/>
      <c r="AR35" s="1044"/>
      <c r="AS35" s="1172"/>
      <c r="AT35" s="1044"/>
      <c r="AU35" s="1044"/>
      <c r="AV35" s="1044"/>
      <c r="AW35" s="1044"/>
      <c r="AX35" s="1044"/>
      <c r="AY35" s="1044"/>
      <c r="AZ35" s="1044"/>
    </row>
    <row r="36" spans="1:52" ht="17.25" customHeight="1">
      <c r="A36" s="305"/>
      <c r="B36" s="1515" t="s">
        <v>1065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6"/>
      <c r="W36" s="1517" t="s">
        <v>99</v>
      </c>
      <c r="X36" s="1170"/>
      <c r="Y36" s="1170"/>
      <c r="Z36" s="657"/>
      <c r="AA36" s="644"/>
      <c r="AB36" s="644"/>
      <c r="AC36" s="1172">
        <f>AW97</f>
        <v>4208399.9997911993</v>
      </c>
      <c r="AD36" s="1044"/>
      <c r="AE36" s="1044"/>
      <c r="AF36" s="1044"/>
      <c r="AG36" s="1044"/>
      <c r="AH36" s="1044"/>
      <c r="AI36" s="1044"/>
      <c r="AJ36" s="1044"/>
      <c r="AK36" s="1172">
        <f>AW136</f>
        <v>4208399.9997911993</v>
      </c>
      <c r="AL36" s="1044"/>
      <c r="AM36" s="1044"/>
      <c r="AN36" s="1044"/>
      <c r="AO36" s="1044"/>
      <c r="AP36" s="1044"/>
      <c r="AQ36" s="1044"/>
      <c r="AR36" s="1044"/>
      <c r="AS36" s="1172">
        <f>AW175</f>
        <v>4208399.9997911993</v>
      </c>
      <c r="AT36" s="1044"/>
      <c r="AU36" s="1044"/>
      <c r="AV36" s="1044"/>
      <c r="AW36" s="1044"/>
      <c r="AX36" s="1044"/>
      <c r="AY36" s="1044"/>
      <c r="AZ36" s="1044"/>
    </row>
    <row r="37" spans="1:52" ht="17.25" customHeight="1">
      <c r="A37" s="305"/>
      <c r="B37" s="1515" t="s">
        <v>1066</v>
      </c>
      <c r="C37" s="1515"/>
      <c r="D37" s="1515"/>
      <c r="E37" s="1515"/>
      <c r="F37" s="1515"/>
      <c r="G37" s="1515"/>
      <c r="H37" s="1515"/>
      <c r="I37" s="1515"/>
      <c r="J37" s="1515"/>
      <c r="K37" s="1515"/>
      <c r="L37" s="1515"/>
      <c r="M37" s="1515"/>
      <c r="N37" s="1515"/>
      <c r="O37" s="1515"/>
      <c r="P37" s="1515"/>
      <c r="Q37" s="1515"/>
      <c r="R37" s="1515"/>
      <c r="S37" s="1515"/>
      <c r="T37" s="1515"/>
      <c r="U37" s="1515"/>
      <c r="V37" s="1516"/>
      <c r="W37" s="1517" t="s">
        <v>100</v>
      </c>
      <c r="X37" s="1170"/>
      <c r="Y37" s="1170"/>
      <c r="Z37" s="657"/>
      <c r="AA37" s="644"/>
      <c r="AB37" s="644"/>
      <c r="AC37" s="1172">
        <f>AT103</f>
        <v>530700</v>
      </c>
      <c r="AD37" s="1044"/>
      <c r="AE37" s="1044"/>
      <c r="AF37" s="1044"/>
      <c r="AG37" s="1044"/>
      <c r="AH37" s="1044"/>
      <c r="AI37" s="1044"/>
      <c r="AJ37" s="1044"/>
      <c r="AK37" s="1172">
        <f>AT142</f>
        <v>530700</v>
      </c>
      <c r="AL37" s="1044"/>
      <c r="AM37" s="1044"/>
      <c r="AN37" s="1044"/>
      <c r="AO37" s="1044"/>
      <c r="AP37" s="1044"/>
      <c r="AQ37" s="1044"/>
      <c r="AR37" s="1044"/>
      <c r="AS37" s="1172">
        <f>AT181</f>
        <v>530700</v>
      </c>
      <c r="AT37" s="1044"/>
      <c r="AU37" s="1044"/>
      <c r="AV37" s="1044"/>
      <c r="AW37" s="1044"/>
      <c r="AX37" s="1044"/>
      <c r="AY37" s="1044"/>
      <c r="AZ37" s="1044"/>
    </row>
    <row r="38" spans="1:52" ht="29.45" customHeight="1">
      <c r="A38" s="305"/>
      <c r="B38" s="1299" t="s">
        <v>1083</v>
      </c>
      <c r="C38" s="1299"/>
      <c r="D38" s="1299"/>
      <c r="E38" s="1299"/>
      <c r="F38" s="1299"/>
      <c r="G38" s="1299"/>
      <c r="H38" s="1299"/>
      <c r="I38" s="1299"/>
      <c r="J38" s="1299"/>
      <c r="K38" s="1299"/>
      <c r="L38" s="1299"/>
      <c r="M38" s="1299"/>
      <c r="N38" s="1299"/>
      <c r="O38" s="1299"/>
      <c r="P38" s="1299"/>
      <c r="Q38" s="1299"/>
      <c r="R38" s="1299"/>
      <c r="S38" s="1299"/>
      <c r="T38" s="1299"/>
      <c r="U38" s="1299"/>
      <c r="V38" s="1426"/>
      <c r="W38" s="1061">
        <v>266</v>
      </c>
      <c r="X38" s="1062"/>
      <c r="Y38" s="1062"/>
      <c r="Z38" s="1578" t="s">
        <v>9</v>
      </c>
      <c r="AA38" s="1342"/>
      <c r="AB38" s="1579"/>
      <c r="AC38" s="1568">
        <f>SUM(AC42:AJ44)</f>
        <v>80000</v>
      </c>
      <c r="AD38" s="1062"/>
      <c r="AE38" s="1062"/>
      <c r="AF38" s="1062"/>
      <c r="AG38" s="1062"/>
      <c r="AH38" s="1062"/>
      <c r="AI38" s="1062"/>
      <c r="AJ38" s="1168"/>
      <c r="AK38" s="1568">
        <f t="shared" ref="AK38" si="2">SUM(AK42:AR44)</f>
        <v>80000</v>
      </c>
      <c r="AL38" s="1062"/>
      <c r="AM38" s="1062"/>
      <c r="AN38" s="1062"/>
      <c r="AO38" s="1062"/>
      <c r="AP38" s="1062"/>
      <c r="AQ38" s="1062"/>
      <c r="AR38" s="1168"/>
      <c r="AS38" s="1568">
        <f t="shared" ref="AS38" si="3">SUM(AS42:AZ44)</f>
        <v>80000</v>
      </c>
      <c r="AT38" s="1062"/>
      <c r="AU38" s="1062"/>
      <c r="AV38" s="1062"/>
      <c r="AW38" s="1062"/>
      <c r="AX38" s="1062"/>
      <c r="AY38" s="1062"/>
      <c r="AZ38" s="1168"/>
    </row>
    <row r="39" spans="1:52" ht="15" customHeight="1">
      <c r="A39" s="305"/>
      <c r="B39" s="1553" t="s">
        <v>50</v>
      </c>
      <c r="C39" s="1553"/>
      <c r="D39" s="1553"/>
      <c r="E39" s="1553"/>
      <c r="F39" s="1553"/>
      <c r="G39" s="1553"/>
      <c r="H39" s="1553"/>
      <c r="I39" s="1553"/>
      <c r="J39" s="1553"/>
      <c r="K39" s="1553"/>
      <c r="L39" s="1553"/>
      <c r="M39" s="1553"/>
      <c r="N39" s="1553"/>
      <c r="O39" s="1553"/>
      <c r="P39" s="1553"/>
      <c r="Q39" s="1553"/>
      <c r="R39" s="1553"/>
      <c r="S39" s="1553"/>
      <c r="T39" s="1553"/>
      <c r="U39" s="1553"/>
      <c r="V39" s="1554"/>
      <c r="W39" s="652"/>
      <c r="X39" s="651"/>
      <c r="Y39" s="651"/>
      <c r="Z39" s="661"/>
      <c r="AA39" s="662"/>
      <c r="AB39" s="663"/>
      <c r="AC39" s="1576"/>
      <c r="AD39" s="1052"/>
      <c r="AE39" s="1052"/>
      <c r="AF39" s="1052"/>
      <c r="AG39" s="1052"/>
      <c r="AH39" s="1052"/>
      <c r="AI39" s="1052"/>
      <c r="AJ39" s="1053"/>
      <c r="AK39" s="1576"/>
      <c r="AL39" s="1052"/>
      <c r="AM39" s="1052"/>
      <c r="AN39" s="1052"/>
      <c r="AO39" s="1052"/>
      <c r="AP39" s="1052"/>
      <c r="AQ39" s="1052"/>
      <c r="AR39" s="1053"/>
      <c r="AS39" s="1576"/>
      <c r="AT39" s="1052"/>
      <c r="AU39" s="1052"/>
      <c r="AV39" s="1052"/>
      <c r="AW39" s="1052"/>
      <c r="AX39" s="1052"/>
      <c r="AY39" s="1052"/>
      <c r="AZ39" s="1053"/>
    </row>
    <row r="40" spans="1:52" ht="15" hidden="1" customHeight="1">
      <c r="A40" s="305"/>
      <c r="B40" s="1525" t="s">
        <v>1064</v>
      </c>
      <c r="C40" s="1525"/>
      <c r="D40" s="1525"/>
      <c r="E40" s="1525"/>
      <c r="F40" s="1525"/>
      <c r="G40" s="1525"/>
      <c r="H40" s="1525"/>
      <c r="I40" s="1525"/>
      <c r="J40" s="1525"/>
      <c r="K40" s="1525"/>
      <c r="L40" s="1525"/>
      <c r="M40" s="1525"/>
      <c r="N40" s="1525"/>
      <c r="O40" s="1525"/>
      <c r="P40" s="1525"/>
      <c r="Q40" s="1525"/>
      <c r="R40" s="1525"/>
      <c r="S40" s="1525"/>
      <c r="T40" s="1525"/>
      <c r="U40" s="1525"/>
      <c r="V40" s="1526"/>
      <c r="W40" s="1527" t="s">
        <v>102</v>
      </c>
      <c r="X40" s="1528"/>
      <c r="Y40" s="1528"/>
      <c r="Z40" s="658"/>
      <c r="AA40" s="211"/>
      <c r="AB40" s="542"/>
      <c r="AC40" s="1524">
        <f>W190</f>
        <v>0</v>
      </c>
      <c r="AD40" s="1056"/>
      <c r="AE40" s="1056"/>
      <c r="AF40" s="1056"/>
      <c r="AG40" s="1056"/>
      <c r="AH40" s="1056"/>
      <c r="AI40" s="1056"/>
      <c r="AJ40" s="1057"/>
      <c r="AK40" s="1524">
        <f>AJ190</f>
        <v>0</v>
      </c>
      <c r="AL40" s="1056"/>
      <c r="AM40" s="1056"/>
      <c r="AN40" s="1056"/>
      <c r="AO40" s="1056"/>
      <c r="AP40" s="1056"/>
      <c r="AQ40" s="1056"/>
      <c r="AR40" s="1057"/>
      <c r="AS40" s="1524">
        <f>AW190</f>
        <v>0</v>
      </c>
      <c r="AT40" s="1056"/>
      <c r="AU40" s="1056"/>
      <c r="AV40" s="1056"/>
      <c r="AW40" s="1056"/>
      <c r="AX40" s="1056"/>
      <c r="AY40" s="1056"/>
      <c r="AZ40" s="1057"/>
    </row>
    <row r="41" spans="1:52" ht="15" hidden="1" customHeight="1">
      <c r="A41" s="305"/>
      <c r="B41" s="1515" t="s">
        <v>1065</v>
      </c>
      <c r="C41" s="1515"/>
      <c r="D41" s="1515"/>
      <c r="E41" s="1515"/>
      <c r="F41" s="1515"/>
      <c r="G41" s="1515"/>
      <c r="H41" s="1515"/>
      <c r="I41" s="1515"/>
      <c r="J41" s="1515"/>
      <c r="K41" s="1515"/>
      <c r="L41" s="1515"/>
      <c r="M41" s="1515"/>
      <c r="N41" s="1515"/>
      <c r="O41" s="1515"/>
      <c r="P41" s="1515"/>
      <c r="Q41" s="1515"/>
      <c r="R41" s="1515"/>
      <c r="S41" s="1515"/>
      <c r="T41" s="1515"/>
      <c r="U41" s="1515"/>
      <c r="V41" s="1516"/>
      <c r="W41" s="1517" t="s">
        <v>102</v>
      </c>
      <c r="X41" s="1170"/>
      <c r="Y41" s="1170"/>
      <c r="Z41" s="658"/>
      <c r="AA41" s="211"/>
      <c r="AB41" s="542"/>
      <c r="AC41" s="1524">
        <f t="shared" ref="AC41:AC44" si="4">W191</f>
        <v>0</v>
      </c>
      <c r="AD41" s="1056"/>
      <c r="AE41" s="1056"/>
      <c r="AF41" s="1056"/>
      <c r="AG41" s="1056"/>
      <c r="AH41" s="1056"/>
      <c r="AI41" s="1056"/>
      <c r="AJ41" s="1057"/>
      <c r="AK41" s="1524">
        <f t="shared" ref="AK41:AK44" si="5">AJ191</f>
        <v>0</v>
      </c>
      <c r="AL41" s="1056"/>
      <c r="AM41" s="1056"/>
      <c r="AN41" s="1056"/>
      <c r="AO41" s="1056"/>
      <c r="AP41" s="1056"/>
      <c r="AQ41" s="1056"/>
      <c r="AR41" s="1057"/>
      <c r="AS41" s="1524">
        <f t="shared" ref="AS41:AS44" si="6">AW191</f>
        <v>0</v>
      </c>
      <c r="AT41" s="1056"/>
      <c r="AU41" s="1056"/>
      <c r="AV41" s="1056"/>
      <c r="AW41" s="1056"/>
      <c r="AX41" s="1056"/>
      <c r="AY41" s="1056"/>
      <c r="AZ41" s="1057"/>
    </row>
    <row r="42" spans="1:52" ht="15" customHeight="1">
      <c r="A42" s="305"/>
      <c r="B42" s="1515" t="s">
        <v>1064</v>
      </c>
      <c r="C42" s="1515"/>
      <c r="D42" s="1515"/>
      <c r="E42" s="1515"/>
      <c r="F42" s="1515"/>
      <c r="G42" s="1515"/>
      <c r="H42" s="1515"/>
      <c r="I42" s="1515"/>
      <c r="J42" s="1515"/>
      <c r="K42" s="1515"/>
      <c r="L42" s="1515"/>
      <c r="M42" s="1515"/>
      <c r="N42" s="1515"/>
      <c r="O42" s="1515"/>
      <c r="P42" s="1515"/>
      <c r="Q42" s="1515"/>
      <c r="R42" s="1515"/>
      <c r="S42" s="1515"/>
      <c r="T42" s="1515"/>
      <c r="U42" s="1515"/>
      <c r="V42" s="1516"/>
      <c r="W42" s="1517" t="s">
        <v>103</v>
      </c>
      <c r="X42" s="1170"/>
      <c r="Y42" s="1170"/>
      <c r="Z42" s="658"/>
      <c r="AA42" s="211"/>
      <c r="AB42" s="542"/>
      <c r="AC42" s="1524">
        <f t="shared" si="4"/>
        <v>50000</v>
      </c>
      <c r="AD42" s="1056"/>
      <c r="AE42" s="1056"/>
      <c r="AF42" s="1056"/>
      <c r="AG42" s="1056"/>
      <c r="AH42" s="1056"/>
      <c r="AI42" s="1056"/>
      <c r="AJ42" s="1057"/>
      <c r="AK42" s="1524">
        <f t="shared" si="5"/>
        <v>50000</v>
      </c>
      <c r="AL42" s="1056"/>
      <c r="AM42" s="1056"/>
      <c r="AN42" s="1056"/>
      <c r="AO42" s="1056"/>
      <c r="AP42" s="1056"/>
      <c r="AQ42" s="1056"/>
      <c r="AR42" s="1057"/>
      <c r="AS42" s="1524">
        <f t="shared" si="6"/>
        <v>50000</v>
      </c>
      <c r="AT42" s="1056"/>
      <c r="AU42" s="1056"/>
      <c r="AV42" s="1056"/>
      <c r="AW42" s="1056"/>
      <c r="AX42" s="1056"/>
      <c r="AY42" s="1056"/>
      <c r="AZ42" s="1057"/>
    </row>
    <row r="43" spans="1:52" ht="15" customHeight="1">
      <c r="A43" s="305"/>
      <c r="B43" s="1515" t="s">
        <v>1065</v>
      </c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  <c r="M43" s="1515"/>
      <c r="N43" s="1515"/>
      <c r="O43" s="1515"/>
      <c r="P43" s="1515"/>
      <c r="Q43" s="1515"/>
      <c r="R43" s="1515"/>
      <c r="S43" s="1515"/>
      <c r="T43" s="1515"/>
      <c r="U43" s="1515"/>
      <c r="V43" s="1516"/>
      <c r="W43" s="1517" t="s">
        <v>104</v>
      </c>
      <c r="X43" s="1170"/>
      <c r="Y43" s="1170"/>
      <c r="Z43" s="658"/>
      <c r="AA43" s="211"/>
      <c r="AB43" s="542"/>
      <c r="AC43" s="1524">
        <f t="shared" si="4"/>
        <v>20000</v>
      </c>
      <c r="AD43" s="1056"/>
      <c r="AE43" s="1056"/>
      <c r="AF43" s="1056"/>
      <c r="AG43" s="1056"/>
      <c r="AH43" s="1056"/>
      <c r="AI43" s="1056"/>
      <c r="AJ43" s="1057"/>
      <c r="AK43" s="1524">
        <f t="shared" si="5"/>
        <v>20000</v>
      </c>
      <c r="AL43" s="1056"/>
      <c r="AM43" s="1056"/>
      <c r="AN43" s="1056"/>
      <c r="AO43" s="1056"/>
      <c r="AP43" s="1056"/>
      <c r="AQ43" s="1056"/>
      <c r="AR43" s="1057"/>
      <c r="AS43" s="1524">
        <f t="shared" si="6"/>
        <v>20000</v>
      </c>
      <c r="AT43" s="1056"/>
      <c r="AU43" s="1056"/>
      <c r="AV43" s="1056"/>
      <c r="AW43" s="1056"/>
      <c r="AX43" s="1056"/>
      <c r="AY43" s="1056"/>
      <c r="AZ43" s="1057"/>
    </row>
    <row r="44" spans="1:52" ht="15" customHeight="1">
      <c r="A44" s="305"/>
      <c r="B44" s="1515" t="s">
        <v>1066</v>
      </c>
      <c r="C44" s="1515"/>
      <c r="D44" s="1515"/>
      <c r="E44" s="1515"/>
      <c r="F44" s="1515"/>
      <c r="G44" s="1515"/>
      <c r="H44" s="1515"/>
      <c r="I44" s="1515"/>
      <c r="J44" s="1515"/>
      <c r="K44" s="1515"/>
      <c r="L44" s="1515"/>
      <c r="M44" s="1515"/>
      <c r="N44" s="1515"/>
      <c r="O44" s="1515"/>
      <c r="P44" s="1515"/>
      <c r="Q44" s="1515"/>
      <c r="R44" s="1515"/>
      <c r="S44" s="1515"/>
      <c r="T44" s="1515"/>
      <c r="U44" s="1515"/>
      <c r="V44" s="1516"/>
      <c r="W44" s="1517" t="s">
        <v>105</v>
      </c>
      <c r="X44" s="1170"/>
      <c r="Y44" s="1170"/>
      <c r="Z44" s="658"/>
      <c r="AA44" s="211"/>
      <c r="AB44" s="542"/>
      <c r="AC44" s="1524">
        <f t="shared" si="4"/>
        <v>10000</v>
      </c>
      <c r="AD44" s="1056"/>
      <c r="AE44" s="1056"/>
      <c r="AF44" s="1056"/>
      <c r="AG44" s="1056"/>
      <c r="AH44" s="1056"/>
      <c r="AI44" s="1056"/>
      <c r="AJ44" s="1057"/>
      <c r="AK44" s="1524">
        <f t="shared" si="5"/>
        <v>10000</v>
      </c>
      <c r="AL44" s="1056"/>
      <c r="AM44" s="1056"/>
      <c r="AN44" s="1056"/>
      <c r="AO44" s="1056"/>
      <c r="AP44" s="1056"/>
      <c r="AQ44" s="1056"/>
      <c r="AR44" s="1057"/>
      <c r="AS44" s="1524">
        <f t="shared" si="6"/>
        <v>10000</v>
      </c>
      <c r="AT44" s="1056"/>
      <c r="AU44" s="1056"/>
      <c r="AV44" s="1056"/>
      <c r="AW44" s="1056"/>
      <c r="AX44" s="1056"/>
      <c r="AY44" s="1056"/>
      <c r="AZ44" s="1057"/>
    </row>
    <row r="45" spans="1:52" ht="18.75" customHeight="1">
      <c r="A45" s="305"/>
      <c r="B45" s="1171"/>
      <c r="C45" s="1580"/>
      <c r="D45" s="1580"/>
      <c r="E45" s="1580"/>
      <c r="F45" s="1580"/>
      <c r="G45" s="1580"/>
      <c r="H45" s="1580"/>
      <c r="I45" s="1580"/>
      <c r="J45" s="1580"/>
      <c r="K45" s="1580"/>
      <c r="L45" s="1580"/>
      <c r="M45" s="1580"/>
      <c r="N45" s="1580"/>
      <c r="O45" s="1580"/>
      <c r="P45" s="1580"/>
      <c r="Q45" s="1580"/>
      <c r="R45" s="1580"/>
      <c r="S45" s="1580"/>
      <c r="T45" s="1580"/>
      <c r="U45" s="1580"/>
      <c r="V45" s="1580"/>
      <c r="W45" s="1517"/>
      <c r="X45" s="1170"/>
      <c r="Y45" s="1170"/>
      <c r="Z45" s="1574" t="s">
        <v>555</v>
      </c>
      <c r="AA45" s="1430"/>
      <c r="AB45" s="1431"/>
      <c r="AC45" s="1061"/>
      <c r="AD45" s="1062"/>
      <c r="AE45" s="1062"/>
      <c r="AF45" s="1062"/>
      <c r="AG45" s="1062"/>
      <c r="AH45" s="1062"/>
      <c r="AI45" s="1062"/>
      <c r="AJ45" s="1168"/>
      <c r="AK45" s="1061"/>
      <c r="AL45" s="1062"/>
      <c r="AM45" s="1062"/>
      <c r="AN45" s="1062"/>
      <c r="AO45" s="1062"/>
      <c r="AP45" s="1062"/>
      <c r="AQ45" s="1062"/>
      <c r="AR45" s="1168"/>
      <c r="AS45" s="1061"/>
      <c r="AT45" s="1062"/>
      <c r="AU45" s="1062"/>
      <c r="AV45" s="1062"/>
      <c r="AW45" s="1062"/>
      <c r="AX45" s="1062"/>
      <c r="AY45" s="1062"/>
      <c r="AZ45" s="1168"/>
    </row>
    <row r="46" spans="1:52" hidden="1">
      <c r="A46" s="305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10"/>
      <c r="P46" s="310"/>
      <c r="Q46" s="307"/>
      <c r="R46" s="307"/>
      <c r="S46" s="307"/>
      <c r="T46" s="307"/>
      <c r="U46" s="307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8"/>
      <c r="AI46" s="308"/>
      <c r="AJ46" s="308"/>
      <c r="AK46" s="308"/>
      <c r="AL46" s="308"/>
      <c r="AM46" s="308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</row>
    <row r="47" spans="1:52" ht="28.5" hidden="1" customHeight="1">
      <c r="A47" s="305"/>
      <c r="B47" s="1569" t="s">
        <v>582</v>
      </c>
      <c r="C47" s="1569"/>
      <c r="D47" s="1569"/>
      <c r="E47" s="1569"/>
      <c r="F47" s="1569"/>
      <c r="G47" s="1569"/>
      <c r="H47" s="1569"/>
      <c r="I47" s="1569"/>
      <c r="J47" s="1569"/>
      <c r="K47" s="1569"/>
      <c r="L47" s="1569"/>
      <c r="M47" s="1569"/>
      <c r="N47" s="1569"/>
      <c r="O47" s="1569"/>
      <c r="P47" s="1569"/>
      <c r="Q47" s="1569"/>
      <c r="R47" s="1569"/>
      <c r="S47" s="1569"/>
      <c r="T47" s="1569"/>
      <c r="U47" s="1569"/>
      <c r="V47" s="1569"/>
      <c r="W47" s="1569"/>
      <c r="X47" s="1569"/>
      <c r="Y47" s="1569"/>
      <c r="Z47" s="1569"/>
      <c r="AA47" s="1569"/>
      <c r="AB47" s="1569"/>
      <c r="AC47" s="1569"/>
      <c r="AD47" s="1569"/>
      <c r="AE47" s="1569"/>
      <c r="AF47" s="1569"/>
      <c r="AG47" s="1569"/>
      <c r="AH47" s="1569"/>
      <c r="AI47" s="1569"/>
      <c r="AJ47" s="1569"/>
      <c r="AK47" s="1569"/>
      <c r="AL47" s="1569"/>
      <c r="AM47" s="1569"/>
      <c r="AN47" s="1569"/>
      <c r="AO47" s="1569"/>
      <c r="AP47" s="1569"/>
      <c r="AQ47" s="1569"/>
      <c r="AR47" s="1569"/>
      <c r="AS47" s="1569"/>
      <c r="AT47" s="1569"/>
      <c r="AU47" s="1569"/>
      <c r="AV47" s="1569"/>
      <c r="AW47" s="1569"/>
      <c r="AX47" s="1569"/>
      <c r="AY47" s="1569"/>
      <c r="AZ47" s="1569"/>
    </row>
    <row r="48" spans="1:52" ht="17.25" customHeight="1">
      <c r="A48" s="305"/>
      <c r="B48" s="304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</row>
    <row r="49" spans="1:52">
      <c r="A49" s="305"/>
      <c r="B49" s="1570" t="s">
        <v>581</v>
      </c>
      <c r="C49" s="1570"/>
      <c r="D49" s="1570"/>
      <c r="E49" s="1570"/>
      <c r="F49" s="1570"/>
      <c r="G49" s="1570"/>
      <c r="H49" s="1570"/>
      <c r="I49" s="1570"/>
      <c r="J49" s="1570"/>
      <c r="K49" s="1570"/>
      <c r="L49" s="1570"/>
      <c r="M49" s="1570"/>
      <c r="N49" s="1570"/>
      <c r="O49" s="1570"/>
      <c r="P49" s="1570"/>
      <c r="Q49" s="1570"/>
      <c r="R49" s="1570"/>
      <c r="S49" s="1570"/>
      <c r="T49" s="1570"/>
      <c r="U49" s="1570"/>
      <c r="V49" s="1570"/>
      <c r="W49" s="1570"/>
      <c r="X49" s="1570"/>
      <c r="Y49" s="1570"/>
      <c r="Z49" s="1570"/>
      <c r="AA49" s="1570"/>
      <c r="AB49" s="1570"/>
      <c r="AC49" s="1570"/>
      <c r="AD49" s="1570"/>
      <c r="AE49" s="1570"/>
      <c r="AF49" s="1570"/>
      <c r="AG49" s="1570"/>
      <c r="AH49" s="1570"/>
      <c r="AI49" s="1570"/>
      <c r="AJ49" s="1570"/>
      <c r="AK49" s="1570"/>
      <c r="AL49" s="1570"/>
      <c r="AM49" s="1570"/>
      <c r="AN49" s="1570"/>
      <c r="AO49" s="1570"/>
      <c r="AP49" s="1570"/>
      <c r="AQ49" s="1570"/>
      <c r="AR49" s="1570"/>
      <c r="AS49" s="1570"/>
      <c r="AT49" s="1570"/>
      <c r="AU49" s="1570"/>
      <c r="AV49" s="1570"/>
      <c r="AW49" s="1570"/>
      <c r="AX49" s="1570"/>
      <c r="AY49" s="1570"/>
      <c r="AZ49" s="1570"/>
    </row>
    <row r="50" spans="1:52" ht="8.25" customHeight="1">
      <c r="A50" s="305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</row>
    <row r="51" spans="1:52">
      <c r="A51" s="305"/>
      <c r="B51" s="1044" t="s">
        <v>0</v>
      </c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52" t="s">
        <v>302</v>
      </c>
      <c r="AA51" s="1052"/>
      <c r="AB51" s="1053"/>
      <c r="AC51" s="1061" t="s">
        <v>495</v>
      </c>
      <c r="AD51" s="1062"/>
      <c r="AE51" s="1062"/>
      <c r="AF51" s="1062"/>
      <c r="AG51" s="1062"/>
      <c r="AH51" s="1062"/>
      <c r="AI51" s="1062"/>
      <c r="AJ51" s="1062"/>
      <c r="AK51" s="1062"/>
      <c r="AL51" s="1062"/>
      <c r="AM51" s="1062"/>
      <c r="AN51" s="1062"/>
      <c r="AO51" s="1062"/>
      <c r="AP51" s="1062"/>
      <c r="AQ51" s="1062"/>
      <c r="AR51" s="1062"/>
      <c r="AS51" s="1062"/>
      <c r="AT51" s="1062"/>
      <c r="AU51" s="1062"/>
      <c r="AV51" s="1062"/>
      <c r="AW51" s="1062"/>
      <c r="AX51" s="1062"/>
      <c r="AY51" s="1062"/>
      <c r="AZ51" s="1062"/>
    </row>
    <row r="52" spans="1:52" ht="15" customHeight="1">
      <c r="A52" s="305"/>
      <c r="B52" s="1044"/>
      <c r="C52" s="1044"/>
      <c r="D52" s="1044"/>
      <c r="E52" s="1044"/>
      <c r="F52" s="1044"/>
      <c r="G52" s="1044"/>
      <c r="H52" s="1044"/>
      <c r="I52" s="1044"/>
      <c r="J52" s="1044"/>
      <c r="K52" s="1044"/>
      <c r="L52" s="1044"/>
      <c r="M52" s="1044"/>
      <c r="N52" s="1044"/>
      <c r="O52" s="1044"/>
      <c r="P52" s="1044"/>
      <c r="Q52" s="1044"/>
      <c r="R52" s="1044"/>
      <c r="S52" s="1044"/>
      <c r="T52" s="1044"/>
      <c r="U52" s="1044"/>
      <c r="V52" s="1044"/>
      <c r="W52" s="1044"/>
      <c r="X52" s="1044"/>
      <c r="Y52" s="1044"/>
      <c r="Z52" s="1054"/>
      <c r="AA52" s="1054"/>
      <c r="AB52" s="1055"/>
      <c r="AC52" s="1058" t="s">
        <v>1419</v>
      </c>
      <c r="AD52" s="1052"/>
      <c r="AE52" s="1052"/>
      <c r="AF52" s="1052"/>
      <c r="AG52" s="1052"/>
      <c r="AH52" s="1052"/>
      <c r="AI52" s="1052"/>
      <c r="AJ52" s="1053"/>
      <c r="AK52" s="1058" t="s">
        <v>1420</v>
      </c>
      <c r="AL52" s="1052"/>
      <c r="AM52" s="1052"/>
      <c r="AN52" s="1052"/>
      <c r="AO52" s="1052"/>
      <c r="AP52" s="1052"/>
      <c r="AQ52" s="1052"/>
      <c r="AR52" s="1053"/>
      <c r="AS52" s="1058" t="s">
        <v>1421</v>
      </c>
      <c r="AT52" s="1052"/>
      <c r="AU52" s="1052"/>
      <c r="AV52" s="1052"/>
      <c r="AW52" s="1052"/>
      <c r="AX52" s="1052"/>
      <c r="AY52" s="1052"/>
      <c r="AZ52" s="1052"/>
    </row>
    <row r="53" spans="1:52" ht="36" customHeight="1">
      <c r="A53" s="305"/>
      <c r="B53" s="1044"/>
      <c r="C53" s="1044"/>
      <c r="D53" s="1044"/>
      <c r="E53" s="1044"/>
      <c r="F53" s="1044"/>
      <c r="G53" s="1044"/>
      <c r="H53" s="1044"/>
      <c r="I53" s="1044"/>
      <c r="J53" s="1044"/>
      <c r="K53" s="1044"/>
      <c r="L53" s="1044"/>
      <c r="M53" s="1044"/>
      <c r="N53" s="1044"/>
      <c r="O53" s="1044"/>
      <c r="P53" s="1044"/>
      <c r="Q53" s="1044"/>
      <c r="R53" s="1044"/>
      <c r="S53" s="1044"/>
      <c r="T53" s="1044"/>
      <c r="U53" s="1044"/>
      <c r="V53" s="1044"/>
      <c r="W53" s="1044"/>
      <c r="X53" s="1044"/>
      <c r="Y53" s="1044"/>
      <c r="Z53" s="1054"/>
      <c r="AA53" s="1054"/>
      <c r="AB53" s="1055"/>
      <c r="AC53" s="1059"/>
      <c r="AD53" s="1054"/>
      <c r="AE53" s="1054"/>
      <c r="AF53" s="1054"/>
      <c r="AG53" s="1054"/>
      <c r="AH53" s="1054"/>
      <c r="AI53" s="1054"/>
      <c r="AJ53" s="1055"/>
      <c r="AK53" s="1059"/>
      <c r="AL53" s="1054"/>
      <c r="AM53" s="1054"/>
      <c r="AN53" s="1054"/>
      <c r="AO53" s="1054"/>
      <c r="AP53" s="1054"/>
      <c r="AQ53" s="1054"/>
      <c r="AR53" s="1055"/>
      <c r="AS53" s="1059"/>
      <c r="AT53" s="1054"/>
      <c r="AU53" s="1054"/>
      <c r="AV53" s="1054"/>
      <c r="AW53" s="1054"/>
      <c r="AX53" s="1054"/>
      <c r="AY53" s="1054"/>
      <c r="AZ53" s="1054"/>
    </row>
    <row r="54" spans="1:52" ht="17.25" customHeight="1">
      <c r="A54" s="305"/>
      <c r="B54" s="1580">
        <v>1</v>
      </c>
      <c r="C54" s="1580"/>
      <c r="D54" s="1580"/>
      <c r="E54" s="1580"/>
      <c r="F54" s="1580"/>
      <c r="G54" s="1580"/>
      <c r="H54" s="1580"/>
      <c r="I54" s="1580"/>
      <c r="J54" s="1580"/>
      <c r="K54" s="1580"/>
      <c r="L54" s="1580"/>
      <c r="M54" s="1580"/>
      <c r="N54" s="1580"/>
      <c r="O54" s="1580"/>
      <c r="P54" s="1580"/>
      <c r="Q54" s="1580"/>
      <c r="R54" s="1580"/>
      <c r="S54" s="1580"/>
      <c r="T54" s="1580"/>
      <c r="U54" s="1580"/>
      <c r="V54" s="1580"/>
      <c r="W54" s="1580"/>
      <c r="X54" s="1580"/>
      <c r="Y54" s="1580"/>
      <c r="Z54" s="1517" t="s">
        <v>307</v>
      </c>
      <c r="AA54" s="1170"/>
      <c r="AB54" s="1170"/>
      <c r="AC54" s="1517" t="s">
        <v>308</v>
      </c>
      <c r="AD54" s="1170"/>
      <c r="AE54" s="1170"/>
      <c r="AF54" s="1170"/>
      <c r="AG54" s="1170"/>
      <c r="AH54" s="1170"/>
      <c r="AI54" s="1170"/>
      <c r="AJ54" s="1171"/>
      <c r="AK54" s="1517" t="s">
        <v>309</v>
      </c>
      <c r="AL54" s="1170"/>
      <c r="AM54" s="1170"/>
      <c r="AN54" s="1170"/>
      <c r="AO54" s="1170"/>
      <c r="AP54" s="1170"/>
      <c r="AQ54" s="1170"/>
      <c r="AR54" s="1171"/>
      <c r="AS54" s="1517" t="s">
        <v>310</v>
      </c>
      <c r="AT54" s="1170"/>
      <c r="AU54" s="1170"/>
      <c r="AV54" s="1170"/>
      <c r="AW54" s="1170"/>
      <c r="AX54" s="1170"/>
      <c r="AY54" s="1170"/>
      <c r="AZ54" s="1171"/>
    </row>
    <row r="55" spans="1:52" ht="31.5" customHeight="1">
      <c r="A55" s="305"/>
      <c r="B55" s="1581" t="s">
        <v>580</v>
      </c>
      <c r="C55" s="1581"/>
      <c r="D55" s="1581"/>
      <c r="E55" s="1581"/>
      <c r="F55" s="1581"/>
      <c r="G55" s="1581"/>
      <c r="H55" s="1581"/>
      <c r="I55" s="1581"/>
      <c r="J55" s="1581"/>
      <c r="K55" s="1581"/>
      <c r="L55" s="1581"/>
      <c r="M55" s="1581"/>
      <c r="N55" s="1581"/>
      <c r="O55" s="1581"/>
      <c r="P55" s="1581"/>
      <c r="Q55" s="1581"/>
      <c r="R55" s="1581"/>
      <c r="S55" s="1581"/>
      <c r="T55" s="1581"/>
      <c r="U55" s="1581"/>
      <c r="V55" s="1581"/>
      <c r="W55" s="1581"/>
      <c r="X55" s="1581"/>
      <c r="Y55" s="1582"/>
      <c r="Z55" s="1574" t="s">
        <v>312</v>
      </c>
      <c r="AA55" s="1430"/>
      <c r="AB55" s="1431"/>
      <c r="AC55" s="1571">
        <f>AW81+AW98+AT103</f>
        <v>11307099.999439199</v>
      </c>
      <c r="AD55" s="1572"/>
      <c r="AE55" s="1572"/>
      <c r="AF55" s="1572"/>
      <c r="AG55" s="1572"/>
      <c r="AH55" s="1572"/>
      <c r="AI55" s="1572"/>
      <c r="AJ55" s="1573"/>
      <c r="AK55" s="1571">
        <f>AW121+AW137+AT142</f>
        <v>11307099.999439199</v>
      </c>
      <c r="AL55" s="1572"/>
      <c r="AM55" s="1572"/>
      <c r="AN55" s="1572"/>
      <c r="AO55" s="1572"/>
      <c r="AP55" s="1572"/>
      <c r="AQ55" s="1572"/>
      <c r="AR55" s="1573"/>
      <c r="AS55" s="1571">
        <f>AW160+AW176+AT181</f>
        <v>11307099.999439199</v>
      </c>
      <c r="AT55" s="1572"/>
      <c r="AU55" s="1572"/>
      <c r="AV55" s="1572"/>
      <c r="AW55" s="1572"/>
      <c r="AX55" s="1572"/>
      <c r="AY55" s="1572"/>
      <c r="AZ55" s="1573"/>
    </row>
    <row r="56" spans="1:52" ht="61.5" customHeight="1">
      <c r="A56" s="305"/>
      <c r="B56" s="1339" t="s">
        <v>579</v>
      </c>
      <c r="C56" s="1339"/>
      <c r="D56" s="1339"/>
      <c r="E56" s="1339"/>
      <c r="F56" s="1339"/>
      <c r="G56" s="1339"/>
      <c r="H56" s="1339"/>
      <c r="I56" s="1339"/>
      <c r="J56" s="1339"/>
      <c r="K56" s="1339"/>
      <c r="L56" s="1339"/>
      <c r="M56" s="1339"/>
      <c r="N56" s="1339"/>
      <c r="O56" s="1339"/>
      <c r="P56" s="1339"/>
      <c r="Q56" s="1339"/>
      <c r="R56" s="1339"/>
      <c r="S56" s="1339"/>
      <c r="T56" s="1339"/>
      <c r="U56" s="1339"/>
      <c r="V56" s="1339"/>
      <c r="W56" s="1339"/>
      <c r="X56" s="1339"/>
      <c r="Y56" s="1340"/>
      <c r="Z56" s="1574" t="s">
        <v>314</v>
      </c>
      <c r="AA56" s="1430"/>
      <c r="AB56" s="1431"/>
      <c r="AC56" s="1571">
        <f>W195</f>
        <v>80000</v>
      </c>
      <c r="AD56" s="1572"/>
      <c r="AE56" s="1572"/>
      <c r="AF56" s="1572"/>
      <c r="AG56" s="1572"/>
      <c r="AH56" s="1572"/>
      <c r="AI56" s="1572"/>
      <c r="AJ56" s="1573"/>
      <c r="AK56" s="1571">
        <f>AJ195</f>
        <v>80000</v>
      </c>
      <c r="AL56" s="1572"/>
      <c r="AM56" s="1572"/>
      <c r="AN56" s="1572"/>
      <c r="AO56" s="1572"/>
      <c r="AP56" s="1572"/>
      <c r="AQ56" s="1572"/>
      <c r="AR56" s="1573"/>
      <c r="AS56" s="1571">
        <f>AW195</f>
        <v>80000</v>
      </c>
      <c r="AT56" s="1572"/>
      <c r="AU56" s="1572"/>
      <c r="AV56" s="1572"/>
      <c r="AW56" s="1572"/>
      <c r="AX56" s="1572"/>
      <c r="AY56" s="1572"/>
      <c r="AZ56" s="1573"/>
    </row>
    <row r="57" spans="1:52" ht="29.25" customHeight="1">
      <c r="A57" s="305"/>
      <c r="B57" s="1339" t="s">
        <v>578</v>
      </c>
      <c r="C57" s="1339"/>
      <c r="D57" s="1339"/>
      <c r="E57" s="1339"/>
      <c r="F57" s="1339"/>
      <c r="G57" s="1339"/>
      <c r="H57" s="1339"/>
      <c r="I57" s="1339"/>
      <c r="J57" s="1339"/>
      <c r="K57" s="1339"/>
      <c r="L57" s="1339"/>
      <c r="M57" s="1339"/>
      <c r="N57" s="1339"/>
      <c r="O57" s="1339"/>
      <c r="P57" s="1339"/>
      <c r="Q57" s="1339"/>
      <c r="R57" s="1339"/>
      <c r="S57" s="1339"/>
      <c r="T57" s="1339"/>
      <c r="U57" s="1339"/>
      <c r="V57" s="1339"/>
      <c r="W57" s="1339"/>
      <c r="X57" s="1339"/>
      <c r="Y57" s="1340"/>
      <c r="Z57" s="1574" t="s">
        <v>316</v>
      </c>
      <c r="AA57" s="1430"/>
      <c r="AB57" s="1431"/>
      <c r="AC57" s="1571"/>
      <c r="AD57" s="1572"/>
      <c r="AE57" s="1572"/>
      <c r="AF57" s="1572"/>
      <c r="AG57" s="1572"/>
      <c r="AH57" s="1572"/>
      <c r="AI57" s="1572"/>
      <c r="AJ57" s="1573"/>
      <c r="AK57" s="1571"/>
      <c r="AL57" s="1572"/>
      <c r="AM57" s="1572"/>
      <c r="AN57" s="1572"/>
      <c r="AO57" s="1572"/>
      <c r="AP57" s="1572"/>
      <c r="AQ57" s="1572"/>
      <c r="AR57" s="1573"/>
      <c r="AS57" s="1571"/>
      <c r="AT57" s="1572"/>
      <c r="AU57" s="1572"/>
      <c r="AV57" s="1572"/>
      <c r="AW57" s="1572"/>
      <c r="AX57" s="1572"/>
      <c r="AY57" s="1572"/>
      <c r="AZ57" s="1573"/>
    </row>
    <row r="58" spans="1:52" ht="20.100000000000001" customHeight="1">
      <c r="A58" s="305"/>
      <c r="B58" s="1339" t="s">
        <v>577</v>
      </c>
      <c r="C58" s="1339"/>
      <c r="D58" s="1339"/>
      <c r="E58" s="1339"/>
      <c r="F58" s="1339"/>
      <c r="G58" s="1339"/>
      <c r="H58" s="1339"/>
      <c r="I58" s="1339"/>
      <c r="J58" s="1339"/>
      <c r="K58" s="1339"/>
      <c r="L58" s="1339"/>
      <c r="M58" s="1339"/>
      <c r="N58" s="1339"/>
      <c r="O58" s="1339"/>
      <c r="P58" s="1339"/>
      <c r="Q58" s="1339"/>
      <c r="R58" s="1339"/>
      <c r="S58" s="1339"/>
      <c r="T58" s="1339"/>
      <c r="U58" s="1339"/>
      <c r="V58" s="1339"/>
      <c r="W58" s="1339"/>
      <c r="X58" s="1339"/>
      <c r="Y58" s="1340"/>
      <c r="Z58" s="1574" t="s">
        <v>318</v>
      </c>
      <c r="AA58" s="1430"/>
      <c r="AB58" s="1431"/>
      <c r="AC58" s="1571"/>
      <c r="AD58" s="1572"/>
      <c r="AE58" s="1572"/>
      <c r="AF58" s="1572"/>
      <c r="AG58" s="1572"/>
      <c r="AH58" s="1572"/>
      <c r="AI58" s="1572"/>
      <c r="AJ58" s="1573"/>
      <c r="AK58" s="1571"/>
      <c r="AL58" s="1572"/>
      <c r="AM58" s="1572"/>
      <c r="AN58" s="1572"/>
      <c r="AO58" s="1572"/>
      <c r="AP58" s="1572"/>
      <c r="AQ58" s="1572"/>
      <c r="AR58" s="1573"/>
      <c r="AS58" s="1571"/>
      <c r="AT58" s="1572"/>
      <c r="AU58" s="1572"/>
      <c r="AV58" s="1572"/>
      <c r="AW58" s="1572"/>
      <c r="AX58" s="1572"/>
      <c r="AY58" s="1572"/>
      <c r="AZ58" s="1573"/>
    </row>
    <row r="59" spans="1:52" ht="30.75" customHeight="1">
      <c r="A59" s="305"/>
      <c r="B59" s="1339" t="s">
        <v>576</v>
      </c>
      <c r="C59" s="1339"/>
      <c r="D59" s="1339"/>
      <c r="E59" s="1339"/>
      <c r="F59" s="1339"/>
      <c r="G59" s="1339"/>
      <c r="H59" s="1339"/>
      <c r="I59" s="1339"/>
      <c r="J59" s="1339"/>
      <c r="K59" s="1339"/>
      <c r="L59" s="1339"/>
      <c r="M59" s="1339"/>
      <c r="N59" s="1339"/>
      <c r="O59" s="1339"/>
      <c r="P59" s="1339"/>
      <c r="Q59" s="1339"/>
      <c r="R59" s="1339"/>
      <c r="S59" s="1339"/>
      <c r="T59" s="1339"/>
      <c r="U59" s="1339"/>
      <c r="V59" s="1339"/>
      <c r="W59" s="1339"/>
      <c r="X59" s="1339"/>
      <c r="Y59" s="1340"/>
      <c r="Z59" s="645"/>
      <c r="AA59" s="638"/>
      <c r="AB59" s="639"/>
      <c r="AC59" s="1571"/>
      <c r="AD59" s="1572"/>
      <c r="AE59" s="1572"/>
      <c r="AF59" s="1572"/>
      <c r="AG59" s="1572"/>
      <c r="AH59" s="1572"/>
      <c r="AI59" s="1572"/>
      <c r="AJ59" s="1573"/>
      <c r="AK59" s="1571"/>
      <c r="AL59" s="1572"/>
      <c r="AM59" s="1572"/>
      <c r="AN59" s="1572"/>
      <c r="AO59" s="1572"/>
      <c r="AP59" s="1572"/>
      <c r="AQ59" s="1572"/>
      <c r="AR59" s="1573"/>
      <c r="AS59" s="1571"/>
      <c r="AT59" s="1572"/>
      <c r="AU59" s="1572"/>
      <c r="AV59" s="1572"/>
      <c r="AW59" s="1572"/>
      <c r="AX59" s="1572"/>
      <c r="AY59" s="1572"/>
      <c r="AZ59" s="1573"/>
    </row>
    <row r="60" spans="1:52" ht="20.100000000000001" customHeight="1">
      <c r="A60" s="305"/>
      <c r="B60" s="1339" t="s">
        <v>575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40"/>
      <c r="Z60" s="1574" t="s">
        <v>320</v>
      </c>
      <c r="AA60" s="1430"/>
      <c r="AB60" s="1431"/>
      <c r="AC60" s="1571"/>
      <c r="AD60" s="1572"/>
      <c r="AE60" s="1572"/>
      <c r="AF60" s="1572"/>
      <c r="AG60" s="1572"/>
      <c r="AH60" s="1572"/>
      <c r="AI60" s="1572"/>
      <c r="AJ60" s="1573"/>
      <c r="AK60" s="1571"/>
      <c r="AL60" s="1572"/>
      <c r="AM60" s="1572"/>
      <c r="AN60" s="1572"/>
      <c r="AO60" s="1572"/>
      <c r="AP60" s="1572"/>
      <c r="AQ60" s="1572"/>
      <c r="AR60" s="1573"/>
      <c r="AS60" s="1571"/>
      <c r="AT60" s="1572"/>
      <c r="AU60" s="1572"/>
      <c r="AV60" s="1572"/>
      <c r="AW60" s="1572"/>
      <c r="AX60" s="1572"/>
      <c r="AY60" s="1572"/>
      <c r="AZ60" s="1573"/>
    </row>
    <row r="61" spans="1:52" ht="20.100000000000001" customHeight="1">
      <c r="A61" s="305"/>
      <c r="B61" s="1039" t="s">
        <v>338</v>
      </c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578" t="s">
        <v>339</v>
      </c>
      <c r="AA61" s="1342"/>
      <c r="AB61" s="1579"/>
      <c r="AC61" s="1584">
        <f>SUM(AC55:AJ60)</f>
        <v>11387099.999439199</v>
      </c>
      <c r="AD61" s="1585"/>
      <c r="AE61" s="1585"/>
      <c r="AF61" s="1585"/>
      <c r="AG61" s="1585"/>
      <c r="AH61" s="1585"/>
      <c r="AI61" s="1585"/>
      <c r="AJ61" s="1586"/>
      <c r="AK61" s="1584">
        <f>SUM(AK55:AR60)</f>
        <v>11387099.999439199</v>
      </c>
      <c r="AL61" s="1585"/>
      <c r="AM61" s="1585"/>
      <c r="AN61" s="1585"/>
      <c r="AO61" s="1585"/>
      <c r="AP61" s="1585"/>
      <c r="AQ61" s="1585"/>
      <c r="AR61" s="1586"/>
      <c r="AS61" s="1584">
        <f>SUM(AS55:AZ60)</f>
        <v>11387099.999439199</v>
      </c>
      <c r="AT61" s="1585"/>
      <c r="AU61" s="1585"/>
      <c r="AV61" s="1585"/>
      <c r="AW61" s="1585"/>
      <c r="AX61" s="1585"/>
      <c r="AY61" s="1585"/>
      <c r="AZ61" s="1586"/>
    </row>
    <row r="62" spans="1:52" ht="11.25" customHeight="1">
      <c r="A62" s="305"/>
      <c r="B62" s="304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</row>
    <row r="63" spans="1:52">
      <c r="A63" s="302"/>
      <c r="B63" s="1566" t="s">
        <v>574</v>
      </c>
      <c r="C63" s="1566"/>
      <c r="D63" s="1566"/>
      <c r="E63" s="1566"/>
      <c r="F63" s="1566"/>
      <c r="G63" s="1566"/>
      <c r="H63" s="1566"/>
      <c r="I63" s="1566"/>
      <c r="J63" s="1566"/>
      <c r="K63" s="1566"/>
      <c r="L63" s="1566"/>
      <c r="M63" s="1566"/>
      <c r="N63" s="1566"/>
      <c r="O63" s="1566"/>
      <c r="P63" s="1566"/>
      <c r="Q63" s="1566"/>
      <c r="R63" s="1566"/>
      <c r="S63" s="1566"/>
      <c r="T63" s="1566"/>
      <c r="U63" s="1566"/>
      <c r="V63" s="1566"/>
      <c r="W63" s="1566"/>
      <c r="X63" s="1566"/>
      <c r="Y63" s="1566"/>
      <c r="Z63" s="1566"/>
      <c r="AA63" s="1566"/>
      <c r="AB63" s="1566"/>
      <c r="AC63" s="1566"/>
      <c r="AD63" s="1566"/>
      <c r="AE63" s="1566"/>
      <c r="AF63" s="1566"/>
      <c r="AG63" s="1566"/>
      <c r="AH63" s="1566"/>
      <c r="AI63" s="1566"/>
      <c r="AJ63" s="1566"/>
      <c r="AK63" s="1566"/>
      <c r="AL63" s="1566"/>
      <c r="AM63" s="1566"/>
      <c r="AN63" s="1566"/>
      <c r="AO63" s="1566"/>
      <c r="AP63" s="1566"/>
      <c r="AQ63" s="1566"/>
      <c r="AR63" s="1566"/>
      <c r="AS63" s="1566"/>
      <c r="AT63" s="1566"/>
      <c r="AU63" s="1566"/>
      <c r="AV63" s="1566"/>
      <c r="AW63" s="1566"/>
      <c r="AX63" s="1566"/>
      <c r="AY63" s="1566"/>
      <c r="AZ63" s="1566"/>
    </row>
    <row r="64" spans="1:52">
      <c r="A64" s="302"/>
      <c r="B64" s="1566" t="s">
        <v>573</v>
      </c>
      <c r="C64" s="1566"/>
      <c r="D64" s="1566"/>
      <c r="E64" s="1566"/>
      <c r="F64" s="1566"/>
      <c r="G64" s="1566"/>
      <c r="H64" s="1566"/>
      <c r="I64" s="1566"/>
      <c r="J64" s="1566"/>
      <c r="K64" s="1566"/>
      <c r="L64" s="1566"/>
      <c r="M64" s="1566"/>
      <c r="N64" s="1566"/>
      <c r="O64" s="1566"/>
      <c r="P64" s="1566"/>
      <c r="Q64" s="1566"/>
      <c r="R64" s="1566"/>
      <c r="S64" s="1566"/>
      <c r="T64" s="1566"/>
      <c r="U64" s="1566"/>
      <c r="V64" s="1566"/>
      <c r="W64" s="1566"/>
      <c r="X64" s="1566"/>
      <c r="Y64" s="1566"/>
      <c r="Z64" s="1566"/>
      <c r="AA64" s="1566"/>
      <c r="AB64" s="1566"/>
      <c r="AC64" s="1566"/>
      <c r="AD64" s="1566"/>
      <c r="AE64" s="1566"/>
      <c r="AF64" s="1566"/>
      <c r="AG64" s="1566"/>
      <c r="AH64" s="1566"/>
      <c r="AI64" s="1566"/>
      <c r="AJ64" s="1566"/>
      <c r="AK64" s="1566"/>
      <c r="AL64" s="1566"/>
      <c r="AM64" s="1566"/>
      <c r="AN64" s="1566"/>
      <c r="AO64" s="1566"/>
      <c r="AP64" s="1566"/>
      <c r="AQ64" s="1566"/>
      <c r="AR64" s="1566"/>
      <c r="AS64" s="1566"/>
      <c r="AT64" s="1566"/>
      <c r="AU64" s="1566"/>
      <c r="AV64" s="1566"/>
      <c r="AW64" s="1566"/>
      <c r="AX64" s="1566"/>
      <c r="AY64" s="1566"/>
      <c r="AZ64" s="1566"/>
    </row>
    <row r="65" spans="1:54">
      <c r="A65" s="302"/>
      <c r="B65" s="1566" t="s">
        <v>1422</v>
      </c>
      <c r="C65" s="1566"/>
      <c r="D65" s="1566"/>
      <c r="E65" s="1566"/>
      <c r="F65" s="1566"/>
      <c r="G65" s="1566"/>
      <c r="H65" s="1566"/>
      <c r="I65" s="1566"/>
      <c r="J65" s="1566"/>
      <c r="K65" s="1566"/>
      <c r="L65" s="1566"/>
      <c r="M65" s="1566"/>
      <c r="N65" s="1566"/>
      <c r="O65" s="1566"/>
      <c r="P65" s="1566"/>
      <c r="Q65" s="1566"/>
      <c r="R65" s="1566"/>
      <c r="S65" s="1566"/>
      <c r="T65" s="1566"/>
      <c r="U65" s="1566"/>
      <c r="V65" s="1566"/>
      <c r="W65" s="1566"/>
      <c r="X65" s="1566"/>
      <c r="Y65" s="1566"/>
      <c r="Z65" s="1566"/>
      <c r="AA65" s="1566"/>
      <c r="AB65" s="1566"/>
      <c r="AC65" s="1566"/>
      <c r="AD65" s="1566"/>
      <c r="AE65" s="1566"/>
      <c r="AF65" s="1566"/>
      <c r="AG65" s="1566"/>
      <c r="AH65" s="1566"/>
      <c r="AI65" s="1566"/>
      <c r="AJ65" s="1566"/>
      <c r="AK65" s="1566"/>
      <c r="AL65" s="1566"/>
      <c r="AM65" s="1566"/>
      <c r="AN65" s="1566"/>
      <c r="AO65" s="1566"/>
      <c r="AP65" s="1566"/>
      <c r="AQ65" s="1566"/>
      <c r="AR65" s="1566"/>
      <c r="AS65" s="1566"/>
      <c r="AT65" s="1566"/>
      <c r="AU65" s="1566"/>
      <c r="AV65" s="1566"/>
      <c r="AW65" s="1566"/>
      <c r="AX65" s="1566"/>
      <c r="AY65" s="1566"/>
      <c r="AZ65" s="1566"/>
    </row>
    <row r="66" spans="1:54">
      <c r="A66" s="302"/>
      <c r="B66" s="655"/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5"/>
      <c r="AG66" s="655"/>
      <c r="AH66" s="655"/>
      <c r="AI66" s="655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5"/>
      <c r="AU66" s="655"/>
      <c r="AV66" s="655"/>
      <c r="AW66" s="655"/>
      <c r="AX66" s="655"/>
      <c r="AY66" s="655"/>
      <c r="AZ66" s="655"/>
    </row>
    <row r="67" spans="1:54" hidden="1">
      <c r="A67" s="299"/>
      <c r="B67" s="1545" t="s">
        <v>572</v>
      </c>
      <c r="C67" s="1545"/>
      <c r="D67" s="1545"/>
      <c r="E67" s="1545"/>
      <c r="F67" s="1545"/>
      <c r="G67" s="1545"/>
      <c r="H67" s="1545"/>
      <c r="I67" s="1545"/>
      <c r="J67" s="1545"/>
      <c r="K67" s="1545"/>
      <c r="L67" s="1545"/>
      <c r="M67" s="1545"/>
      <c r="N67" s="1545"/>
      <c r="O67" s="1545"/>
      <c r="P67" s="1545"/>
      <c r="Q67" s="1545"/>
      <c r="R67" s="1545"/>
      <c r="S67" s="1545"/>
      <c r="T67" s="1145" t="s">
        <v>1</v>
      </c>
      <c r="U67" s="1146"/>
      <c r="V67" s="1144" t="s">
        <v>571</v>
      </c>
      <c r="W67" s="1145"/>
      <c r="X67" s="1145"/>
      <c r="Y67" s="1146"/>
      <c r="Z67" s="1538" t="s">
        <v>570</v>
      </c>
      <c r="AA67" s="1142"/>
      <c r="AB67" s="1142"/>
      <c r="AC67" s="1142"/>
      <c r="AD67" s="1142"/>
      <c r="AE67" s="1142"/>
      <c r="AF67" s="1142"/>
      <c r="AG67" s="1142"/>
      <c r="AH67" s="1142"/>
      <c r="AI67" s="1142"/>
      <c r="AJ67" s="1142"/>
      <c r="AK67" s="1142"/>
      <c r="AL67" s="1142"/>
      <c r="AM67" s="1142"/>
      <c r="AN67" s="1142"/>
      <c r="AO67" s="1142"/>
      <c r="AP67" s="1142"/>
      <c r="AQ67" s="1142"/>
      <c r="AR67" s="1142"/>
      <c r="AS67" s="1142"/>
      <c r="AT67" s="1142"/>
      <c r="AU67" s="1142"/>
      <c r="AV67" s="1143"/>
      <c r="AW67" s="1014" t="s">
        <v>569</v>
      </c>
      <c r="AX67" s="1014"/>
      <c r="AY67" s="1014"/>
      <c r="AZ67" s="1014"/>
    </row>
    <row r="68" spans="1:54" ht="15" hidden="1" customHeight="1">
      <c r="A68" s="191"/>
      <c r="B68" s="1545"/>
      <c r="C68" s="1545"/>
      <c r="D68" s="1545"/>
      <c r="E68" s="1545"/>
      <c r="F68" s="1545"/>
      <c r="G68" s="1545"/>
      <c r="H68" s="1545"/>
      <c r="I68" s="1545"/>
      <c r="J68" s="1545"/>
      <c r="K68" s="1545"/>
      <c r="L68" s="1545"/>
      <c r="M68" s="1545"/>
      <c r="N68" s="1545"/>
      <c r="O68" s="1545"/>
      <c r="P68" s="1545"/>
      <c r="Q68" s="1545"/>
      <c r="R68" s="1545"/>
      <c r="S68" s="1545"/>
      <c r="T68" s="1532"/>
      <c r="U68" s="1533"/>
      <c r="V68" s="1536"/>
      <c r="W68" s="1532"/>
      <c r="X68" s="1532"/>
      <c r="Y68" s="1533"/>
      <c r="Z68" s="1019" t="s">
        <v>568</v>
      </c>
      <c r="AA68" s="1020"/>
      <c r="AB68" s="1020"/>
      <c r="AC68" s="1020"/>
      <c r="AD68" s="1020"/>
      <c r="AE68" s="1021"/>
      <c r="AF68" s="1546" t="s">
        <v>50</v>
      </c>
      <c r="AG68" s="1121"/>
      <c r="AH68" s="1121"/>
      <c r="AI68" s="1121"/>
      <c r="AJ68" s="1121"/>
      <c r="AK68" s="1121"/>
      <c r="AL68" s="1121"/>
      <c r="AM68" s="1121"/>
      <c r="AN68" s="1121"/>
      <c r="AO68" s="1121"/>
      <c r="AP68" s="1121"/>
      <c r="AQ68" s="1121"/>
      <c r="AR68" s="1121"/>
      <c r="AS68" s="1121"/>
      <c r="AT68" s="1121"/>
      <c r="AU68" s="1121"/>
      <c r="AV68" s="1015"/>
      <c r="AW68" s="1014"/>
      <c r="AX68" s="1014"/>
      <c r="AY68" s="1014"/>
      <c r="AZ68" s="1014"/>
    </row>
    <row r="69" spans="1:54" ht="15" hidden="1" customHeight="1">
      <c r="A69" s="297"/>
      <c r="B69" s="1545"/>
      <c r="C69" s="1545"/>
      <c r="D69" s="1545"/>
      <c r="E69" s="1545"/>
      <c r="F69" s="1545"/>
      <c r="G69" s="1545"/>
      <c r="H69" s="1545"/>
      <c r="I69" s="1545"/>
      <c r="J69" s="1545"/>
      <c r="K69" s="1545"/>
      <c r="L69" s="1545"/>
      <c r="M69" s="1545"/>
      <c r="N69" s="1545"/>
      <c r="O69" s="1545"/>
      <c r="P69" s="1545"/>
      <c r="Q69" s="1545"/>
      <c r="R69" s="1545"/>
      <c r="S69" s="1545"/>
      <c r="T69" s="1532"/>
      <c r="U69" s="1533"/>
      <c r="V69" s="1536"/>
      <c r="W69" s="1532"/>
      <c r="X69" s="1532"/>
      <c r="Y69" s="1533"/>
      <c r="Z69" s="1080"/>
      <c r="AA69" s="1078"/>
      <c r="AB69" s="1078"/>
      <c r="AC69" s="1078"/>
      <c r="AD69" s="1078"/>
      <c r="AE69" s="1079"/>
      <c r="AF69" s="1019" t="s">
        <v>567</v>
      </c>
      <c r="AG69" s="1020"/>
      <c r="AH69" s="1020"/>
      <c r="AI69" s="1020"/>
      <c r="AJ69" s="1021"/>
      <c r="AK69" s="1019" t="s">
        <v>566</v>
      </c>
      <c r="AL69" s="1020"/>
      <c r="AM69" s="1020"/>
      <c r="AN69" s="1020"/>
      <c r="AO69" s="1020"/>
      <c r="AP69" s="1021"/>
      <c r="AQ69" s="1019" t="s">
        <v>565</v>
      </c>
      <c r="AR69" s="1020"/>
      <c r="AS69" s="1020"/>
      <c r="AT69" s="1020"/>
      <c r="AU69" s="1020"/>
      <c r="AV69" s="1021"/>
      <c r="AW69" s="1014"/>
      <c r="AX69" s="1014"/>
      <c r="AY69" s="1014"/>
      <c r="AZ69" s="1014"/>
    </row>
    <row r="70" spans="1:54" ht="34.5" hidden="1" customHeight="1">
      <c r="A70" s="298"/>
      <c r="B70" s="1545"/>
      <c r="C70" s="1545"/>
      <c r="D70" s="1545"/>
      <c r="E70" s="1545"/>
      <c r="F70" s="1545"/>
      <c r="G70" s="1545"/>
      <c r="H70" s="1545"/>
      <c r="I70" s="1545"/>
      <c r="J70" s="1545"/>
      <c r="K70" s="1545"/>
      <c r="L70" s="1545"/>
      <c r="M70" s="1545"/>
      <c r="N70" s="1545"/>
      <c r="O70" s="1545"/>
      <c r="P70" s="1545"/>
      <c r="Q70" s="1545"/>
      <c r="R70" s="1545"/>
      <c r="S70" s="1545"/>
      <c r="T70" s="1534"/>
      <c r="U70" s="1535"/>
      <c r="V70" s="1537"/>
      <c r="W70" s="1534"/>
      <c r="X70" s="1534"/>
      <c r="Y70" s="1535"/>
      <c r="Z70" s="1063"/>
      <c r="AA70" s="1024"/>
      <c r="AB70" s="1024"/>
      <c r="AC70" s="1024"/>
      <c r="AD70" s="1024"/>
      <c r="AE70" s="1025"/>
      <c r="AF70" s="1063"/>
      <c r="AG70" s="1024"/>
      <c r="AH70" s="1024"/>
      <c r="AI70" s="1024"/>
      <c r="AJ70" s="1025"/>
      <c r="AK70" s="1063"/>
      <c r="AL70" s="1024"/>
      <c r="AM70" s="1024"/>
      <c r="AN70" s="1024"/>
      <c r="AO70" s="1024"/>
      <c r="AP70" s="1025"/>
      <c r="AQ70" s="1063"/>
      <c r="AR70" s="1024"/>
      <c r="AS70" s="1024"/>
      <c r="AT70" s="1024"/>
      <c r="AU70" s="1024"/>
      <c r="AV70" s="1025"/>
      <c r="AW70" s="1014"/>
      <c r="AX70" s="1014"/>
      <c r="AY70" s="1014"/>
      <c r="AZ70" s="1014"/>
    </row>
    <row r="71" spans="1:54" hidden="1">
      <c r="A71" s="297"/>
      <c r="B71" s="1014">
        <v>1</v>
      </c>
      <c r="C71" s="1014"/>
      <c r="D71" s="1014"/>
      <c r="E71" s="1014"/>
      <c r="F71" s="1014"/>
      <c r="G71" s="1014"/>
      <c r="H71" s="1014"/>
      <c r="I71" s="1014"/>
      <c r="J71" s="1014"/>
      <c r="K71" s="1014"/>
      <c r="L71" s="1014"/>
      <c r="M71" s="1014"/>
      <c r="N71" s="1014"/>
      <c r="O71" s="1014"/>
      <c r="P71" s="1014"/>
      <c r="Q71" s="1014"/>
      <c r="R71" s="1014"/>
      <c r="S71" s="1014"/>
      <c r="T71" s="1014">
        <v>2</v>
      </c>
      <c r="U71" s="1014"/>
      <c r="V71" s="1014">
        <v>3</v>
      </c>
      <c r="W71" s="1014"/>
      <c r="X71" s="1014"/>
      <c r="Y71" s="1014"/>
      <c r="Z71" s="1014">
        <v>4</v>
      </c>
      <c r="AA71" s="1014"/>
      <c r="AB71" s="1014"/>
      <c r="AC71" s="1014"/>
      <c r="AD71" s="1014"/>
      <c r="AE71" s="1014"/>
      <c r="AF71" s="1014">
        <v>5</v>
      </c>
      <c r="AG71" s="1014"/>
      <c r="AH71" s="1014"/>
      <c r="AI71" s="1014"/>
      <c r="AJ71" s="1014"/>
      <c r="AK71" s="1014">
        <v>6</v>
      </c>
      <c r="AL71" s="1014"/>
      <c r="AM71" s="1014"/>
      <c r="AN71" s="1014"/>
      <c r="AO71" s="1014"/>
      <c r="AP71" s="1014"/>
      <c r="AQ71" s="1014">
        <v>7</v>
      </c>
      <c r="AR71" s="1014"/>
      <c r="AS71" s="1014"/>
      <c r="AT71" s="1014"/>
      <c r="AU71" s="1014"/>
      <c r="AV71" s="1014"/>
      <c r="AW71" s="1014">
        <v>8</v>
      </c>
      <c r="AX71" s="1014"/>
      <c r="AY71" s="1014"/>
      <c r="AZ71" s="1014"/>
    </row>
    <row r="72" spans="1:54" ht="15" hidden="1" customHeight="1">
      <c r="A72" s="297"/>
      <c r="B72" s="1531" t="s">
        <v>1031</v>
      </c>
      <c r="C72" s="1531"/>
      <c r="D72" s="1531"/>
      <c r="E72" s="1531"/>
      <c r="F72" s="1531"/>
      <c r="G72" s="1531"/>
      <c r="H72" s="1531"/>
      <c r="I72" s="1531"/>
      <c r="J72" s="1531"/>
      <c r="K72" s="1531"/>
      <c r="L72" s="1531"/>
      <c r="M72" s="1531"/>
      <c r="N72" s="1531"/>
      <c r="O72" s="1531"/>
      <c r="P72" s="1531"/>
      <c r="Q72" s="1531"/>
      <c r="R72" s="1531"/>
      <c r="S72" s="1531"/>
      <c r="T72" s="1541" t="s">
        <v>7</v>
      </c>
      <c r="U72" s="1541"/>
      <c r="V72" s="1477">
        <f>SUM(V73:Y75)</f>
        <v>0</v>
      </c>
      <c r="W72" s="1477"/>
      <c r="X72" s="1477"/>
      <c r="Y72" s="1477"/>
      <c r="Z72" s="1529">
        <f>SUM(Z73:AE75)</f>
        <v>0</v>
      </c>
      <c r="AA72" s="1529"/>
      <c r="AB72" s="1529"/>
      <c r="AC72" s="1529"/>
      <c r="AD72" s="1529"/>
      <c r="AE72" s="1529"/>
      <c r="AF72" s="1529">
        <f>SUM(AF73:AJ75)</f>
        <v>0</v>
      </c>
      <c r="AG72" s="1529"/>
      <c r="AH72" s="1529"/>
      <c r="AI72" s="1529"/>
      <c r="AJ72" s="1529"/>
      <c r="AK72" s="1529">
        <f>SUM(AK73:AP75)</f>
        <v>0</v>
      </c>
      <c r="AL72" s="1529"/>
      <c r="AM72" s="1529"/>
      <c r="AN72" s="1529"/>
      <c r="AO72" s="1529"/>
      <c r="AP72" s="1529"/>
      <c r="AQ72" s="1529">
        <f>SUM(AQ73:AV75)</f>
        <v>0</v>
      </c>
      <c r="AR72" s="1529"/>
      <c r="AS72" s="1529"/>
      <c r="AT72" s="1529"/>
      <c r="AU72" s="1529"/>
      <c r="AV72" s="1529"/>
      <c r="AW72" s="1066">
        <f>SUM(AW73:AZ75)</f>
        <v>0</v>
      </c>
      <c r="AX72" s="1066"/>
      <c r="AY72" s="1066"/>
      <c r="AZ72" s="1066"/>
    </row>
    <row r="73" spans="1:54" ht="15" hidden="1" customHeight="1">
      <c r="A73" s="297"/>
      <c r="B73" s="1540" t="s">
        <v>436</v>
      </c>
      <c r="C73" s="1540"/>
      <c r="D73" s="1540"/>
      <c r="E73" s="1540"/>
      <c r="F73" s="1540"/>
      <c r="G73" s="1540"/>
      <c r="H73" s="1540"/>
      <c r="I73" s="1540"/>
      <c r="J73" s="1540"/>
      <c r="K73" s="1540"/>
      <c r="L73" s="1540"/>
      <c r="M73" s="1540"/>
      <c r="N73" s="1540"/>
      <c r="O73" s="1540"/>
      <c r="P73" s="1540"/>
      <c r="Q73" s="1540"/>
      <c r="R73" s="1540"/>
      <c r="S73" s="1540"/>
      <c r="T73" s="1535"/>
      <c r="U73" s="1541"/>
      <c r="V73" s="1477"/>
      <c r="W73" s="1477"/>
      <c r="X73" s="1477"/>
      <c r="Y73" s="1477"/>
      <c r="Z73" s="1529">
        <f>AF73+AK73+AQ73</f>
        <v>0</v>
      </c>
      <c r="AA73" s="1529"/>
      <c r="AB73" s="1529"/>
      <c r="AC73" s="1529"/>
      <c r="AD73" s="1529"/>
      <c r="AE73" s="1529"/>
      <c r="AF73" s="1529"/>
      <c r="AG73" s="1529"/>
      <c r="AH73" s="1529"/>
      <c r="AI73" s="1529"/>
      <c r="AJ73" s="1529"/>
      <c r="AK73" s="1542"/>
      <c r="AL73" s="1543"/>
      <c r="AM73" s="1543"/>
      <c r="AN73" s="1543"/>
      <c r="AO73" s="1543"/>
      <c r="AP73" s="1544"/>
      <c r="AQ73" s="1529"/>
      <c r="AR73" s="1529"/>
      <c r="AS73" s="1529"/>
      <c r="AT73" s="1529"/>
      <c r="AU73" s="1529"/>
      <c r="AV73" s="1529"/>
      <c r="AW73" s="1066">
        <f>V73*Z73*12</f>
        <v>0</v>
      </c>
      <c r="AX73" s="1066"/>
      <c r="AY73" s="1066"/>
      <c r="AZ73" s="1066"/>
    </row>
    <row r="74" spans="1:54" ht="15" hidden="1" customHeight="1">
      <c r="A74" s="297"/>
      <c r="B74" s="1540" t="s">
        <v>1014</v>
      </c>
      <c r="C74" s="1540"/>
      <c r="D74" s="1540"/>
      <c r="E74" s="1540"/>
      <c r="F74" s="1540"/>
      <c r="G74" s="1540"/>
      <c r="H74" s="1540"/>
      <c r="I74" s="1540"/>
      <c r="J74" s="1540"/>
      <c r="K74" s="1540"/>
      <c r="L74" s="1540"/>
      <c r="M74" s="1540"/>
      <c r="N74" s="1540"/>
      <c r="O74" s="1540"/>
      <c r="P74" s="1540"/>
      <c r="Q74" s="1540"/>
      <c r="R74" s="1540"/>
      <c r="S74" s="1540"/>
      <c r="T74" s="1143"/>
      <c r="U74" s="1193"/>
      <c r="V74" s="1014"/>
      <c r="W74" s="1014"/>
      <c r="X74" s="1014"/>
      <c r="Y74" s="1014"/>
      <c r="Z74" s="1529">
        <f>AF74+AK74+AQ74</f>
        <v>0</v>
      </c>
      <c r="AA74" s="1529"/>
      <c r="AB74" s="1529"/>
      <c r="AC74" s="1529"/>
      <c r="AD74" s="1529"/>
      <c r="AE74" s="1529"/>
      <c r="AF74" s="1066"/>
      <c r="AG74" s="1066"/>
      <c r="AH74" s="1066"/>
      <c r="AI74" s="1066"/>
      <c r="AJ74" s="1066"/>
      <c r="AK74" s="1066"/>
      <c r="AL74" s="1066"/>
      <c r="AM74" s="1066"/>
      <c r="AN74" s="1066"/>
      <c r="AO74" s="1066"/>
      <c r="AP74" s="1066"/>
      <c r="AQ74" s="1066"/>
      <c r="AR74" s="1066"/>
      <c r="AS74" s="1066"/>
      <c r="AT74" s="1066"/>
      <c r="AU74" s="1066"/>
      <c r="AV74" s="1066"/>
      <c r="AW74" s="1066">
        <f>V74*Z74*12</f>
        <v>0</v>
      </c>
      <c r="AX74" s="1066"/>
      <c r="AY74" s="1066"/>
      <c r="AZ74" s="1066"/>
    </row>
    <row r="75" spans="1:54" ht="15" hidden="1" customHeight="1">
      <c r="A75" s="297"/>
      <c r="B75" s="1522" t="s">
        <v>1032</v>
      </c>
      <c r="C75" s="1522"/>
      <c r="D75" s="1522"/>
      <c r="E75" s="1522"/>
      <c r="F75" s="1522"/>
      <c r="G75" s="1522"/>
      <c r="H75" s="1522"/>
      <c r="I75" s="1522"/>
      <c r="J75" s="1522"/>
      <c r="K75" s="1522"/>
      <c r="L75" s="1522"/>
      <c r="M75" s="1522"/>
      <c r="N75" s="1522"/>
      <c r="O75" s="1522"/>
      <c r="P75" s="1522"/>
      <c r="Q75" s="1522"/>
      <c r="R75" s="1522"/>
      <c r="S75" s="1522"/>
      <c r="T75" s="1143"/>
      <c r="U75" s="1193"/>
      <c r="V75" s="1014"/>
      <c r="W75" s="1014"/>
      <c r="X75" s="1014"/>
      <c r="Y75" s="1014"/>
      <c r="Z75" s="1529">
        <f>AF75+AK75+AQ75</f>
        <v>0</v>
      </c>
      <c r="AA75" s="1529"/>
      <c r="AB75" s="1529"/>
      <c r="AC75" s="1529"/>
      <c r="AD75" s="1529"/>
      <c r="AE75" s="1529"/>
      <c r="AF75" s="1066"/>
      <c r="AG75" s="1066"/>
      <c r="AH75" s="1066"/>
      <c r="AI75" s="1066"/>
      <c r="AJ75" s="1066"/>
      <c r="AK75" s="1066"/>
      <c r="AL75" s="1066"/>
      <c r="AM75" s="1066"/>
      <c r="AN75" s="1066"/>
      <c r="AO75" s="1066"/>
      <c r="AP75" s="1066"/>
      <c r="AQ75" s="1066"/>
      <c r="AR75" s="1066"/>
      <c r="AS75" s="1066"/>
      <c r="AT75" s="1066"/>
      <c r="AU75" s="1066"/>
      <c r="AV75" s="1066"/>
      <c r="AW75" s="1066">
        <f>V75*Z75*12</f>
        <v>0</v>
      </c>
      <c r="AX75" s="1066"/>
      <c r="AY75" s="1066"/>
      <c r="AZ75" s="1066"/>
    </row>
    <row r="76" spans="1:54" ht="15" hidden="1" customHeight="1">
      <c r="A76" s="297"/>
      <c r="B76" s="1531" t="s">
        <v>1015</v>
      </c>
      <c r="C76" s="1531"/>
      <c r="D76" s="1531"/>
      <c r="E76" s="1531"/>
      <c r="F76" s="1531"/>
      <c r="G76" s="1531"/>
      <c r="H76" s="1531"/>
      <c r="I76" s="1531"/>
      <c r="J76" s="1531"/>
      <c r="K76" s="1531"/>
      <c r="L76" s="1531"/>
      <c r="M76" s="1531"/>
      <c r="N76" s="1531"/>
      <c r="O76" s="1531"/>
      <c r="P76" s="1531"/>
      <c r="Q76" s="1531"/>
      <c r="R76" s="1531"/>
      <c r="S76" s="1531"/>
      <c r="T76" s="1143" t="s">
        <v>555</v>
      </c>
      <c r="U76" s="1193"/>
      <c r="V76" s="1014"/>
      <c r="W76" s="1014"/>
      <c r="X76" s="1014"/>
      <c r="Y76" s="1014"/>
      <c r="Z76" s="1529">
        <f>AF76+AK76+AQ76</f>
        <v>0</v>
      </c>
      <c r="AA76" s="1529"/>
      <c r="AB76" s="1529"/>
      <c r="AC76" s="1529"/>
      <c r="AD76" s="1529"/>
      <c r="AE76" s="1529"/>
      <c r="AF76" s="1066"/>
      <c r="AG76" s="1066"/>
      <c r="AH76" s="1066"/>
      <c r="AI76" s="1066"/>
      <c r="AJ76" s="1066"/>
      <c r="AK76" s="1066"/>
      <c r="AL76" s="1066"/>
      <c r="AM76" s="1066"/>
      <c r="AN76" s="1066"/>
      <c r="AO76" s="1066"/>
      <c r="AP76" s="1066"/>
      <c r="AQ76" s="1066"/>
      <c r="AR76" s="1066"/>
      <c r="AS76" s="1066"/>
      <c r="AT76" s="1066"/>
      <c r="AU76" s="1066"/>
      <c r="AV76" s="1066"/>
      <c r="AW76" s="1066">
        <f>V76*Z76*12</f>
        <v>0</v>
      </c>
      <c r="AX76" s="1066"/>
      <c r="AY76" s="1066"/>
      <c r="AZ76" s="1066"/>
    </row>
    <row r="77" spans="1:54" ht="15" hidden="1" customHeight="1">
      <c r="A77" s="297"/>
      <c r="B77" s="1531" t="s">
        <v>1018</v>
      </c>
      <c r="C77" s="1531"/>
      <c r="D77" s="1531"/>
      <c r="E77" s="1531"/>
      <c r="F77" s="1531"/>
      <c r="G77" s="1531"/>
      <c r="H77" s="1531"/>
      <c r="I77" s="1531"/>
      <c r="J77" s="1531"/>
      <c r="K77" s="1531"/>
      <c r="L77" s="1531"/>
      <c r="M77" s="1531"/>
      <c r="N77" s="1531"/>
      <c r="O77" s="1531"/>
      <c r="P77" s="1531"/>
      <c r="Q77" s="1531"/>
      <c r="R77" s="1531"/>
      <c r="S77" s="1531"/>
      <c r="T77" s="1143" t="s">
        <v>830</v>
      </c>
      <c r="U77" s="1193"/>
      <c r="V77" s="1014"/>
      <c r="W77" s="1014"/>
      <c r="X77" s="1014"/>
      <c r="Y77" s="1014"/>
      <c r="Z77" s="1529">
        <f>AF77+AK77+AQ77</f>
        <v>0</v>
      </c>
      <c r="AA77" s="1529"/>
      <c r="AB77" s="1529"/>
      <c r="AC77" s="1529"/>
      <c r="AD77" s="1529"/>
      <c r="AE77" s="1529"/>
      <c r="AF77" s="1066"/>
      <c r="AG77" s="1066"/>
      <c r="AH77" s="1066"/>
      <c r="AI77" s="1066"/>
      <c r="AJ77" s="1066"/>
      <c r="AK77" s="1066"/>
      <c r="AL77" s="1066"/>
      <c r="AM77" s="1066"/>
      <c r="AN77" s="1066"/>
      <c r="AO77" s="1066"/>
      <c r="AP77" s="1066"/>
      <c r="AQ77" s="1066"/>
      <c r="AR77" s="1066"/>
      <c r="AS77" s="1066"/>
      <c r="AT77" s="1066"/>
      <c r="AU77" s="1066"/>
      <c r="AV77" s="1066"/>
      <c r="AW77" s="1066">
        <f>V77*Z77*12</f>
        <v>0</v>
      </c>
      <c r="AX77" s="1066"/>
      <c r="AY77" s="1066"/>
      <c r="AZ77" s="1066"/>
    </row>
    <row r="78" spans="1:54" ht="15" hidden="1" customHeight="1">
      <c r="A78" s="297"/>
      <c r="B78" s="1531" t="s">
        <v>1016</v>
      </c>
      <c r="C78" s="1531"/>
      <c r="D78" s="1531"/>
      <c r="E78" s="1531"/>
      <c r="F78" s="1531"/>
      <c r="G78" s="1531"/>
      <c r="H78" s="1531"/>
      <c r="I78" s="1531"/>
      <c r="J78" s="1531"/>
      <c r="K78" s="1531"/>
      <c r="L78" s="1531"/>
      <c r="M78" s="1531"/>
      <c r="N78" s="1531"/>
      <c r="O78" s="1531"/>
      <c r="P78" s="1531"/>
      <c r="Q78" s="1531"/>
      <c r="R78" s="1531"/>
      <c r="S78" s="1531"/>
      <c r="T78" s="1143"/>
      <c r="U78" s="1193"/>
      <c r="V78" s="1014" t="s">
        <v>6</v>
      </c>
      <c r="W78" s="1014"/>
      <c r="X78" s="1014"/>
      <c r="Y78" s="1014"/>
      <c r="Z78" s="1529" t="s">
        <v>6</v>
      </c>
      <c r="AA78" s="1529"/>
      <c r="AB78" s="1529"/>
      <c r="AC78" s="1529"/>
      <c r="AD78" s="1529"/>
      <c r="AE78" s="1529"/>
      <c r="AF78" s="1066" t="s">
        <v>6</v>
      </c>
      <c r="AG78" s="1066"/>
      <c r="AH78" s="1066"/>
      <c r="AI78" s="1066"/>
      <c r="AJ78" s="1066"/>
      <c r="AK78" s="1066" t="s">
        <v>6</v>
      </c>
      <c r="AL78" s="1066"/>
      <c r="AM78" s="1066"/>
      <c r="AN78" s="1066"/>
      <c r="AO78" s="1066"/>
      <c r="AP78" s="1066"/>
      <c r="AQ78" s="1066" t="s">
        <v>6</v>
      </c>
      <c r="AR78" s="1066"/>
      <c r="AS78" s="1066"/>
      <c r="AT78" s="1066"/>
      <c r="AU78" s="1066"/>
      <c r="AV78" s="1066"/>
      <c r="AW78" s="1066">
        <f>SUM(AW77+AW76+AW72)*0.15</f>
        <v>0</v>
      </c>
      <c r="AX78" s="1066"/>
      <c r="AY78" s="1066"/>
      <c r="AZ78" s="1066"/>
    </row>
    <row r="79" spans="1:54" ht="15" hidden="1" customHeight="1">
      <c r="A79" s="297"/>
      <c r="B79" s="1518" t="s">
        <v>1019</v>
      </c>
      <c r="C79" s="1519"/>
      <c r="D79" s="1519"/>
      <c r="E79" s="1519"/>
      <c r="F79" s="1519"/>
      <c r="G79" s="1519"/>
      <c r="H79" s="1519"/>
      <c r="I79" s="1519"/>
      <c r="J79" s="1519"/>
      <c r="K79" s="1519"/>
      <c r="L79" s="1519"/>
      <c r="M79" s="1519"/>
      <c r="N79" s="1519"/>
      <c r="O79" s="1519"/>
      <c r="P79" s="1519"/>
      <c r="Q79" s="1520">
        <v>132</v>
      </c>
      <c r="R79" s="1520"/>
      <c r="S79" s="1521"/>
      <c r="T79" s="1069" t="s">
        <v>6</v>
      </c>
      <c r="U79" s="1069"/>
      <c r="V79" s="1069">
        <f>SUM(V77)</f>
        <v>0</v>
      </c>
      <c r="W79" s="1069"/>
      <c r="X79" s="1069"/>
      <c r="Y79" s="1069"/>
      <c r="Z79" s="1513" t="s">
        <v>6</v>
      </c>
      <c r="AA79" s="1513"/>
      <c r="AB79" s="1513"/>
      <c r="AC79" s="1513"/>
      <c r="AD79" s="1513"/>
      <c r="AE79" s="1513"/>
      <c r="AF79" s="1514" t="s">
        <v>6</v>
      </c>
      <c r="AG79" s="1514"/>
      <c r="AH79" s="1514"/>
      <c r="AI79" s="1514"/>
      <c r="AJ79" s="1514"/>
      <c r="AK79" s="1514" t="s">
        <v>6</v>
      </c>
      <c r="AL79" s="1514"/>
      <c r="AM79" s="1514"/>
      <c r="AN79" s="1514"/>
      <c r="AO79" s="1514"/>
      <c r="AP79" s="1514"/>
      <c r="AQ79" s="1514" t="s">
        <v>6</v>
      </c>
      <c r="AR79" s="1514"/>
      <c r="AS79" s="1514"/>
      <c r="AT79" s="1514"/>
      <c r="AU79" s="1514"/>
      <c r="AV79" s="1514"/>
      <c r="AW79" s="1514">
        <f>SUM(AW77)*1.15</f>
        <v>0</v>
      </c>
      <c r="AX79" s="1514"/>
      <c r="AY79" s="1514"/>
      <c r="AZ79" s="1514"/>
      <c r="BA79" s="454">
        <v>0</v>
      </c>
      <c r="BB79" s="454" t="e">
        <f>BA79/V77/12/1.15</f>
        <v>#DIV/0!</v>
      </c>
    </row>
    <row r="80" spans="1:54" ht="15" hidden="1" customHeight="1">
      <c r="A80" s="297"/>
      <c r="B80" s="1518" t="s">
        <v>1017</v>
      </c>
      <c r="C80" s="1519"/>
      <c r="D80" s="1519"/>
      <c r="E80" s="1519"/>
      <c r="F80" s="1519"/>
      <c r="G80" s="1519"/>
      <c r="H80" s="1519"/>
      <c r="I80" s="1519"/>
      <c r="J80" s="1519"/>
      <c r="K80" s="1519"/>
      <c r="L80" s="1519"/>
      <c r="M80" s="1519"/>
      <c r="N80" s="1519"/>
      <c r="O80" s="1519"/>
      <c r="P80" s="1519"/>
      <c r="Q80" s="1520">
        <v>132</v>
      </c>
      <c r="R80" s="1520"/>
      <c r="S80" s="1521"/>
      <c r="T80" s="1069" t="s">
        <v>6</v>
      </c>
      <c r="U80" s="1069"/>
      <c r="V80" s="1069">
        <f>V72+V76</f>
        <v>0</v>
      </c>
      <c r="W80" s="1069"/>
      <c r="X80" s="1069"/>
      <c r="Y80" s="1069"/>
      <c r="Z80" s="1513" t="s">
        <v>6</v>
      </c>
      <c r="AA80" s="1513"/>
      <c r="AB80" s="1513"/>
      <c r="AC80" s="1513"/>
      <c r="AD80" s="1513"/>
      <c r="AE80" s="1513"/>
      <c r="AF80" s="1514" t="s">
        <v>6</v>
      </c>
      <c r="AG80" s="1514"/>
      <c r="AH80" s="1514"/>
      <c r="AI80" s="1514"/>
      <c r="AJ80" s="1514"/>
      <c r="AK80" s="1514" t="s">
        <v>6</v>
      </c>
      <c r="AL80" s="1514"/>
      <c r="AM80" s="1514"/>
      <c r="AN80" s="1514"/>
      <c r="AO80" s="1514"/>
      <c r="AP80" s="1514"/>
      <c r="AQ80" s="1514" t="s">
        <v>6</v>
      </c>
      <c r="AR80" s="1514"/>
      <c r="AS80" s="1514"/>
      <c r="AT80" s="1514"/>
      <c r="AU80" s="1514"/>
      <c r="AV80" s="1514"/>
      <c r="AW80" s="1514">
        <f>(AW72+AW76)*1.15</f>
        <v>0</v>
      </c>
      <c r="AX80" s="1514"/>
      <c r="AY80" s="1514"/>
      <c r="AZ80" s="1514"/>
      <c r="BA80" s="454">
        <v>0</v>
      </c>
      <c r="BB80" s="454" t="e">
        <f>BA80/V76/12/1.15</f>
        <v>#DIV/0!</v>
      </c>
    </row>
    <row r="81" spans="1:54" ht="15.75" hidden="1" customHeight="1">
      <c r="A81" s="185"/>
      <c r="B81" s="1530" t="s">
        <v>352</v>
      </c>
      <c r="C81" s="1530"/>
      <c r="D81" s="1530"/>
      <c r="E81" s="1530"/>
      <c r="F81" s="1530"/>
      <c r="G81" s="1530"/>
      <c r="H81" s="1530"/>
      <c r="I81" s="1530"/>
      <c r="J81" s="1530"/>
      <c r="K81" s="1530"/>
      <c r="L81" s="1530"/>
      <c r="M81" s="1530"/>
      <c r="N81" s="1530"/>
      <c r="O81" s="1530"/>
      <c r="P81" s="1530"/>
      <c r="Q81" s="1530"/>
      <c r="R81" s="1530"/>
      <c r="S81" s="1530"/>
      <c r="T81" s="1193" t="s">
        <v>339</v>
      </c>
      <c r="U81" s="1193"/>
      <c r="V81" s="1069">
        <f>SUM(V79:Y80)</f>
        <v>0</v>
      </c>
      <c r="W81" s="1069"/>
      <c r="X81" s="1069"/>
      <c r="Y81" s="1069"/>
      <c r="Z81" s="1539" t="s">
        <v>6</v>
      </c>
      <c r="AA81" s="1539"/>
      <c r="AB81" s="1539"/>
      <c r="AC81" s="1539"/>
      <c r="AD81" s="1539"/>
      <c r="AE81" s="1539"/>
      <c r="AF81" s="1539" t="s">
        <v>6</v>
      </c>
      <c r="AG81" s="1539"/>
      <c r="AH81" s="1539"/>
      <c r="AI81" s="1539"/>
      <c r="AJ81" s="1539"/>
      <c r="AK81" s="1539" t="s">
        <v>6</v>
      </c>
      <c r="AL81" s="1539"/>
      <c r="AM81" s="1539"/>
      <c r="AN81" s="1539"/>
      <c r="AO81" s="1539"/>
      <c r="AP81" s="1539"/>
      <c r="AQ81" s="1539" t="s">
        <v>6</v>
      </c>
      <c r="AR81" s="1539"/>
      <c r="AS81" s="1539"/>
      <c r="AT81" s="1539"/>
      <c r="AU81" s="1539"/>
      <c r="AV81" s="1539"/>
      <c r="AW81" s="1514">
        <f>SUM(AW79:AZ80)</f>
        <v>0</v>
      </c>
      <c r="AX81" s="1514"/>
      <c r="AY81" s="1514"/>
      <c r="AZ81" s="1514"/>
      <c r="BA81" s="454"/>
      <c r="BB81" s="506"/>
    </row>
    <row r="82" spans="1:54" hidden="1">
      <c r="A82" s="302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0"/>
      <c r="AA82" s="300"/>
      <c r="AB82" s="300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</row>
    <row r="83" spans="1:54">
      <c r="A83" s="299"/>
      <c r="B83" s="1545" t="s">
        <v>572</v>
      </c>
      <c r="C83" s="1545"/>
      <c r="D83" s="1545"/>
      <c r="E83" s="1545"/>
      <c r="F83" s="1545"/>
      <c r="G83" s="1545"/>
      <c r="H83" s="1545"/>
      <c r="I83" s="1545"/>
      <c r="J83" s="1545"/>
      <c r="K83" s="1545"/>
      <c r="L83" s="1545"/>
      <c r="M83" s="1545"/>
      <c r="N83" s="1545"/>
      <c r="O83" s="1545"/>
      <c r="P83" s="1545"/>
      <c r="Q83" s="1545"/>
      <c r="R83" s="1545"/>
      <c r="S83" s="1545"/>
      <c r="T83" s="1145" t="s">
        <v>1</v>
      </c>
      <c r="U83" s="1146"/>
      <c r="V83" s="1144" t="s">
        <v>571</v>
      </c>
      <c r="W83" s="1145"/>
      <c r="X83" s="1145"/>
      <c r="Y83" s="1146"/>
      <c r="Z83" s="1538" t="s">
        <v>570</v>
      </c>
      <c r="AA83" s="1142"/>
      <c r="AB83" s="1142"/>
      <c r="AC83" s="1142"/>
      <c r="AD83" s="1142"/>
      <c r="AE83" s="1142"/>
      <c r="AF83" s="1142"/>
      <c r="AG83" s="1142"/>
      <c r="AH83" s="1142"/>
      <c r="AI83" s="1142"/>
      <c r="AJ83" s="1142"/>
      <c r="AK83" s="1142"/>
      <c r="AL83" s="1142"/>
      <c r="AM83" s="1142"/>
      <c r="AN83" s="1142"/>
      <c r="AO83" s="1142"/>
      <c r="AP83" s="1142"/>
      <c r="AQ83" s="1142"/>
      <c r="AR83" s="1142"/>
      <c r="AS83" s="1142"/>
      <c r="AT83" s="1142"/>
      <c r="AU83" s="1142"/>
      <c r="AV83" s="1143"/>
      <c r="AW83" s="1014" t="s">
        <v>569</v>
      </c>
      <c r="AX83" s="1014"/>
      <c r="AY83" s="1014"/>
      <c r="AZ83" s="1014"/>
    </row>
    <row r="84" spans="1:54" ht="15" customHeight="1">
      <c r="A84" s="191"/>
      <c r="B84" s="1545"/>
      <c r="C84" s="1545"/>
      <c r="D84" s="1545"/>
      <c r="E84" s="1545"/>
      <c r="F84" s="1545"/>
      <c r="G84" s="1545"/>
      <c r="H84" s="1545"/>
      <c r="I84" s="1545"/>
      <c r="J84" s="1545"/>
      <c r="K84" s="1545"/>
      <c r="L84" s="1545"/>
      <c r="M84" s="1545"/>
      <c r="N84" s="1545"/>
      <c r="O84" s="1545"/>
      <c r="P84" s="1545"/>
      <c r="Q84" s="1545"/>
      <c r="R84" s="1545"/>
      <c r="S84" s="1545"/>
      <c r="T84" s="1532"/>
      <c r="U84" s="1533"/>
      <c r="V84" s="1536"/>
      <c r="W84" s="1532"/>
      <c r="X84" s="1532"/>
      <c r="Y84" s="1533"/>
      <c r="Z84" s="1019" t="s">
        <v>568</v>
      </c>
      <c r="AA84" s="1020"/>
      <c r="AB84" s="1020"/>
      <c r="AC84" s="1020"/>
      <c r="AD84" s="1020"/>
      <c r="AE84" s="1021"/>
      <c r="AF84" s="1546" t="s">
        <v>50</v>
      </c>
      <c r="AG84" s="1121"/>
      <c r="AH84" s="1121"/>
      <c r="AI84" s="1121"/>
      <c r="AJ84" s="1121"/>
      <c r="AK84" s="1121"/>
      <c r="AL84" s="1121"/>
      <c r="AM84" s="1121"/>
      <c r="AN84" s="1121"/>
      <c r="AO84" s="1121"/>
      <c r="AP84" s="1121"/>
      <c r="AQ84" s="1121"/>
      <c r="AR84" s="1121"/>
      <c r="AS84" s="1121"/>
      <c r="AT84" s="1121"/>
      <c r="AU84" s="1121"/>
      <c r="AV84" s="1015"/>
      <c r="AW84" s="1014"/>
      <c r="AX84" s="1014"/>
      <c r="AY84" s="1014"/>
      <c r="AZ84" s="1014"/>
    </row>
    <row r="85" spans="1:54" ht="15" customHeight="1">
      <c r="A85" s="297"/>
      <c r="B85" s="1545"/>
      <c r="C85" s="1545"/>
      <c r="D85" s="1545"/>
      <c r="E85" s="1545"/>
      <c r="F85" s="1545"/>
      <c r="G85" s="1545"/>
      <c r="H85" s="1545"/>
      <c r="I85" s="1545"/>
      <c r="J85" s="1545"/>
      <c r="K85" s="1545"/>
      <c r="L85" s="1545"/>
      <c r="M85" s="1545"/>
      <c r="N85" s="1545"/>
      <c r="O85" s="1545"/>
      <c r="P85" s="1545"/>
      <c r="Q85" s="1545"/>
      <c r="R85" s="1545"/>
      <c r="S85" s="1545"/>
      <c r="T85" s="1532"/>
      <c r="U85" s="1533"/>
      <c r="V85" s="1536"/>
      <c r="W85" s="1532"/>
      <c r="X85" s="1532"/>
      <c r="Y85" s="1533"/>
      <c r="Z85" s="1080"/>
      <c r="AA85" s="1078"/>
      <c r="AB85" s="1078"/>
      <c r="AC85" s="1078"/>
      <c r="AD85" s="1078"/>
      <c r="AE85" s="1079"/>
      <c r="AF85" s="1019" t="s">
        <v>567</v>
      </c>
      <c r="AG85" s="1020"/>
      <c r="AH85" s="1020"/>
      <c r="AI85" s="1020"/>
      <c r="AJ85" s="1021"/>
      <c r="AK85" s="1019" t="s">
        <v>566</v>
      </c>
      <c r="AL85" s="1020"/>
      <c r="AM85" s="1020"/>
      <c r="AN85" s="1020"/>
      <c r="AO85" s="1020"/>
      <c r="AP85" s="1021"/>
      <c r="AQ85" s="1019" t="s">
        <v>565</v>
      </c>
      <c r="AR85" s="1020"/>
      <c r="AS85" s="1020"/>
      <c r="AT85" s="1020"/>
      <c r="AU85" s="1020"/>
      <c r="AV85" s="1021"/>
      <c r="AW85" s="1014"/>
      <c r="AX85" s="1014"/>
      <c r="AY85" s="1014"/>
      <c r="AZ85" s="1014"/>
    </row>
    <row r="86" spans="1:54" ht="34.5" customHeight="1">
      <c r="A86" s="298"/>
      <c r="B86" s="1545"/>
      <c r="C86" s="1545"/>
      <c r="D86" s="1545"/>
      <c r="E86" s="1545"/>
      <c r="F86" s="1545"/>
      <c r="G86" s="1545"/>
      <c r="H86" s="1545"/>
      <c r="I86" s="1545"/>
      <c r="J86" s="1545"/>
      <c r="K86" s="1545"/>
      <c r="L86" s="1545"/>
      <c r="M86" s="1545"/>
      <c r="N86" s="1545"/>
      <c r="O86" s="1545"/>
      <c r="P86" s="1545"/>
      <c r="Q86" s="1545"/>
      <c r="R86" s="1545"/>
      <c r="S86" s="1545"/>
      <c r="T86" s="1534"/>
      <c r="U86" s="1535"/>
      <c r="V86" s="1537"/>
      <c r="W86" s="1534"/>
      <c r="X86" s="1534"/>
      <c r="Y86" s="1535"/>
      <c r="Z86" s="1063"/>
      <c r="AA86" s="1024"/>
      <c r="AB86" s="1024"/>
      <c r="AC86" s="1024"/>
      <c r="AD86" s="1024"/>
      <c r="AE86" s="1025"/>
      <c r="AF86" s="1063"/>
      <c r="AG86" s="1024"/>
      <c r="AH86" s="1024"/>
      <c r="AI86" s="1024"/>
      <c r="AJ86" s="1025"/>
      <c r="AK86" s="1063"/>
      <c r="AL86" s="1024"/>
      <c r="AM86" s="1024"/>
      <c r="AN86" s="1024"/>
      <c r="AO86" s="1024"/>
      <c r="AP86" s="1025"/>
      <c r="AQ86" s="1063"/>
      <c r="AR86" s="1024"/>
      <c r="AS86" s="1024"/>
      <c r="AT86" s="1024"/>
      <c r="AU86" s="1024"/>
      <c r="AV86" s="1025"/>
      <c r="AW86" s="1014"/>
      <c r="AX86" s="1014"/>
      <c r="AY86" s="1014"/>
      <c r="AZ86" s="1014"/>
    </row>
    <row r="87" spans="1:54">
      <c r="A87" s="297"/>
      <c r="B87" s="1014">
        <v>1</v>
      </c>
      <c r="C87" s="1014"/>
      <c r="D87" s="1014"/>
      <c r="E87" s="1014"/>
      <c r="F87" s="1014"/>
      <c r="G87" s="1014"/>
      <c r="H87" s="1014"/>
      <c r="I87" s="1014"/>
      <c r="J87" s="1014"/>
      <c r="K87" s="1014"/>
      <c r="L87" s="1014"/>
      <c r="M87" s="1014"/>
      <c r="N87" s="1014"/>
      <c r="O87" s="1014"/>
      <c r="P87" s="1014"/>
      <c r="Q87" s="1014"/>
      <c r="R87" s="1014"/>
      <c r="S87" s="1014"/>
      <c r="T87" s="1014">
        <v>2</v>
      </c>
      <c r="U87" s="1014"/>
      <c r="V87" s="1014">
        <v>3</v>
      </c>
      <c r="W87" s="1014"/>
      <c r="X87" s="1014"/>
      <c r="Y87" s="1014"/>
      <c r="Z87" s="1014">
        <v>4</v>
      </c>
      <c r="AA87" s="1014"/>
      <c r="AB87" s="1014"/>
      <c r="AC87" s="1014"/>
      <c r="AD87" s="1014"/>
      <c r="AE87" s="1014"/>
      <c r="AF87" s="1014">
        <v>5</v>
      </c>
      <c r="AG87" s="1014"/>
      <c r="AH87" s="1014"/>
      <c r="AI87" s="1014"/>
      <c r="AJ87" s="1014"/>
      <c r="AK87" s="1014">
        <v>6</v>
      </c>
      <c r="AL87" s="1014"/>
      <c r="AM87" s="1014"/>
      <c r="AN87" s="1014"/>
      <c r="AO87" s="1014"/>
      <c r="AP87" s="1014"/>
      <c r="AQ87" s="1014">
        <v>7</v>
      </c>
      <c r="AR87" s="1014"/>
      <c r="AS87" s="1014"/>
      <c r="AT87" s="1014"/>
      <c r="AU87" s="1014"/>
      <c r="AV87" s="1014"/>
      <c r="AW87" s="1014">
        <v>8</v>
      </c>
      <c r="AX87" s="1014"/>
      <c r="AY87" s="1014"/>
      <c r="AZ87" s="1014"/>
    </row>
    <row r="88" spans="1:54" ht="15" customHeight="1">
      <c r="A88" s="297"/>
      <c r="B88" s="1531" t="s">
        <v>1031</v>
      </c>
      <c r="C88" s="1531"/>
      <c r="D88" s="1531"/>
      <c r="E88" s="1531"/>
      <c r="F88" s="1531"/>
      <c r="G88" s="1531"/>
      <c r="H88" s="1531"/>
      <c r="I88" s="1531"/>
      <c r="J88" s="1531"/>
      <c r="K88" s="1531"/>
      <c r="L88" s="1531"/>
      <c r="M88" s="1531"/>
      <c r="N88" s="1531"/>
      <c r="O88" s="1531"/>
      <c r="P88" s="1531"/>
      <c r="Q88" s="1531"/>
      <c r="R88" s="1531"/>
      <c r="S88" s="1531"/>
      <c r="T88" s="1541" t="s">
        <v>7</v>
      </c>
      <c r="U88" s="1541"/>
      <c r="V88" s="1477">
        <f>SUM(V89:Y91)</f>
        <v>2</v>
      </c>
      <c r="W88" s="1477"/>
      <c r="X88" s="1477"/>
      <c r="Y88" s="1477"/>
      <c r="Z88" s="1529">
        <f>SUM(Z89:AE91)</f>
        <v>55896.36</v>
      </c>
      <c r="AA88" s="1529"/>
      <c r="AB88" s="1529"/>
      <c r="AC88" s="1529"/>
      <c r="AD88" s="1529"/>
      <c r="AE88" s="1529"/>
      <c r="AF88" s="1529">
        <f>SUM(AF89:AJ91)</f>
        <v>45927.56</v>
      </c>
      <c r="AG88" s="1529"/>
      <c r="AH88" s="1529"/>
      <c r="AI88" s="1529"/>
      <c r="AJ88" s="1529"/>
      <c r="AK88" s="1529">
        <f>SUM(AK89:AP91)</f>
        <v>0</v>
      </c>
      <c r="AL88" s="1529"/>
      <c r="AM88" s="1529"/>
      <c r="AN88" s="1529"/>
      <c r="AO88" s="1529"/>
      <c r="AP88" s="1529"/>
      <c r="AQ88" s="1529">
        <f>SUM(AQ89:AV91)</f>
        <v>9968.7999999999993</v>
      </c>
      <c r="AR88" s="1529"/>
      <c r="AS88" s="1529"/>
      <c r="AT88" s="1529"/>
      <c r="AU88" s="1529"/>
      <c r="AV88" s="1529"/>
      <c r="AW88" s="1066">
        <f>SUM(AW89:AZ91)</f>
        <v>670756.32000000007</v>
      </c>
      <c r="AX88" s="1066"/>
      <c r="AY88" s="1066"/>
      <c r="AZ88" s="1066"/>
    </row>
    <row r="89" spans="1:54" ht="15" customHeight="1">
      <c r="A89" s="297"/>
      <c r="B89" s="1540" t="s">
        <v>436</v>
      </c>
      <c r="C89" s="1540"/>
      <c r="D89" s="1540"/>
      <c r="E89" s="1540"/>
      <c r="F89" s="1540"/>
      <c r="G89" s="1540"/>
      <c r="H89" s="1540"/>
      <c r="I89" s="1540"/>
      <c r="J89" s="1540"/>
      <c r="K89" s="1540"/>
      <c r="L89" s="1540"/>
      <c r="M89" s="1540"/>
      <c r="N89" s="1540"/>
      <c r="O89" s="1540"/>
      <c r="P89" s="1540"/>
      <c r="Q89" s="1540"/>
      <c r="R89" s="1540"/>
      <c r="S89" s="1540"/>
      <c r="T89" s="1535"/>
      <c r="U89" s="1541"/>
      <c r="V89" s="1477">
        <v>1</v>
      </c>
      <c r="W89" s="1477"/>
      <c r="X89" s="1477"/>
      <c r="Y89" s="1477"/>
      <c r="Z89" s="1529">
        <f>AF89+AK89+AQ89</f>
        <v>31666</v>
      </c>
      <c r="AA89" s="1529"/>
      <c r="AB89" s="1529"/>
      <c r="AC89" s="1529"/>
      <c r="AD89" s="1529"/>
      <c r="AE89" s="1529"/>
      <c r="AF89" s="1529">
        <v>25802</v>
      </c>
      <c r="AG89" s="1529"/>
      <c r="AH89" s="1529"/>
      <c r="AI89" s="1529"/>
      <c r="AJ89" s="1529"/>
      <c r="AK89" s="1542"/>
      <c r="AL89" s="1543"/>
      <c r="AM89" s="1543"/>
      <c r="AN89" s="1543"/>
      <c r="AO89" s="1543"/>
      <c r="AP89" s="1544"/>
      <c r="AQ89" s="1529">
        <v>5864</v>
      </c>
      <c r="AR89" s="1529"/>
      <c r="AS89" s="1529"/>
      <c r="AT89" s="1529"/>
      <c r="AU89" s="1529"/>
      <c r="AV89" s="1529"/>
      <c r="AW89" s="1066">
        <f>V89*Z89*12</f>
        <v>379992</v>
      </c>
      <c r="AX89" s="1066"/>
      <c r="AY89" s="1066"/>
      <c r="AZ89" s="1066"/>
    </row>
    <row r="90" spans="1:54" ht="15" customHeight="1">
      <c r="A90" s="297"/>
      <c r="B90" s="1540" t="s">
        <v>1014</v>
      </c>
      <c r="C90" s="1540"/>
      <c r="D90" s="1540"/>
      <c r="E90" s="1540"/>
      <c r="F90" s="1540"/>
      <c r="G90" s="1540"/>
      <c r="H90" s="1540"/>
      <c r="I90" s="1540"/>
      <c r="J90" s="1540"/>
      <c r="K90" s="1540"/>
      <c r="L90" s="1540"/>
      <c r="M90" s="1540"/>
      <c r="N90" s="1540"/>
      <c r="O90" s="1540"/>
      <c r="P90" s="1540"/>
      <c r="Q90" s="1540"/>
      <c r="R90" s="1540"/>
      <c r="S90" s="1540"/>
      <c r="T90" s="1143"/>
      <c r="U90" s="1193"/>
      <c r="V90" s="1014">
        <v>1</v>
      </c>
      <c r="W90" s="1014"/>
      <c r="X90" s="1014"/>
      <c r="Y90" s="1014"/>
      <c r="Z90" s="1529">
        <f>AF90+AK90+AQ90</f>
        <v>24230.36</v>
      </c>
      <c r="AA90" s="1529"/>
      <c r="AB90" s="1529"/>
      <c r="AC90" s="1529"/>
      <c r="AD90" s="1529"/>
      <c r="AE90" s="1529"/>
      <c r="AF90" s="1066">
        <v>20125.560000000001</v>
      </c>
      <c r="AG90" s="1066"/>
      <c r="AH90" s="1066"/>
      <c r="AI90" s="1066"/>
      <c r="AJ90" s="1066"/>
      <c r="AK90" s="1066"/>
      <c r="AL90" s="1066"/>
      <c r="AM90" s="1066"/>
      <c r="AN90" s="1066"/>
      <c r="AO90" s="1066"/>
      <c r="AP90" s="1066"/>
      <c r="AQ90" s="1066">
        <v>4104.8</v>
      </c>
      <c r="AR90" s="1066"/>
      <c r="AS90" s="1066"/>
      <c r="AT90" s="1066"/>
      <c r="AU90" s="1066"/>
      <c r="AV90" s="1066"/>
      <c r="AW90" s="1066">
        <f>V90*Z90*12</f>
        <v>290764.32</v>
      </c>
      <c r="AX90" s="1066"/>
      <c r="AY90" s="1066"/>
      <c r="AZ90" s="1066"/>
    </row>
    <row r="91" spans="1:54" ht="15" hidden="1" customHeight="1">
      <c r="A91" s="297"/>
      <c r="B91" s="1522" t="s">
        <v>1032</v>
      </c>
      <c r="C91" s="1522"/>
      <c r="D91" s="1522"/>
      <c r="E91" s="1522"/>
      <c r="F91" s="1522"/>
      <c r="G91" s="1522"/>
      <c r="H91" s="1522"/>
      <c r="I91" s="1522"/>
      <c r="J91" s="1522"/>
      <c r="K91" s="1522"/>
      <c r="L91" s="1522"/>
      <c r="M91" s="1522"/>
      <c r="N91" s="1522"/>
      <c r="O91" s="1522"/>
      <c r="P91" s="1522"/>
      <c r="Q91" s="1522"/>
      <c r="R91" s="1522"/>
      <c r="S91" s="1522"/>
      <c r="T91" s="1143"/>
      <c r="U91" s="1193"/>
      <c r="V91" s="1014"/>
      <c r="W91" s="1014"/>
      <c r="X91" s="1014"/>
      <c r="Y91" s="1014"/>
      <c r="Z91" s="1529">
        <f>AF91+AK91+AQ91</f>
        <v>0</v>
      </c>
      <c r="AA91" s="1529"/>
      <c r="AB91" s="1529"/>
      <c r="AC91" s="1529"/>
      <c r="AD91" s="1529"/>
      <c r="AE91" s="1529"/>
      <c r="AF91" s="1066"/>
      <c r="AG91" s="1066"/>
      <c r="AH91" s="1066"/>
      <c r="AI91" s="1066"/>
      <c r="AJ91" s="1066"/>
      <c r="AK91" s="1066"/>
      <c r="AL91" s="1066"/>
      <c r="AM91" s="1066"/>
      <c r="AN91" s="1066"/>
      <c r="AO91" s="1066"/>
      <c r="AP91" s="1066"/>
      <c r="AQ91" s="1066"/>
      <c r="AR91" s="1066"/>
      <c r="AS91" s="1066"/>
      <c r="AT91" s="1066"/>
      <c r="AU91" s="1066"/>
      <c r="AV91" s="1066"/>
      <c r="AW91" s="1066">
        <f>V91*Z91*12</f>
        <v>0</v>
      </c>
      <c r="AX91" s="1066"/>
      <c r="AY91" s="1066"/>
      <c r="AZ91" s="1066"/>
    </row>
    <row r="92" spans="1:54" ht="15" customHeight="1">
      <c r="A92" s="297"/>
      <c r="B92" s="1531" t="s">
        <v>1015</v>
      </c>
      <c r="C92" s="1531"/>
      <c r="D92" s="1531"/>
      <c r="E92" s="1531"/>
      <c r="F92" s="1531"/>
      <c r="G92" s="1531"/>
      <c r="H92" s="1531"/>
      <c r="I92" s="1531"/>
      <c r="J92" s="1531"/>
      <c r="K92" s="1531"/>
      <c r="L92" s="1531"/>
      <c r="M92" s="1531"/>
      <c r="N92" s="1531"/>
      <c r="O92" s="1531"/>
      <c r="P92" s="1531"/>
      <c r="Q92" s="1531"/>
      <c r="R92" s="1531"/>
      <c r="S92" s="1531"/>
      <c r="T92" s="1143" t="s">
        <v>555</v>
      </c>
      <c r="U92" s="1193"/>
      <c r="V92" s="1014">
        <v>13.2</v>
      </c>
      <c r="W92" s="1014"/>
      <c r="X92" s="1014"/>
      <c r="Y92" s="1014"/>
      <c r="Z92" s="1529">
        <f>AF92+AK92+AQ92</f>
        <v>18868.194069999998</v>
      </c>
      <c r="AA92" s="1529"/>
      <c r="AB92" s="1529"/>
      <c r="AC92" s="1529"/>
      <c r="AD92" s="1529"/>
      <c r="AE92" s="1529"/>
      <c r="AF92" s="1066">
        <v>4319</v>
      </c>
      <c r="AG92" s="1066"/>
      <c r="AH92" s="1066"/>
      <c r="AI92" s="1066"/>
      <c r="AJ92" s="1066"/>
      <c r="AK92" s="1066"/>
      <c r="AL92" s="1066"/>
      <c r="AM92" s="1066"/>
      <c r="AN92" s="1066"/>
      <c r="AO92" s="1066"/>
      <c r="AP92" s="1066"/>
      <c r="AQ92" s="1066">
        <v>14549.19407</v>
      </c>
      <c r="AR92" s="1066"/>
      <c r="AS92" s="1066"/>
      <c r="AT92" s="1066"/>
      <c r="AU92" s="1066"/>
      <c r="AV92" s="1066"/>
      <c r="AW92" s="1066">
        <f>V92*Z92*12</f>
        <v>2988721.9406879991</v>
      </c>
      <c r="AX92" s="1066"/>
      <c r="AY92" s="1066"/>
      <c r="AZ92" s="1066"/>
    </row>
    <row r="93" spans="1:54" ht="15" customHeight="1">
      <c r="A93" s="297"/>
      <c r="B93" s="1531" t="s">
        <v>1018</v>
      </c>
      <c r="C93" s="1531"/>
      <c r="D93" s="1531"/>
      <c r="E93" s="1531"/>
      <c r="F93" s="1531"/>
      <c r="G93" s="1531"/>
      <c r="H93" s="1531"/>
      <c r="I93" s="1531"/>
      <c r="J93" s="1531"/>
      <c r="K93" s="1531"/>
      <c r="L93" s="1531"/>
      <c r="M93" s="1531"/>
      <c r="N93" s="1531"/>
      <c r="O93" s="1531"/>
      <c r="P93" s="1531"/>
      <c r="Q93" s="1531"/>
      <c r="R93" s="1531"/>
      <c r="S93" s="1531"/>
      <c r="T93" s="1143" t="s">
        <v>830</v>
      </c>
      <c r="U93" s="1193"/>
      <c r="V93" s="1014">
        <v>22.72</v>
      </c>
      <c r="W93" s="1014"/>
      <c r="X93" s="1014"/>
      <c r="Y93" s="1014"/>
      <c r="Z93" s="1529">
        <f>AF93+AK93+AQ93</f>
        <v>20948.152683098589</v>
      </c>
      <c r="AA93" s="1529"/>
      <c r="AB93" s="1529"/>
      <c r="AC93" s="1529"/>
      <c r="AD93" s="1529"/>
      <c r="AE93" s="1529"/>
      <c r="AF93" s="1066">
        <v>11844</v>
      </c>
      <c r="AG93" s="1066"/>
      <c r="AH93" s="1066"/>
      <c r="AI93" s="1066"/>
      <c r="AJ93" s="1066"/>
      <c r="AK93" s="1066">
        <f>79706.95/V93</f>
        <v>3508.2284330985917</v>
      </c>
      <c r="AL93" s="1066"/>
      <c r="AM93" s="1066"/>
      <c r="AN93" s="1066"/>
      <c r="AO93" s="1066"/>
      <c r="AP93" s="1066"/>
      <c r="AQ93" s="1066">
        <v>5595.92425</v>
      </c>
      <c r="AR93" s="1066"/>
      <c r="AS93" s="1066"/>
      <c r="AT93" s="1066"/>
      <c r="AU93" s="1066"/>
      <c r="AV93" s="1066"/>
      <c r="AW93" s="1066">
        <f>V93*Z93*12</f>
        <v>5711304.3475199994</v>
      </c>
      <c r="AX93" s="1066"/>
      <c r="AY93" s="1066"/>
      <c r="AZ93" s="1066"/>
    </row>
    <row r="94" spans="1:54" ht="15" customHeight="1">
      <c r="A94" s="297"/>
      <c r="B94" s="1531" t="s">
        <v>1016</v>
      </c>
      <c r="C94" s="1531"/>
      <c r="D94" s="1531"/>
      <c r="E94" s="1531"/>
      <c r="F94" s="1531"/>
      <c r="G94" s="1531"/>
      <c r="H94" s="1531"/>
      <c r="I94" s="1531"/>
      <c r="J94" s="1531"/>
      <c r="K94" s="1531"/>
      <c r="L94" s="1531"/>
      <c r="M94" s="1531"/>
      <c r="N94" s="1531"/>
      <c r="O94" s="1531"/>
      <c r="P94" s="1531"/>
      <c r="Q94" s="1531"/>
      <c r="R94" s="1531"/>
      <c r="S94" s="1531"/>
      <c r="T94" s="1143"/>
      <c r="U94" s="1193"/>
      <c r="V94" s="1014" t="s">
        <v>6</v>
      </c>
      <c r="W94" s="1014"/>
      <c r="X94" s="1014"/>
      <c r="Y94" s="1014"/>
      <c r="Z94" s="1529" t="s">
        <v>6</v>
      </c>
      <c r="AA94" s="1529"/>
      <c r="AB94" s="1529"/>
      <c r="AC94" s="1529"/>
      <c r="AD94" s="1529"/>
      <c r="AE94" s="1529"/>
      <c r="AF94" s="1066" t="s">
        <v>6</v>
      </c>
      <c r="AG94" s="1066"/>
      <c r="AH94" s="1066"/>
      <c r="AI94" s="1066"/>
      <c r="AJ94" s="1066"/>
      <c r="AK94" s="1066" t="s">
        <v>6</v>
      </c>
      <c r="AL94" s="1066"/>
      <c r="AM94" s="1066"/>
      <c r="AN94" s="1066"/>
      <c r="AO94" s="1066"/>
      <c r="AP94" s="1066"/>
      <c r="AQ94" s="1066" t="s">
        <v>6</v>
      </c>
      <c r="AR94" s="1066"/>
      <c r="AS94" s="1066"/>
      <c r="AT94" s="1066"/>
      <c r="AU94" s="1066"/>
      <c r="AV94" s="1066"/>
      <c r="AW94" s="1066">
        <f>SUM(AW93+AW92+AW88)*0.15</f>
        <v>1405617.3912311997</v>
      </c>
      <c r="AX94" s="1066"/>
      <c r="AY94" s="1066"/>
      <c r="AZ94" s="1066"/>
    </row>
    <row r="95" spans="1:54" ht="15" customHeight="1">
      <c r="A95" s="297"/>
      <c r="B95" s="1518" t="s">
        <v>1019</v>
      </c>
      <c r="C95" s="1519"/>
      <c r="D95" s="1519"/>
      <c r="E95" s="1519"/>
      <c r="F95" s="1519"/>
      <c r="G95" s="1519"/>
      <c r="H95" s="1519"/>
      <c r="I95" s="1519"/>
      <c r="J95" s="1519"/>
      <c r="K95" s="1519"/>
      <c r="L95" s="1519"/>
      <c r="M95" s="1519"/>
      <c r="N95" s="1519"/>
      <c r="O95" s="1519"/>
      <c r="P95" s="1519"/>
      <c r="Q95" s="1520">
        <v>82</v>
      </c>
      <c r="R95" s="1520"/>
      <c r="S95" s="1521"/>
      <c r="T95" s="1069" t="s">
        <v>6</v>
      </c>
      <c r="U95" s="1069"/>
      <c r="V95" s="1069">
        <f>SUM(V93)</f>
        <v>22.72</v>
      </c>
      <c r="W95" s="1069"/>
      <c r="X95" s="1069"/>
      <c r="Y95" s="1069"/>
      <c r="Z95" s="1513" t="s">
        <v>6</v>
      </c>
      <c r="AA95" s="1513"/>
      <c r="AB95" s="1513"/>
      <c r="AC95" s="1513"/>
      <c r="AD95" s="1513"/>
      <c r="AE95" s="1513"/>
      <c r="AF95" s="1514" t="s">
        <v>6</v>
      </c>
      <c r="AG95" s="1514"/>
      <c r="AH95" s="1514"/>
      <c r="AI95" s="1514"/>
      <c r="AJ95" s="1514"/>
      <c r="AK95" s="1514" t="s">
        <v>6</v>
      </c>
      <c r="AL95" s="1514"/>
      <c r="AM95" s="1514"/>
      <c r="AN95" s="1514"/>
      <c r="AO95" s="1514"/>
      <c r="AP95" s="1514"/>
      <c r="AQ95" s="1514" t="s">
        <v>6</v>
      </c>
      <c r="AR95" s="1514"/>
      <c r="AS95" s="1514"/>
      <c r="AT95" s="1514"/>
      <c r="AU95" s="1514"/>
      <c r="AV95" s="1514"/>
      <c r="AW95" s="1514">
        <f>SUM(AW93)*1.15</f>
        <v>6567999.9996479992</v>
      </c>
      <c r="AX95" s="1514"/>
      <c r="AY95" s="1514"/>
      <c r="AZ95" s="1514"/>
      <c r="BA95" s="454">
        <v>3.5200081765651703E-4</v>
      </c>
      <c r="BB95" s="506">
        <f>BA95/V93/12/1.15</f>
        <v>1.1226807054262256E-6</v>
      </c>
    </row>
    <row r="96" spans="1:54" ht="15" hidden="1" customHeight="1">
      <c r="A96" s="297"/>
      <c r="B96" s="1518" t="s">
        <v>1019</v>
      </c>
      <c r="C96" s="1519"/>
      <c r="D96" s="1519"/>
      <c r="E96" s="1519"/>
      <c r="F96" s="1519"/>
      <c r="G96" s="1519"/>
      <c r="H96" s="1519"/>
      <c r="I96" s="1519"/>
      <c r="J96" s="1519"/>
      <c r="K96" s="1519"/>
      <c r="L96" s="1519"/>
      <c r="M96" s="1519"/>
      <c r="N96" s="1519"/>
      <c r="O96" s="1519"/>
      <c r="P96" s="1519"/>
      <c r="Q96" s="1520">
        <v>90</v>
      </c>
      <c r="R96" s="1520"/>
      <c r="S96" s="1521"/>
      <c r="T96" s="1069" t="s">
        <v>6</v>
      </c>
      <c r="U96" s="1069"/>
      <c r="V96" s="1014">
        <v>21.17</v>
      </c>
      <c r="W96" s="1014"/>
      <c r="X96" s="1014"/>
      <c r="Y96" s="1014"/>
      <c r="Z96" s="1513" t="s">
        <v>6</v>
      </c>
      <c r="AA96" s="1513"/>
      <c r="AB96" s="1513"/>
      <c r="AC96" s="1513"/>
      <c r="AD96" s="1513"/>
      <c r="AE96" s="1513"/>
      <c r="AF96" s="1514" t="s">
        <v>6</v>
      </c>
      <c r="AG96" s="1514"/>
      <c r="AH96" s="1514"/>
      <c r="AI96" s="1514"/>
      <c r="AJ96" s="1514"/>
      <c r="AK96" s="1514" t="s">
        <v>6</v>
      </c>
      <c r="AL96" s="1514"/>
      <c r="AM96" s="1514"/>
      <c r="AN96" s="1514"/>
      <c r="AO96" s="1514"/>
      <c r="AP96" s="1514"/>
      <c r="AQ96" s="1514" t="s">
        <v>6</v>
      </c>
      <c r="AR96" s="1514"/>
      <c r="AS96" s="1514"/>
      <c r="AT96" s="1514"/>
      <c r="AU96" s="1514"/>
      <c r="AV96" s="1514"/>
      <c r="AW96" s="1514">
        <v>0</v>
      </c>
      <c r="AX96" s="1514"/>
      <c r="AY96" s="1514"/>
      <c r="AZ96" s="1514"/>
      <c r="BA96" s="454">
        <v>0</v>
      </c>
      <c r="BB96" s="506"/>
    </row>
    <row r="97" spans="1:58" ht="15" customHeight="1">
      <c r="A97" s="297"/>
      <c r="B97" s="1518" t="s">
        <v>1017</v>
      </c>
      <c r="C97" s="1519"/>
      <c r="D97" s="1519"/>
      <c r="E97" s="1519"/>
      <c r="F97" s="1519"/>
      <c r="G97" s="1519"/>
      <c r="H97" s="1519"/>
      <c r="I97" s="1519"/>
      <c r="J97" s="1519"/>
      <c r="K97" s="1519"/>
      <c r="L97" s="1519"/>
      <c r="M97" s="1519"/>
      <c r="N97" s="1519"/>
      <c r="O97" s="1519"/>
      <c r="P97" s="1519"/>
      <c r="Q97" s="1520">
        <v>83</v>
      </c>
      <c r="R97" s="1520"/>
      <c r="S97" s="1521"/>
      <c r="T97" s="1069" t="s">
        <v>6</v>
      </c>
      <c r="U97" s="1069"/>
      <c r="V97" s="1069">
        <f>V88+V92</f>
        <v>15.2</v>
      </c>
      <c r="W97" s="1069"/>
      <c r="X97" s="1069"/>
      <c r="Y97" s="1069"/>
      <c r="Z97" s="1513" t="s">
        <v>6</v>
      </c>
      <c r="AA97" s="1513"/>
      <c r="AB97" s="1513"/>
      <c r="AC97" s="1513"/>
      <c r="AD97" s="1513"/>
      <c r="AE97" s="1513"/>
      <c r="AF97" s="1514" t="s">
        <v>6</v>
      </c>
      <c r="AG97" s="1514"/>
      <c r="AH97" s="1514"/>
      <c r="AI97" s="1514"/>
      <c r="AJ97" s="1514"/>
      <c r="AK97" s="1514" t="s">
        <v>6</v>
      </c>
      <c r="AL97" s="1514"/>
      <c r="AM97" s="1514"/>
      <c r="AN97" s="1514"/>
      <c r="AO97" s="1514"/>
      <c r="AP97" s="1514"/>
      <c r="AQ97" s="1514" t="s">
        <v>6</v>
      </c>
      <c r="AR97" s="1514"/>
      <c r="AS97" s="1514"/>
      <c r="AT97" s="1514"/>
      <c r="AU97" s="1514"/>
      <c r="AV97" s="1514"/>
      <c r="AW97" s="1514">
        <f>(AW88+AW92)*1.15</f>
        <v>4208399.9997911993</v>
      </c>
      <c r="AX97" s="1514"/>
      <c r="AY97" s="1514"/>
      <c r="AZ97" s="1514"/>
      <c r="BA97" s="454">
        <v>2.0880065858364105E-4</v>
      </c>
      <c r="BB97" s="506">
        <f>BA97/V92/12/1.15</f>
        <v>1.1462486747015871E-6</v>
      </c>
    </row>
    <row r="98" spans="1:58" ht="15.75" customHeight="1">
      <c r="A98" s="185"/>
      <c r="B98" s="1530" t="s">
        <v>352</v>
      </c>
      <c r="C98" s="1530"/>
      <c r="D98" s="1530"/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193" t="s">
        <v>339</v>
      </c>
      <c r="U98" s="1193"/>
      <c r="V98" s="1069">
        <f>V95+V97</f>
        <v>37.92</v>
      </c>
      <c r="W98" s="1069"/>
      <c r="X98" s="1069"/>
      <c r="Y98" s="1069"/>
      <c r="Z98" s="1539" t="s">
        <v>6</v>
      </c>
      <c r="AA98" s="1539"/>
      <c r="AB98" s="1539"/>
      <c r="AC98" s="1539"/>
      <c r="AD98" s="1539"/>
      <c r="AE98" s="1539"/>
      <c r="AF98" s="1539" t="s">
        <v>6</v>
      </c>
      <c r="AG98" s="1539"/>
      <c r="AH98" s="1539"/>
      <c r="AI98" s="1539"/>
      <c r="AJ98" s="1539"/>
      <c r="AK98" s="1539" t="s">
        <v>6</v>
      </c>
      <c r="AL98" s="1539"/>
      <c r="AM98" s="1539"/>
      <c r="AN98" s="1539"/>
      <c r="AO98" s="1539"/>
      <c r="AP98" s="1539"/>
      <c r="AQ98" s="1539" t="s">
        <v>6</v>
      </c>
      <c r="AR98" s="1539"/>
      <c r="AS98" s="1539"/>
      <c r="AT98" s="1539"/>
      <c r="AU98" s="1539"/>
      <c r="AV98" s="1539"/>
      <c r="AW98" s="1514">
        <f>SUM(AW95:AZ97)</f>
        <v>10776399.999439199</v>
      </c>
      <c r="AX98" s="1514"/>
      <c r="AY98" s="1514"/>
      <c r="AZ98" s="1514"/>
      <c r="BA98" s="454"/>
      <c r="BB98" s="506"/>
    </row>
    <row r="99" spans="1:58" ht="15" customHeight="1">
      <c r="A99" s="297"/>
      <c r="B99" s="539"/>
      <c r="C99" s="539"/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  <c r="Q99" s="539"/>
      <c r="R99" s="539"/>
      <c r="S99" s="539"/>
      <c r="T99" s="539"/>
      <c r="U99" s="539"/>
      <c r="V99" s="540"/>
      <c r="W99" s="540"/>
      <c r="X99" s="540"/>
      <c r="Y99" s="540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1"/>
      <c r="AK99" s="541"/>
      <c r="AL99" s="541"/>
      <c r="AM99" s="541"/>
      <c r="AN99" s="541"/>
      <c r="AO99" s="541"/>
      <c r="AP99" s="541"/>
      <c r="AQ99" s="541"/>
      <c r="AR99" s="541"/>
      <c r="AS99" s="541"/>
      <c r="AT99" s="541"/>
      <c r="AU99" s="541"/>
      <c r="AV99" s="541"/>
      <c r="AW99" s="541"/>
      <c r="AX99" s="541"/>
      <c r="AY99" s="541"/>
      <c r="AZ99" s="541"/>
      <c r="BA99" s="454"/>
      <c r="BB99" s="506"/>
    </row>
    <row r="100" spans="1:58" ht="21.6" customHeight="1">
      <c r="A100" s="297"/>
      <c r="B100" s="1014" t="s">
        <v>1077</v>
      </c>
      <c r="C100" s="1014"/>
      <c r="D100" s="1014"/>
      <c r="E100" s="1014"/>
      <c r="F100" s="1014"/>
      <c r="G100" s="1014"/>
      <c r="H100" s="1014"/>
      <c r="I100" s="1014"/>
      <c r="J100" s="1014"/>
      <c r="K100" s="1014"/>
      <c r="L100" s="1014"/>
      <c r="M100" s="1014"/>
      <c r="N100" s="1014"/>
      <c r="O100" s="1014"/>
      <c r="P100" s="1014"/>
      <c r="Q100" s="1014"/>
      <c r="R100" s="1014"/>
      <c r="S100" s="1014"/>
      <c r="T100" s="1014"/>
      <c r="U100" s="1014"/>
      <c r="V100" s="1014" t="s">
        <v>1078</v>
      </c>
      <c r="W100" s="1014"/>
      <c r="X100" s="1014"/>
      <c r="Y100" s="1014"/>
      <c r="Z100" s="1014"/>
      <c r="AA100" s="1014"/>
      <c r="AB100" s="1014"/>
      <c r="AC100" s="1014"/>
      <c r="AD100" s="1014" t="s">
        <v>1081</v>
      </c>
      <c r="AE100" s="1014"/>
      <c r="AF100" s="1014"/>
      <c r="AG100" s="1014"/>
      <c r="AH100" s="1014"/>
      <c r="AI100" s="1014"/>
      <c r="AJ100" s="1014"/>
      <c r="AK100" s="1014"/>
      <c r="AL100" s="1066" t="s">
        <v>1080</v>
      </c>
      <c r="AM100" s="1066"/>
      <c r="AN100" s="1066"/>
      <c r="AO100" s="1066"/>
      <c r="AP100" s="1066"/>
      <c r="AQ100" s="1066"/>
      <c r="AR100" s="1066"/>
      <c r="AS100" s="1066"/>
      <c r="AT100" s="1066" t="s">
        <v>1079</v>
      </c>
      <c r="AU100" s="1066"/>
      <c r="AV100" s="1066"/>
      <c r="AW100" s="1066"/>
      <c r="AX100" s="1066"/>
      <c r="AY100" s="1066"/>
      <c r="AZ100" s="1066"/>
      <c r="BA100" s="454"/>
      <c r="BB100" s="506"/>
    </row>
    <row r="101" spans="1:58" ht="24.6" customHeight="1">
      <c r="A101" s="297"/>
      <c r="B101" s="1014"/>
      <c r="C101" s="1014"/>
      <c r="D101" s="1014"/>
      <c r="E101" s="1014"/>
      <c r="F101" s="1014"/>
      <c r="G101" s="1014"/>
      <c r="H101" s="1014"/>
      <c r="I101" s="1014"/>
      <c r="J101" s="1014"/>
      <c r="K101" s="1014"/>
      <c r="L101" s="1014"/>
      <c r="M101" s="1014"/>
      <c r="N101" s="1014"/>
      <c r="O101" s="1014"/>
      <c r="P101" s="1014"/>
      <c r="Q101" s="1014"/>
      <c r="R101" s="1014"/>
      <c r="S101" s="1014"/>
      <c r="T101" s="1014"/>
      <c r="U101" s="1014"/>
      <c r="V101" s="1014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4"/>
      <c r="AJ101" s="1014"/>
      <c r="AK101" s="1014"/>
      <c r="AL101" s="1066"/>
      <c r="AM101" s="1066"/>
      <c r="AN101" s="1066"/>
      <c r="AO101" s="1066"/>
      <c r="AP101" s="1066"/>
      <c r="AQ101" s="1066"/>
      <c r="AR101" s="1066"/>
      <c r="AS101" s="1066"/>
      <c r="AT101" s="1066"/>
      <c r="AU101" s="1066"/>
      <c r="AV101" s="1066"/>
      <c r="AW101" s="1066"/>
      <c r="AX101" s="1066"/>
      <c r="AY101" s="1066"/>
      <c r="AZ101" s="1066"/>
      <c r="BA101" s="454"/>
      <c r="BB101" s="506"/>
    </row>
    <row r="102" spans="1:58" ht="15" customHeight="1">
      <c r="A102" s="297"/>
      <c r="B102" s="1531" t="s">
        <v>1047</v>
      </c>
      <c r="C102" s="1531"/>
      <c r="D102" s="1531"/>
      <c r="E102" s="1531"/>
      <c r="F102" s="1531"/>
      <c r="G102" s="1531"/>
      <c r="H102" s="1531"/>
      <c r="I102" s="1531"/>
      <c r="J102" s="1531"/>
      <c r="K102" s="1531"/>
      <c r="L102" s="1531"/>
      <c r="M102" s="1531"/>
      <c r="N102" s="1531"/>
      <c r="O102" s="1531"/>
      <c r="P102" s="1531"/>
      <c r="Q102" s="1531"/>
      <c r="R102" s="1531"/>
      <c r="S102" s="1531"/>
      <c r="T102" s="1143" t="s">
        <v>7</v>
      </c>
      <c r="U102" s="1193"/>
      <c r="V102" s="1555">
        <f>AT102/AD102/AL102</f>
        <v>10.772134940932895</v>
      </c>
      <c r="W102" s="1009"/>
      <c r="X102" s="1009"/>
      <c r="Y102" s="1009"/>
      <c r="Z102" s="1009"/>
      <c r="AA102" s="1009"/>
      <c r="AB102" s="1009"/>
      <c r="AC102" s="1010"/>
      <c r="AD102" s="1542">
        <v>210</v>
      </c>
      <c r="AE102" s="1543"/>
      <c r="AF102" s="1543"/>
      <c r="AG102" s="1543"/>
      <c r="AH102" s="1543"/>
      <c r="AI102" s="1543"/>
      <c r="AJ102" s="1543"/>
      <c r="AK102" s="1544"/>
      <c r="AL102" s="1542">
        <f>204*1.15</f>
        <v>234.6</v>
      </c>
      <c r="AM102" s="1543"/>
      <c r="AN102" s="1543"/>
      <c r="AO102" s="1543"/>
      <c r="AP102" s="1543"/>
      <c r="AQ102" s="1543"/>
      <c r="AR102" s="1543"/>
      <c r="AS102" s="1544"/>
      <c r="AT102" s="1556">
        <v>530700</v>
      </c>
      <c r="AU102" s="1557"/>
      <c r="AV102" s="1557"/>
      <c r="AW102" s="1557"/>
      <c r="AX102" s="1557"/>
      <c r="AY102" s="1557"/>
      <c r="AZ102" s="1558"/>
    </row>
    <row r="103" spans="1:58" ht="15" customHeight="1">
      <c r="A103" s="297"/>
      <c r="B103" s="1518" t="s">
        <v>352</v>
      </c>
      <c r="C103" s="1519"/>
      <c r="D103" s="1519"/>
      <c r="E103" s="1519"/>
      <c r="F103" s="1519"/>
      <c r="G103" s="1519"/>
      <c r="H103" s="1519"/>
      <c r="I103" s="1519"/>
      <c r="J103" s="1519"/>
      <c r="K103" s="1519"/>
      <c r="L103" s="1519"/>
      <c r="M103" s="1519"/>
      <c r="N103" s="1519"/>
      <c r="O103" s="1519"/>
      <c r="P103" s="1519"/>
      <c r="Q103" s="1520">
        <v>85</v>
      </c>
      <c r="R103" s="1520"/>
      <c r="S103" s="1521"/>
      <c r="T103" s="1014">
        <v>9000</v>
      </c>
      <c r="U103" s="1014"/>
      <c r="V103" s="1547" t="s">
        <v>6</v>
      </c>
      <c r="W103" s="1548"/>
      <c r="X103" s="1548"/>
      <c r="Y103" s="1548"/>
      <c r="Z103" s="1548"/>
      <c r="AA103" s="1548"/>
      <c r="AB103" s="1548"/>
      <c r="AC103" s="1549"/>
      <c r="AD103" s="1550" t="s">
        <v>6</v>
      </c>
      <c r="AE103" s="1551"/>
      <c r="AF103" s="1551"/>
      <c r="AG103" s="1551"/>
      <c r="AH103" s="1551"/>
      <c r="AI103" s="1551"/>
      <c r="AJ103" s="1551"/>
      <c r="AK103" s="1552"/>
      <c r="AL103" s="1550" t="s">
        <v>6</v>
      </c>
      <c r="AM103" s="1551"/>
      <c r="AN103" s="1551"/>
      <c r="AO103" s="1551"/>
      <c r="AP103" s="1551"/>
      <c r="AQ103" s="1551"/>
      <c r="AR103" s="1551"/>
      <c r="AS103" s="1552"/>
      <c r="AT103" s="1550">
        <f>SUM(AT102:AZ102)</f>
        <v>530700</v>
      </c>
      <c r="AU103" s="1551"/>
      <c r="AV103" s="1551"/>
      <c r="AW103" s="1551"/>
      <c r="AX103" s="1551"/>
      <c r="AY103" s="1551"/>
      <c r="AZ103" s="1552"/>
      <c r="BA103" s="454"/>
      <c r="BB103" s="506"/>
    </row>
    <row r="104" spans="1:58">
      <c r="A104" s="185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299"/>
      <c r="AU104" s="299"/>
      <c r="AV104" s="191"/>
      <c r="AW104" s="191"/>
      <c r="AX104" s="191"/>
      <c r="AY104" s="191"/>
      <c r="AZ104" s="191"/>
    </row>
    <row r="105" spans="1:58">
      <c r="A105" s="187"/>
      <c r="B105" s="1022" t="s">
        <v>1423</v>
      </c>
      <c r="C105" s="1022"/>
      <c r="D105" s="1022"/>
      <c r="E105" s="1022"/>
      <c r="F105" s="1022"/>
      <c r="G105" s="1022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1022"/>
      <c r="V105" s="1022"/>
      <c r="W105" s="1022"/>
      <c r="X105" s="1022"/>
      <c r="Y105" s="1022"/>
      <c r="Z105" s="1022"/>
      <c r="AA105" s="1022"/>
      <c r="AB105" s="1022"/>
      <c r="AC105" s="1022"/>
      <c r="AD105" s="1022"/>
      <c r="AE105" s="1022"/>
      <c r="AF105" s="1022"/>
      <c r="AG105" s="1022"/>
      <c r="AH105" s="1022"/>
      <c r="AI105" s="1022"/>
      <c r="AJ105" s="1022"/>
      <c r="AK105" s="1022"/>
      <c r="AL105" s="1022"/>
      <c r="AM105" s="1022"/>
      <c r="AN105" s="1022"/>
      <c r="AO105" s="1022"/>
      <c r="AP105" s="1022"/>
      <c r="AQ105" s="1022"/>
      <c r="AR105" s="1022"/>
      <c r="AS105" s="1022"/>
      <c r="AT105" s="1022"/>
      <c r="AU105" s="1022"/>
      <c r="AV105" s="1022"/>
      <c r="AW105" s="1022"/>
      <c r="AX105" s="1022"/>
      <c r="AY105" s="1022"/>
      <c r="AZ105" s="1022"/>
      <c r="BA105" s="1022"/>
      <c r="BB105" s="1022"/>
      <c r="BC105" s="1022"/>
      <c r="BD105" s="1022"/>
      <c r="BE105" s="1022"/>
      <c r="BF105" s="1022"/>
    </row>
    <row r="106" spans="1:58">
      <c r="A106" s="187"/>
      <c r="B106" s="648"/>
      <c r="C106" s="648"/>
      <c r="D106" s="648"/>
      <c r="E106" s="648"/>
      <c r="F106" s="648"/>
      <c r="G106" s="648"/>
      <c r="H106" s="648"/>
      <c r="I106" s="648"/>
      <c r="J106" s="648"/>
      <c r="K106" s="648"/>
      <c r="L106" s="648"/>
      <c r="M106" s="648"/>
      <c r="N106" s="648"/>
      <c r="O106" s="648"/>
      <c r="P106" s="648"/>
      <c r="Q106" s="648"/>
      <c r="R106" s="648"/>
      <c r="S106" s="648"/>
      <c r="T106" s="648"/>
      <c r="U106" s="648"/>
      <c r="V106" s="648"/>
      <c r="W106" s="648"/>
      <c r="X106" s="648"/>
      <c r="Y106" s="648"/>
      <c r="Z106" s="648"/>
      <c r="AA106" s="648"/>
      <c r="AB106" s="648"/>
      <c r="AC106" s="648"/>
      <c r="AD106" s="648"/>
      <c r="AE106" s="648"/>
      <c r="AF106" s="648"/>
      <c r="AG106" s="648"/>
      <c r="AH106" s="648"/>
      <c r="AI106" s="648"/>
      <c r="AJ106" s="648"/>
      <c r="AK106" s="648"/>
      <c r="AL106" s="648"/>
      <c r="AM106" s="648"/>
      <c r="AN106" s="648"/>
      <c r="AO106" s="648"/>
      <c r="AP106" s="648"/>
      <c r="AQ106" s="648"/>
      <c r="AR106" s="648"/>
      <c r="AS106" s="648"/>
      <c r="AT106" s="648"/>
      <c r="AU106" s="648"/>
      <c r="AV106" s="648"/>
      <c r="AW106" s="648"/>
      <c r="AX106" s="648"/>
      <c r="AY106" s="648"/>
      <c r="AZ106" s="648"/>
      <c r="BA106" s="648"/>
      <c r="BB106" s="648"/>
      <c r="BC106" s="648"/>
      <c r="BD106" s="648"/>
      <c r="BE106" s="648"/>
      <c r="BF106" s="648"/>
    </row>
    <row r="107" spans="1:58" hidden="1">
      <c r="A107" s="299"/>
      <c r="B107" s="1545" t="s">
        <v>572</v>
      </c>
      <c r="C107" s="1545"/>
      <c r="D107" s="1545"/>
      <c r="E107" s="1545"/>
      <c r="F107" s="1545"/>
      <c r="G107" s="1545"/>
      <c r="H107" s="1545"/>
      <c r="I107" s="1545"/>
      <c r="J107" s="1545"/>
      <c r="K107" s="1545"/>
      <c r="L107" s="1545"/>
      <c r="M107" s="1545"/>
      <c r="N107" s="1545"/>
      <c r="O107" s="1545"/>
      <c r="P107" s="1545"/>
      <c r="Q107" s="1545"/>
      <c r="R107" s="1545"/>
      <c r="S107" s="1545"/>
      <c r="T107" s="1145" t="s">
        <v>1</v>
      </c>
      <c r="U107" s="1146"/>
      <c r="V107" s="1144" t="s">
        <v>571</v>
      </c>
      <c r="W107" s="1145"/>
      <c r="X107" s="1145"/>
      <c r="Y107" s="1146"/>
      <c r="Z107" s="1538" t="s">
        <v>570</v>
      </c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2"/>
      <c r="AK107" s="1142"/>
      <c r="AL107" s="1142"/>
      <c r="AM107" s="1142"/>
      <c r="AN107" s="1142"/>
      <c r="AO107" s="1142"/>
      <c r="AP107" s="1142"/>
      <c r="AQ107" s="1142"/>
      <c r="AR107" s="1142"/>
      <c r="AS107" s="1142"/>
      <c r="AT107" s="1142"/>
      <c r="AU107" s="1142"/>
      <c r="AV107" s="1143"/>
      <c r="AW107" s="1014" t="s">
        <v>569</v>
      </c>
      <c r="AX107" s="1014"/>
      <c r="AY107" s="1014"/>
      <c r="AZ107" s="1014"/>
    </row>
    <row r="108" spans="1:58" ht="15" hidden="1" customHeight="1">
      <c r="A108" s="191"/>
      <c r="B108" s="1545"/>
      <c r="C108" s="1545"/>
      <c r="D108" s="1545"/>
      <c r="E108" s="1545"/>
      <c r="F108" s="1545"/>
      <c r="G108" s="1545"/>
      <c r="H108" s="1545"/>
      <c r="I108" s="1545"/>
      <c r="J108" s="1545"/>
      <c r="K108" s="1545"/>
      <c r="L108" s="1545"/>
      <c r="M108" s="1545"/>
      <c r="N108" s="1545"/>
      <c r="O108" s="1545"/>
      <c r="P108" s="1545"/>
      <c r="Q108" s="1545"/>
      <c r="R108" s="1545"/>
      <c r="S108" s="1545"/>
      <c r="T108" s="1532"/>
      <c r="U108" s="1533"/>
      <c r="V108" s="1536"/>
      <c r="W108" s="1532"/>
      <c r="X108" s="1532"/>
      <c r="Y108" s="1533"/>
      <c r="Z108" s="1019" t="s">
        <v>568</v>
      </c>
      <c r="AA108" s="1020"/>
      <c r="AB108" s="1020"/>
      <c r="AC108" s="1020"/>
      <c r="AD108" s="1020"/>
      <c r="AE108" s="1021"/>
      <c r="AF108" s="1546" t="s">
        <v>50</v>
      </c>
      <c r="AG108" s="1121"/>
      <c r="AH108" s="1121"/>
      <c r="AI108" s="1121"/>
      <c r="AJ108" s="1121"/>
      <c r="AK108" s="1121"/>
      <c r="AL108" s="1121"/>
      <c r="AM108" s="1121"/>
      <c r="AN108" s="1121"/>
      <c r="AO108" s="1121"/>
      <c r="AP108" s="1121"/>
      <c r="AQ108" s="1121"/>
      <c r="AR108" s="1121"/>
      <c r="AS108" s="1121"/>
      <c r="AT108" s="1121"/>
      <c r="AU108" s="1121"/>
      <c r="AV108" s="1015"/>
      <c r="AW108" s="1014"/>
      <c r="AX108" s="1014"/>
      <c r="AY108" s="1014"/>
      <c r="AZ108" s="1014"/>
    </row>
    <row r="109" spans="1:58" ht="15" hidden="1" customHeight="1">
      <c r="A109" s="297"/>
      <c r="B109" s="1545"/>
      <c r="C109" s="1545"/>
      <c r="D109" s="1545"/>
      <c r="E109" s="1545"/>
      <c r="F109" s="1545"/>
      <c r="G109" s="1545"/>
      <c r="H109" s="1545"/>
      <c r="I109" s="1545"/>
      <c r="J109" s="1545"/>
      <c r="K109" s="1545"/>
      <c r="L109" s="1545"/>
      <c r="M109" s="1545"/>
      <c r="N109" s="1545"/>
      <c r="O109" s="1545"/>
      <c r="P109" s="1545"/>
      <c r="Q109" s="1545"/>
      <c r="R109" s="1545"/>
      <c r="S109" s="1545"/>
      <c r="T109" s="1532"/>
      <c r="U109" s="1533"/>
      <c r="V109" s="1536"/>
      <c r="W109" s="1532"/>
      <c r="X109" s="1532"/>
      <c r="Y109" s="1533"/>
      <c r="Z109" s="1080"/>
      <c r="AA109" s="1078"/>
      <c r="AB109" s="1078"/>
      <c r="AC109" s="1078"/>
      <c r="AD109" s="1078"/>
      <c r="AE109" s="1079"/>
      <c r="AF109" s="1019" t="s">
        <v>567</v>
      </c>
      <c r="AG109" s="1020"/>
      <c r="AH109" s="1020"/>
      <c r="AI109" s="1020"/>
      <c r="AJ109" s="1021"/>
      <c r="AK109" s="1019" t="s">
        <v>566</v>
      </c>
      <c r="AL109" s="1020"/>
      <c r="AM109" s="1020"/>
      <c r="AN109" s="1020"/>
      <c r="AO109" s="1020"/>
      <c r="AP109" s="1021"/>
      <c r="AQ109" s="1019" t="s">
        <v>565</v>
      </c>
      <c r="AR109" s="1020"/>
      <c r="AS109" s="1020"/>
      <c r="AT109" s="1020"/>
      <c r="AU109" s="1020"/>
      <c r="AV109" s="1021"/>
      <c r="AW109" s="1014"/>
      <c r="AX109" s="1014"/>
      <c r="AY109" s="1014"/>
      <c r="AZ109" s="1014"/>
    </row>
    <row r="110" spans="1:58" ht="34.5" hidden="1" customHeight="1">
      <c r="A110" s="298"/>
      <c r="B110" s="1545"/>
      <c r="C110" s="1545"/>
      <c r="D110" s="1545"/>
      <c r="E110" s="1545"/>
      <c r="F110" s="1545"/>
      <c r="G110" s="1545"/>
      <c r="H110" s="1545"/>
      <c r="I110" s="1545"/>
      <c r="J110" s="1545"/>
      <c r="K110" s="1545"/>
      <c r="L110" s="1545"/>
      <c r="M110" s="1545"/>
      <c r="N110" s="1545"/>
      <c r="O110" s="1545"/>
      <c r="P110" s="1545"/>
      <c r="Q110" s="1545"/>
      <c r="R110" s="1545"/>
      <c r="S110" s="1545"/>
      <c r="T110" s="1534"/>
      <c r="U110" s="1535"/>
      <c r="V110" s="1537"/>
      <c r="W110" s="1534"/>
      <c r="X110" s="1534"/>
      <c r="Y110" s="1535"/>
      <c r="Z110" s="1063"/>
      <c r="AA110" s="1024"/>
      <c r="AB110" s="1024"/>
      <c r="AC110" s="1024"/>
      <c r="AD110" s="1024"/>
      <c r="AE110" s="1025"/>
      <c r="AF110" s="1063"/>
      <c r="AG110" s="1024"/>
      <c r="AH110" s="1024"/>
      <c r="AI110" s="1024"/>
      <c r="AJ110" s="1025"/>
      <c r="AK110" s="1063"/>
      <c r="AL110" s="1024"/>
      <c r="AM110" s="1024"/>
      <c r="AN110" s="1024"/>
      <c r="AO110" s="1024"/>
      <c r="AP110" s="1025"/>
      <c r="AQ110" s="1063"/>
      <c r="AR110" s="1024"/>
      <c r="AS110" s="1024"/>
      <c r="AT110" s="1024"/>
      <c r="AU110" s="1024"/>
      <c r="AV110" s="1025"/>
      <c r="AW110" s="1014"/>
      <c r="AX110" s="1014"/>
      <c r="AY110" s="1014"/>
      <c r="AZ110" s="1014"/>
    </row>
    <row r="111" spans="1:58" hidden="1">
      <c r="A111" s="297"/>
      <c r="B111" s="1014">
        <v>1</v>
      </c>
      <c r="C111" s="1014"/>
      <c r="D111" s="1014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4"/>
      <c r="O111" s="1014"/>
      <c r="P111" s="1014"/>
      <c r="Q111" s="1014"/>
      <c r="R111" s="1014"/>
      <c r="S111" s="1014"/>
      <c r="T111" s="1014">
        <v>2</v>
      </c>
      <c r="U111" s="1014"/>
      <c r="V111" s="1014">
        <v>3</v>
      </c>
      <c r="W111" s="1014"/>
      <c r="X111" s="1014"/>
      <c r="Y111" s="1014"/>
      <c r="Z111" s="1014">
        <v>4</v>
      </c>
      <c r="AA111" s="1014"/>
      <c r="AB111" s="1014"/>
      <c r="AC111" s="1014"/>
      <c r="AD111" s="1014"/>
      <c r="AE111" s="1014"/>
      <c r="AF111" s="1014">
        <v>5</v>
      </c>
      <c r="AG111" s="1014"/>
      <c r="AH111" s="1014"/>
      <c r="AI111" s="1014"/>
      <c r="AJ111" s="1014"/>
      <c r="AK111" s="1014">
        <v>6</v>
      </c>
      <c r="AL111" s="1014"/>
      <c r="AM111" s="1014"/>
      <c r="AN111" s="1014"/>
      <c r="AO111" s="1014"/>
      <c r="AP111" s="1014"/>
      <c r="AQ111" s="1014">
        <v>7</v>
      </c>
      <c r="AR111" s="1014"/>
      <c r="AS111" s="1014"/>
      <c r="AT111" s="1014"/>
      <c r="AU111" s="1014"/>
      <c r="AV111" s="1014"/>
      <c r="AW111" s="1014">
        <v>8</v>
      </c>
      <c r="AX111" s="1014"/>
      <c r="AY111" s="1014"/>
      <c r="AZ111" s="1014"/>
    </row>
    <row r="112" spans="1:58" ht="15" hidden="1" customHeight="1">
      <c r="A112" s="297"/>
      <c r="B112" s="1531" t="s">
        <v>1031</v>
      </c>
      <c r="C112" s="1531"/>
      <c r="D112" s="1531"/>
      <c r="E112" s="1531"/>
      <c r="F112" s="1531"/>
      <c r="G112" s="1531"/>
      <c r="H112" s="1531"/>
      <c r="I112" s="1531"/>
      <c r="J112" s="1531"/>
      <c r="K112" s="1531"/>
      <c r="L112" s="1531"/>
      <c r="M112" s="1531"/>
      <c r="N112" s="1531"/>
      <c r="O112" s="1531"/>
      <c r="P112" s="1531"/>
      <c r="Q112" s="1531"/>
      <c r="R112" s="1531"/>
      <c r="S112" s="1531"/>
      <c r="T112" s="1541" t="s">
        <v>7</v>
      </c>
      <c r="U112" s="1541"/>
      <c r="V112" s="1008">
        <f>SUM(V113:Y115)</f>
        <v>0</v>
      </c>
      <c r="W112" s="1009"/>
      <c r="X112" s="1009"/>
      <c r="Y112" s="1010"/>
      <c r="Z112" s="1542">
        <f>SUM(Z113:AE115)</f>
        <v>0</v>
      </c>
      <c r="AA112" s="1543"/>
      <c r="AB112" s="1543"/>
      <c r="AC112" s="1543"/>
      <c r="AD112" s="1543"/>
      <c r="AE112" s="1544"/>
      <c r="AF112" s="1542">
        <f>SUM(AF113:AJ115)</f>
        <v>0</v>
      </c>
      <c r="AG112" s="1543"/>
      <c r="AH112" s="1543"/>
      <c r="AI112" s="1543"/>
      <c r="AJ112" s="1544"/>
      <c r="AK112" s="1542">
        <f>SUM(AK113:AP115)</f>
        <v>0</v>
      </c>
      <c r="AL112" s="1543"/>
      <c r="AM112" s="1543"/>
      <c r="AN112" s="1543"/>
      <c r="AO112" s="1543"/>
      <c r="AP112" s="1544"/>
      <c r="AQ112" s="1542">
        <f>SUM(AQ113:AV115)</f>
        <v>0</v>
      </c>
      <c r="AR112" s="1543"/>
      <c r="AS112" s="1543"/>
      <c r="AT112" s="1543"/>
      <c r="AU112" s="1543"/>
      <c r="AV112" s="1544"/>
      <c r="AW112" s="1066">
        <f>SUM(AW113:AZ115)</f>
        <v>0</v>
      </c>
      <c r="AX112" s="1066"/>
      <c r="AY112" s="1066"/>
      <c r="AZ112" s="1066"/>
    </row>
    <row r="113" spans="1:54" ht="15" hidden="1" customHeight="1">
      <c r="A113" s="297"/>
      <c r="B113" s="1540" t="s">
        <v>436</v>
      </c>
      <c r="C113" s="1540"/>
      <c r="D113" s="1540"/>
      <c r="E113" s="1540"/>
      <c r="F113" s="1540"/>
      <c r="G113" s="1540"/>
      <c r="H113" s="1540"/>
      <c r="I113" s="1540"/>
      <c r="J113" s="1540"/>
      <c r="K113" s="1540"/>
      <c r="L113" s="1540"/>
      <c r="M113" s="1540"/>
      <c r="N113" s="1540"/>
      <c r="O113" s="1540"/>
      <c r="P113" s="1540"/>
      <c r="Q113" s="1540"/>
      <c r="R113" s="1540"/>
      <c r="S113" s="1540"/>
      <c r="T113" s="1535"/>
      <c r="U113" s="1541"/>
      <c r="V113" s="1008"/>
      <c r="W113" s="1009"/>
      <c r="X113" s="1009"/>
      <c r="Y113" s="1010"/>
      <c r="Z113" s="1542">
        <f>AF113+AK113+AQ113</f>
        <v>0</v>
      </c>
      <c r="AA113" s="1543"/>
      <c r="AB113" s="1543"/>
      <c r="AC113" s="1543"/>
      <c r="AD113" s="1543"/>
      <c r="AE113" s="1544"/>
      <c r="AF113" s="1542"/>
      <c r="AG113" s="1543"/>
      <c r="AH113" s="1543"/>
      <c r="AI113" s="1543"/>
      <c r="AJ113" s="1544"/>
      <c r="AK113" s="1542"/>
      <c r="AL113" s="1543"/>
      <c r="AM113" s="1543"/>
      <c r="AN113" s="1543"/>
      <c r="AO113" s="1543"/>
      <c r="AP113" s="1544"/>
      <c r="AQ113" s="1542"/>
      <c r="AR113" s="1543"/>
      <c r="AS113" s="1543"/>
      <c r="AT113" s="1543"/>
      <c r="AU113" s="1543"/>
      <c r="AV113" s="1544"/>
      <c r="AW113" s="1066">
        <f>V113*Z113*12</f>
        <v>0</v>
      </c>
      <c r="AX113" s="1066"/>
      <c r="AY113" s="1066"/>
      <c r="AZ113" s="1066"/>
    </row>
    <row r="114" spans="1:54" ht="15" hidden="1" customHeight="1">
      <c r="A114" s="297"/>
      <c r="B114" s="1540" t="s">
        <v>1014</v>
      </c>
      <c r="C114" s="1540"/>
      <c r="D114" s="1540"/>
      <c r="E114" s="1540"/>
      <c r="F114" s="1540"/>
      <c r="G114" s="1540"/>
      <c r="H114" s="1540"/>
      <c r="I114" s="1540"/>
      <c r="J114" s="1540"/>
      <c r="K114" s="1540"/>
      <c r="L114" s="1540"/>
      <c r="M114" s="1540"/>
      <c r="N114" s="1540"/>
      <c r="O114" s="1540"/>
      <c r="P114" s="1540"/>
      <c r="Q114" s="1540"/>
      <c r="R114" s="1540"/>
      <c r="S114" s="1540"/>
      <c r="T114" s="1143"/>
      <c r="U114" s="1193"/>
      <c r="V114" s="1008"/>
      <c r="W114" s="1009"/>
      <c r="X114" s="1009"/>
      <c r="Y114" s="1010"/>
      <c r="Z114" s="1542">
        <f>AF114+AK114+AQ114</f>
        <v>0</v>
      </c>
      <c r="AA114" s="1543"/>
      <c r="AB114" s="1543"/>
      <c r="AC114" s="1543"/>
      <c r="AD114" s="1543"/>
      <c r="AE114" s="1544"/>
      <c r="AF114" s="1542"/>
      <c r="AG114" s="1543"/>
      <c r="AH114" s="1543"/>
      <c r="AI114" s="1543"/>
      <c r="AJ114" s="1544"/>
      <c r="AK114" s="1542"/>
      <c r="AL114" s="1543"/>
      <c r="AM114" s="1543"/>
      <c r="AN114" s="1543"/>
      <c r="AO114" s="1543"/>
      <c r="AP114" s="1544"/>
      <c r="AQ114" s="1542"/>
      <c r="AR114" s="1543"/>
      <c r="AS114" s="1543"/>
      <c r="AT114" s="1543"/>
      <c r="AU114" s="1543"/>
      <c r="AV114" s="1544"/>
      <c r="AW114" s="1066">
        <f>V114*Z114*12</f>
        <v>0</v>
      </c>
      <c r="AX114" s="1066"/>
      <c r="AY114" s="1066"/>
      <c r="AZ114" s="1066"/>
    </row>
    <row r="115" spans="1:54" ht="15" hidden="1" customHeight="1">
      <c r="A115" s="297"/>
      <c r="B115" s="1522" t="s">
        <v>1032</v>
      </c>
      <c r="C115" s="1522"/>
      <c r="D115" s="1522"/>
      <c r="E115" s="1522"/>
      <c r="F115" s="1522"/>
      <c r="G115" s="1522"/>
      <c r="H115" s="1522"/>
      <c r="I115" s="1522"/>
      <c r="J115" s="1522"/>
      <c r="K115" s="1522"/>
      <c r="L115" s="1522"/>
      <c r="M115" s="1522"/>
      <c r="N115" s="1522"/>
      <c r="O115" s="1522"/>
      <c r="P115" s="1522"/>
      <c r="Q115" s="1522"/>
      <c r="R115" s="1522"/>
      <c r="S115" s="1522"/>
      <c r="T115" s="1143"/>
      <c r="U115" s="1193"/>
      <c r="V115" s="1008"/>
      <c r="W115" s="1009"/>
      <c r="X115" s="1009"/>
      <c r="Y115" s="1010"/>
      <c r="Z115" s="1542">
        <f>AF115+AK115+AQ115</f>
        <v>0</v>
      </c>
      <c r="AA115" s="1543"/>
      <c r="AB115" s="1543"/>
      <c r="AC115" s="1543"/>
      <c r="AD115" s="1543"/>
      <c r="AE115" s="1544"/>
      <c r="AF115" s="1542"/>
      <c r="AG115" s="1543"/>
      <c r="AH115" s="1543"/>
      <c r="AI115" s="1543"/>
      <c r="AJ115" s="1544"/>
      <c r="AK115" s="1542"/>
      <c r="AL115" s="1543"/>
      <c r="AM115" s="1543"/>
      <c r="AN115" s="1543"/>
      <c r="AO115" s="1543"/>
      <c r="AP115" s="1544"/>
      <c r="AQ115" s="1542"/>
      <c r="AR115" s="1543"/>
      <c r="AS115" s="1543"/>
      <c r="AT115" s="1543"/>
      <c r="AU115" s="1543"/>
      <c r="AV115" s="1544"/>
      <c r="AW115" s="1066">
        <f>V115*Z115*12</f>
        <v>0</v>
      </c>
      <c r="AX115" s="1066"/>
      <c r="AY115" s="1066"/>
      <c r="AZ115" s="1066"/>
    </row>
    <row r="116" spans="1:54" ht="15" hidden="1" customHeight="1">
      <c r="A116" s="297"/>
      <c r="B116" s="1531" t="s">
        <v>1015</v>
      </c>
      <c r="C116" s="1531"/>
      <c r="D116" s="1531"/>
      <c r="E116" s="1531"/>
      <c r="F116" s="1531"/>
      <c r="G116" s="1531"/>
      <c r="H116" s="1531"/>
      <c r="I116" s="1531"/>
      <c r="J116" s="1531"/>
      <c r="K116" s="1531"/>
      <c r="L116" s="1531"/>
      <c r="M116" s="1531"/>
      <c r="N116" s="1531"/>
      <c r="O116" s="1531"/>
      <c r="P116" s="1531"/>
      <c r="Q116" s="1531"/>
      <c r="R116" s="1531"/>
      <c r="S116" s="1531"/>
      <c r="T116" s="1143" t="s">
        <v>555</v>
      </c>
      <c r="U116" s="1193"/>
      <c r="V116" s="1008"/>
      <c r="W116" s="1009"/>
      <c r="X116" s="1009"/>
      <c r="Y116" s="1010"/>
      <c r="Z116" s="1542">
        <f>AF116+AK116+AQ116</f>
        <v>0</v>
      </c>
      <c r="AA116" s="1543"/>
      <c r="AB116" s="1543"/>
      <c r="AC116" s="1543"/>
      <c r="AD116" s="1543"/>
      <c r="AE116" s="1544"/>
      <c r="AF116" s="1542"/>
      <c r="AG116" s="1543"/>
      <c r="AH116" s="1543"/>
      <c r="AI116" s="1543"/>
      <c r="AJ116" s="1544"/>
      <c r="AK116" s="1542"/>
      <c r="AL116" s="1543"/>
      <c r="AM116" s="1543"/>
      <c r="AN116" s="1543"/>
      <c r="AO116" s="1543"/>
      <c r="AP116" s="1544"/>
      <c r="AQ116" s="1542"/>
      <c r="AR116" s="1543"/>
      <c r="AS116" s="1543"/>
      <c r="AT116" s="1543"/>
      <c r="AU116" s="1543"/>
      <c r="AV116" s="1544"/>
      <c r="AW116" s="1066">
        <f>V116*Z116*12</f>
        <v>0</v>
      </c>
      <c r="AX116" s="1066"/>
      <c r="AY116" s="1066"/>
      <c r="AZ116" s="1066"/>
    </row>
    <row r="117" spans="1:54" ht="15" hidden="1" customHeight="1">
      <c r="A117" s="297"/>
      <c r="B117" s="1531" t="s">
        <v>1018</v>
      </c>
      <c r="C117" s="1531"/>
      <c r="D117" s="1531"/>
      <c r="E117" s="1531"/>
      <c r="F117" s="1531"/>
      <c r="G117" s="1531"/>
      <c r="H117" s="1531"/>
      <c r="I117" s="1531"/>
      <c r="J117" s="1531"/>
      <c r="K117" s="1531"/>
      <c r="L117" s="1531"/>
      <c r="M117" s="1531"/>
      <c r="N117" s="1531"/>
      <c r="O117" s="1531"/>
      <c r="P117" s="1531"/>
      <c r="Q117" s="1531"/>
      <c r="R117" s="1531"/>
      <c r="S117" s="1531"/>
      <c r="T117" s="1143" t="s">
        <v>830</v>
      </c>
      <c r="U117" s="1193"/>
      <c r="V117" s="1008"/>
      <c r="W117" s="1009"/>
      <c r="X117" s="1009"/>
      <c r="Y117" s="1010"/>
      <c r="Z117" s="1542">
        <f>AF117+AK117+AQ117</f>
        <v>0</v>
      </c>
      <c r="AA117" s="1543"/>
      <c r="AB117" s="1543"/>
      <c r="AC117" s="1543"/>
      <c r="AD117" s="1543"/>
      <c r="AE117" s="1544"/>
      <c r="AF117" s="1542"/>
      <c r="AG117" s="1543"/>
      <c r="AH117" s="1543"/>
      <c r="AI117" s="1543"/>
      <c r="AJ117" s="1544"/>
      <c r="AK117" s="1542"/>
      <c r="AL117" s="1543"/>
      <c r="AM117" s="1543"/>
      <c r="AN117" s="1543"/>
      <c r="AO117" s="1543"/>
      <c r="AP117" s="1544"/>
      <c r="AQ117" s="1542"/>
      <c r="AR117" s="1543"/>
      <c r="AS117" s="1543"/>
      <c r="AT117" s="1543"/>
      <c r="AU117" s="1543"/>
      <c r="AV117" s="1544"/>
      <c r="AW117" s="1066">
        <f>V117*Z117*12</f>
        <v>0</v>
      </c>
      <c r="AX117" s="1066"/>
      <c r="AY117" s="1066"/>
      <c r="AZ117" s="1066"/>
    </row>
    <row r="118" spans="1:54" ht="15" hidden="1" customHeight="1">
      <c r="A118" s="297"/>
      <c r="B118" s="1531" t="s">
        <v>1016</v>
      </c>
      <c r="C118" s="1531"/>
      <c r="D118" s="1531"/>
      <c r="E118" s="1531"/>
      <c r="F118" s="1531"/>
      <c r="G118" s="1531"/>
      <c r="H118" s="1531"/>
      <c r="I118" s="1531"/>
      <c r="J118" s="1531"/>
      <c r="K118" s="1531"/>
      <c r="L118" s="1531"/>
      <c r="M118" s="1531"/>
      <c r="N118" s="1531"/>
      <c r="O118" s="1531"/>
      <c r="P118" s="1531"/>
      <c r="Q118" s="1531"/>
      <c r="R118" s="1531"/>
      <c r="S118" s="1531"/>
      <c r="T118" s="1143"/>
      <c r="U118" s="1193"/>
      <c r="V118" s="1014" t="s">
        <v>6</v>
      </c>
      <c r="W118" s="1014"/>
      <c r="X118" s="1014"/>
      <c r="Y118" s="1014"/>
      <c r="Z118" s="1529" t="s">
        <v>6</v>
      </c>
      <c r="AA118" s="1529"/>
      <c r="AB118" s="1529"/>
      <c r="AC118" s="1529"/>
      <c r="AD118" s="1529"/>
      <c r="AE118" s="1529"/>
      <c r="AF118" s="1066" t="s">
        <v>6</v>
      </c>
      <c r="AG118" s="1066"/>
      <c r="AH118" s="1066"/>
      <c r="AI118" s="1066"/>
      <c r="AJ118" s="1066"/>
      <c r="AK118" s="1066" t="s">
        <v>6</v>
      </c>
      <c r="AL118" s="1066"/>
      <c r="AM118" s="1066"/>
      <c r="AN118" s="1066"/>
      <c r="AO118" s="1066"/>
      <c r="AP118" s="1066"/>
      <c r="AQ118" s="1066" t="s">
        <v>6</v>
      </c>
      <c r="AR118" s="1066"/>
      <c r="AS118" s="1066"/>
      <c r="AT118" s="1066"/>
      <c r="AU118" s="1066"/>
      <c r="AV118" s="1066"/>
      <c r="AW118" s="1066">
        <f>SUM(AW117+AW116+AW112)*0.15</f>
        <v>0</v>
      </c>
      <c r="AX118" s="1066"/>
      <c r="AY118" s="1066"/>
      <c r="AZ118" s="1066"/>
    </row>
    <row r="119" spans="1:54" ht="15" hidden="1" customHeight="1">
      <c r="A119" s="297"/>
      <c r="B119" s="1518" t="s">
        <v>1019</v>
      </c>
      <c r="C119" s="1519"/>
      <c r="D119" s="1519"/>
      <c r="E119" s="1519"/>
      <c r="F119" s="1519"/>
      <c r="G119" s="1519"/>
      <c r="H119" s="1519"/>
      <c r="I119" s="1519"/>
      <c r="J119" s="1519"/>
      <c r="K119" s="1519"/>
      <c r="L119" s="1519"/>
      <c r="M119" s="1519"/>
      <c r="N119" s="1519"/>
      <c r="O119" s="1519"/>
      <c r="P119" s="1519"/>
      <c r="Q119" s="1520">
        <v>132</v>
      </c>
      <c r="R119" s="1520"/>
      <c r="S119" s="1521"/>
      <c r="T119" s="1069" t="s">
        <v>6</v>
      </c>
      <c r="U119" s="1069"/>
      <c r="V119" s="1069">
        <f>SUM(V117)</f>
        <v>0</v>
      </c>
      <c r="W119" s="1069"/>
      <c r="X119" s="1069"/>
      <c r="Y119" s="1069"/>
      <c r="Z119" s="1513" t="s">
        <v>6</v>
      </c>
      <c r="AA119" s="1513"/>
      <c r="AB119" s="1513"/>
      <c r="AC119" s="1513"/>
      <c r="AD119" s="1513"/>
      <c r="AE119" s="1513"/>
      <c r="AF119" s="1514" t="s">
        <v>6</v>
      </c>
      <c r="AG119" s="1514"/>
      <c r="AH119" s="1514"/>
      <c r="AI119" s="1514"/>
      <c r="AJ119" s="1514"/>
      <c r="AK119" s="1514" t="s">
        <v>6</v>
      </c>
      <c r="AL119" s="1514"/>
      <c r="AM119" s="1514"/>
      <c r="AN119" s="1514"/>
      <c r="AO119" s="1514"/>
      <c r="AP119" s="1514"/>
      <c r="AQ119" s="1514" t="s">
        <v>6</v>
      </c>
      <c r="AR119" s="1514"/>
      <c r="AS119" s="1514"/>
      <c r="AT119" s="1514"/>
      <c r="AU119" s="1514"/>
      <c r="AV119" s="1514"/>
      <c r="AW119" s="1514">
        <f>SUM(AW117)*1.15</f>
        <v>0</v>
      </c>
      <c r="AX119" s="1514"/>
      <c r="AY119" s="1514"/>
      <c r="AZ119" s="1514"/>
      <c r="BA119" s="454">
        <v>0</v>
      </c>
      <c r="BB119" s="454" t="e">
        <f>BA119/V117/12/1.15</f>
        <v>#DIV/0!</v>
      </c>
    </row>
    <row r="120" spans="1:54" ht="15" hidden="1" customHeight="1">
      <c r="A120" s="297"/>
      <c r="B120" s="1518" t="s">
        <v>1017</v>
      </c>
      <c r="C120" s="1519"/>
      <c r="D120" s="1519"/>
      <c r="E120" s="1519"/>
      <c r="F120" s="1519"/>
      <c r="G120" s="1519"/>
      <c r="H120" s="1519"/>
      <c r="I120" s="1519"/>
      <c r="J120" s="1519"/>
      <c r="K120" s="1519"/>
      <c r="L120" s="1519"/>
      <c r="M120" s="1519"/>
      <c r="N120" s="1519"/>
      <c r="O120" s="1519"/>
      <c r="P120" s="1519"/>
      <c r="Q120" s="1520">
        <v>132</v>
      </c>
      <c r="R120" s="1520"/>
      <c r="S120" s="1521"/>
      <c r="T120" s="1069" t="s">
        <v>6</v>
      </c>
      <c r="U120" s="1069"/>
      <c r="V120" s="1069">
        <f>V112+V116</f>
        <v>0</v>
      </c>
      <c r="W120" s="1069"/>
      <c r="X120" s="1069"/>
      <c r="Y120" s="1069"/>
      <c r="Z120" s="1513" t="s">
        <v>6</v>
      </c>
      <c r="AA120" s="1513"/>
      <c r="AB120" s="1513"/>
      <c r="AC120" s="1513"/>
      <c r="AD120" s="1513"/>
      <c r="AE120" s="1513"/>
      <c r="AF120" s="1514" t="s">
        <v>6</v>
      </c>
      <c r="AG120" s="1514"/>
      <c r="AH120" s="1514"/>
      <c r="AI120" s="1514"/>
      <c r="AJ120" s="1514"/>
      <c r="AK120" s="1514" t="s">
        <v>6</v>
      </c>
      <c r="AL120" s="1514"/>
      <c r="AM120" s="1514"/>
      <c r="AN120" s="1514"/>
      <c r="AO120" s="1514"/>
      <c r="AP120" s="1514"/>
      <c r="AQ120" s="1514" t="s">
        <v>6</v>
      </c>
      <c r="AR120" s="1514"/>
      <c r="AS120" s="1514"/>
      <c r="AT120" s="1514"/>
      <c r="AU120" s="1514"/>
      <c r="AV120" s="1514"/>
      <c r="AW120" s="1514">
        <f>(AW112+AW116)*1.15</f>
        <v>0</v>
      </c>
      <c r="AX120" s="1514"/>
      <c r="AY120" s="1514"/>
      <c r="AZ120" s="1514"/>
      <c r="BA120" s="454">
        <v>0</v>
      </c>
      <c r="BB120" s="660" t="e">
        <f>BA120/V116/12/1.15</f>
        <v>#DIV/0!</v>
      </c>
    </row>
    <row r="121" spans="1:54" ht="15.75" hidden="1" customHeight="1">
      <c r="A121" s="185"/>
      <c r="B121" s="1530" t="s">
        <v>352</v>
      </c>
      <c r="C121" s="1530"/>
      <c r="D121" s="1530"/>
      <c r="E121" s="1530"/>
      <c r="F121" s="1530"/>
      <c r="G121" s="1530"/>
      <c r="H121" s="1530"/>
      <c r="I121" s="1530"/>
      <c r="J121" s="1530"/>
      <c r="K121" s="1530"/>
      <c r="L121" s="1530"/>
      <c r="M121" s="1530"/>
      <c r="N121" s="1530"/>
      <c r="O121" s="1530"/>
      <c r="P121" s="1530"/>
      <c r="Q121" s="1530"/>
      <c r="R121" s="1530"/>
      <c r="S121" s="1530"/>
      <c r="T121" s="1193" t="s">
        <v>339</v>
      </c>
      <c r="U121" s="1193"/>
      <c r="V121" s="1069">
        <f>SUM(V119:Y120)</f>
        <v>0</v>
      </c>
      <c r="W121" s="1069"/>
      <c r="X121" s="1069"/>
      <c r="Y121" s="1069"/>
      <c r="Z121" s="1539" t="s">
        <v>6</v>
      </c>
      <c r="AA121" s="1539"/>
      <c r="AB121" s="1539"/>
      <c r="AC121" s="1539"/>
      <c r="AD121" s="1539"/>
      <c r="AE121" s="1539"/>
      <c r="AF121" s="1539" t="s">
        <v>6</v>
      </c>
      <c r="AG121" s="1539"/>
      <c r="AH121" s="1539"/>
      <c r="AI121" s="1539"/>
      <c r="AJ121" s="1539"/>
      <c r="AK121" s="1539" t="s">
        <v>6</v>
      </c>
      <c r="AL121" s="1539"/>
      <c r="AM121" s="1539"/>
      <c r="AN121" s="1539"/>
      <c r="AO121" s="1539"/>
      <c r="AP121" s="1539"/>
      <c r="AQ121" s="1539" t="s">
        <v>6</v>
      </c>
      <c r="AR121" s="1539"/>
      <c r="AS121" s="1539"/>
      <c r="AT121" s="1539"/>
      <c r="AU121" s="1539"/>
      <c r="AV121" s="1539"/>
      <c r="AW121" s="1514">
        <f>SUM(AW119:AZ120)</f>
        <v>0</v>
      </c>
      <c r="AX121" s="1514"/>
      <c r="AY121" s="1514"/>
      <c r="AZ121" s="1514"/>
      <c r="BA121" s="454"/>
      <c r="BB121" s="506"/>
    </row>
    <row r="122" spans="1:54" hidden="1">
      <c r="A122" s="302"/>
      <c r="B122" s="301"/>
      <c r="C122" s="301"/>
      <c r="D122" s="301"/>
      <c r="E122" s="301"/>
      <c r="F122" s="301"/>
      <c r="G122" s="301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1"/>
      <c r="Y122" s="301"/>
      <c r="Z122" s="300"/>
      <c r="AA122" s="300"/>
      <c r="AB122" s="300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</row>
    <row r="123" spans="1:54">
      <c r="A123" s="299"/>
      <c r="B123" s="1545" t="s">
        <v>572</v>
      </c>
      <c r="C123" s="1545"/>
      <c r="D123" s="1545"/>
      <c r="E123" s="1545"/>
      <c r="F123" s="1545"/>
      <c r="G123" s="1545"/>
      <c r="H123" s="1545"/>
      <c r="I123" s="1545"/>
      <c r="J123" s="1545"/>
      <c r="K123" s="1545"/>
      <c r="L123" s="1545"/>
      <c r="M123" s="1545"/>
      <c r="N123" s="1545"/>
      <c r="O123" s="1545"/>
      <c r="P123" s="1545"/>
      <c r="Q123" s="1545"/>
      <c r="R123" s="1545"/>
      <c r="S123" s="1545"/>
      <c r="T123" s="1145" t="s">
        <v>1</v>
      </c>
      <c r="U123" s="1146"/>
      <c r="V123" s="1144" t="s">
        <v>571</v>
      </c>
      <c r="W123" s="1145"/>
      <c r="X123" s="1145"/>
      <c r="Y123" s="1146"/>
      <c r="Z123" s="1538" t="s">
        <v>570</v>
      </c>
      <c r="AA123" s="1142"/>
      <c r="AB123" s="1142"/>
      <c r="AC123" s="1142"/>
      <c r="AD123" s="1142"/>
      <c r="AE123" s="1142"/>
      <c r="AF123" s="1142"/>
      <c r="AG123" s="1142"/>
      <c r="AH123" s="1142"/>
      <c r="AI123" s="1142"/>
      <c r="AJ123" s="1142"/>
      <c r="AK123" s="1142"/>
      <c r="AL123" s="1142"/>
      <c r="AM123" s="1142"/>
      <c r="AN123" s="1142"/>
      <c r="AO123" s="1142"/>
      <c r="AP123" s="1142"/>
      <c r="AQ123" s="1142"/>
      <c r="AR123" s="1142"/>
      <c r="AS123" s="1142"/>
      <c r="AT123" s="1142"/>
      <c r="AU123" s="1142"/>
      <c r="AV123" s="1143"/>
      <c r="AW123" s="1014" t="s">
        <v>569</v>
      </c>
      <c r="AX123" s="1014"/>
      <c r="AY123" s="1014"/>
      <c r="AZ123" s="1014"/>
    </row>
    <row r="124" spans="1:54" ht="15" customHeight="1">
      <c r="A124" s="191"/>
      <c r="B124" s="1545"/>
      <c r="C124" s="1545"/>
      <c r="D124" s="1545"/>
      <c r="E124" s="1545"/>
      <c r="F124" s="1545"/>
      <c r="G124" s="1545"/>
      <c r="H124" s="1545"/>
      <c r="I124" s="1545"/>
      <c r="J124" s="1545"/>
      <c r="K124" s="1545"/>
      <c r="L124" s="1545"/>
      <c r="M124" s="1545"/>
      <c r="N124" s="1545"/>
      <c r="O124" s="1545"/>
      <c r="P124" s="1545"/>
      <c r="Q124" s="1545"/>
      <c r="R124" s="1545"/>
      <c r="S124" s="1545"/>
      <c r="T124" s="1532"/>
      <c r="U124" s="1533"/>
      <c r="V124" s="1536"/>
      <c r="W124" s="1532"/>
      <c r="X124" s="1532"/>
      <c r="Y124" s="1533"/>
      <c r="Z124" s="1019" t="s">
        <v>568</v>
      </c>
      <c r="AA124" s="1020"/>
      <c r="AB124" s="1020"/>
      <c r="AC124" s="1020"/>
      <c r="AD124" s="1020"/>
      <c r="AE124" s="1021"/>
      <c r="AF124" s="1546" t="s">
        <v>50</v>
      </c>
      <c r="AG124" s="1121"/>
      <c r="AH124" s="1121"/>
      <c r="AI124" s="1121"/>
      <c r="AJ124" s="1121"/>
      <c r="AK124" s="1121"/>
      <c r="AL124" s="1121"/>
      <c r="AM124" s="1121"/>
      <c r="AN124" s="1121"/>
      <c r="AO124" s="1121"/>
      <c r="AP124" s="1121"/>
      <c r="AQ124" s="1121"/>
      <c r="AR124" s="1121"/>
      <c r="AS124" s="1121"/>
      <c r="AT124" s="1121"/>
      <c r="AU124" s="1121"/>
      <c r="AV124" s="1015"/>
      <c r="AW124" s="1014"/>
      <c r="AX124" s="1014"/>
      <c r="AY124" s="1014"/>
      <c r="AZ124" s="1014"/>
    </row>
    <row r="125" spans="1:54" ht="15" customHeight="1">
      <c r="A125" s="297"/>
      <c r="B125" s="1545"/>
      <c r="C125" s="1545"/>
      <c r="D125" s="1545"/>
      <c r="E125" s="1545"/>
      <c r="F125" s="1545"/>
      <c r="G125" s="1545"/>
      <c r="H125" s="1545"/>
      <c r="I125" s="1545"/>
      <c r="J125" s="1545"/>
      <c r="K125" s="1545"/>
      <c r="L125" s="1545"/>
      <c r="M125" s="1545"/>
      <c r="N125" s="1545"/>
      <c r="O125" s="1545"/>
      <c r="P125" s="1545"/>
      <c r="Q125" s="1545"/>
      <c r="R125" s="1545"/>
      <c r="S125" s="1545"/>
      <c r="T125" s="1532"/>
      <c r="U125" s="1533"/>
      <c r="V125" s="1536"/>
      <c r="W125" s="1532"/>
      <c r="X125" s="1532"/>
      <c r="Y125" s="1533"/>
      <c r="Z125" s="1080"/>
      <c r="AA125" s="1078"/>
      <c r="AB125" s="1078"/>
      <c r="AC125" s="1078"/>
      <c r="AD125" s="1078"/>
      <c r="AE125" s="1079"/>
      <c r="AF125" s="1019" t="s">
        <v>567</v>
      </c>
      <c r="AG125" s="1020"/>
      <c r="AH125" s="1020"/>
      <c r="AI125" s="1020"/>
      <c r="AJ125" s="1021"/>
      <c r="AK125" s="1019" t="s">
        <v>566</v>
      </c>
      <c r="AL125" s="1020"/>
      <c r="AM125" s="1020"/>
      <c r="AN125" s="1020"/>
      <c r="AO125" s="1020"/>
      <c r="AP125" s="1021"/>
      <c r="AQ125" s="1019" t="s">
        <v>565</v>
      </c>
      <c r="AR125" s="1020"/>
      <c r="AS125" s="1020"/>
      <c r="AT125" s="1020"/>
      <c r="AU125" s="1020"/>
      <c r="AV125" s="1021"/>
      <c r="AW125" s="1014"/>
      <c r="AX125" s="1014"/>
      <c r="AY125" s="1014"/>
      <c r="AZ125" s="1014"/>
    </row>
    <row r="126" spans="1:54" ht="34.5" customHeight="1">
      <c r="A126" s="298"/>
      <c r="B126" s="1545"/>
      <c r="C126" s="1545"/>
      <c r="D126" s="1545"/>
      <c r="E126" s="1545"/>
      <c r="F126" s="1545"/>
      <c r="G126" s="1545"/>
      <c r="H126" s="1545"/>
      <c r="I126" s="1545"/>
      <c r="J126" s="1545"/>
      <c r="K126" s="1545"/>
      <c r="L126" s="1545"/>
      <c r="M126" s="1545"/>
      <c r="N126" s="1545"/>
      <c r="O126" s="1545"/>
      <c r="P126" s="1545"/>
      <c r="Q126" s="1545"/>
      <c r="R126" s="1545"/>
      <c r="S126" s="1545"/>
      <c r="T126" s="1534"/>
      <c r="U126" s="1535"/>
      <c r="V126" s="1537"/>
      <c r="W126" s="1534"/>
      <c r="X126" s="1534"/>
      <c r="Y126" s="1535"/>
      <c r="Z126" s="1063"/>
      <c r="AA126" s="1024"/>
      <c r="AB126" s="1024"/>
      <c r="AC126" s="1024"/>
      <c r="AD126" s="1024"/>
      <c r="AE126" s="1025"/>
      <c r="AF126" s="1063"/>
      <c r="AG126" s="1024"/>
      <c r="AH126" s="1024"/>
      <c r="AI126" s="1024"/>
      <c r="AJ126" s="1025"/>
      <c r="AK126" s="1063"/>
      <c r="AL126" s="1024"/>
      <c r="AM126" s="1024"/>
      <c r="AN126" s="1024"/>
      <c r="AO126" s="1024"/>
      <c r="AP126" s="1025"/>
      <c r="AQ126" s="1063"/>
      <c r="AR126" s="1024"/>
      <c r="AS126" s="1024"/>
      <c r="AT126" s="1024"/>
      <c r="AU126" s="1024"/>
      <c r="AV126" s="1025"/>
      <c r="AW126" s="1014"/>
      <c r="AX126" s="1014"/>
      <c r="AY126" s="1014"/>
      <c r="AZ126" s="1014"/>
    </row>
    <row r="127" spans="1:54">
      <c r="A127" s="297"/>
      <c r="B127" s="1014">
        <v>1</v>
      </c>
      <c r="C127" s="1014"/>
      <c r="D127" s="1014"/>
      <c r="E127" s="1014"/>
      <c r="F127" s="1014"/>
      <c r="G127" s="1014"/>
      <c r="H127" s="1014"/>
      <c r="I127" s="1014"/>
      <c r="J127" s="1014"/>
      <c r="K127" s="1014"/>
      <c r="L127" s="1014"/>
      <c r="M127" s="1014"/>
      <c r="N127" s="1014"/>
      <c r="O127" s="1014"/>
      <c r="P127" s="1014"/>
      <c r="Q127" s="1014"/>
      <c r="R127" s="1014"/>
      <c r="S127" s="1014"/>
      <c r="T127" s="1014">
        <v>2</v>
      </c>
      <c r="U127" s="1014"/>
      <c r="V127" s="1014">
        <v>3</v>
      </c>
      <c r="W127" s="1014"/>
      <c r="X127" s="1014"/>
      <c r="Y127" s="1014"/>
      <c r="Z127" s="1014">
        <v>4</v>
      </c>
      <c r="AA127" s="1014"/>
      <c r="AB127" s="1014"/>
      <c r="AC127" s="1014"/>
      <c r="AD127" s="1014"/>
      <c r="AE127" s="1014"/>
      <c r="AF127" s="1014">
        <v>5</v>
      </c>
      <c r="AG127" s="1014"/>
      <c r="AH127" s="1014"/>
      <c r="AI127" s="1014"/>
      <c r="AJ127" s="1014"/>
      <c r="AK127" s="1014">
        <v>6</v>
      </c>
      <c r="AL127" s="1014"/>
      <c r="AM127" s="1014"/>
      <c r="AN127" s="1014"/>
      <c r="AO127" s="1014"/>
      <c r="AP127" s="1014"/>
      <c r="AQ127" s="1014">
        <v>7</v>
      </c>
      <c r="AR127" s="1014"/>
      <c r="AS127" s="1014"/>
      <c r="AT127" s="1014"/>
      <c r="AU127" s="1014"/>
      <c r="AV127" s="1014"/>
      <c r="AW127" s="1014">
        <v>8</v>
      </c>
      <c r="AX127" s="1014"/>
      <c r="AY127" s="1014"/>
      <c r="AZ127" s="1014"/>
    </row>
    <row r="128" spans="1:54" ht="15" customHeight="1">
      <c r="A128" s="297"/>
      <c r="B128" s="1531" t="s">
        <v>1031</v>
      </c>
      <c r="C128" s="1531"/>
      <c r="D128" s="1531"/>
      <c r="E128" s="1531"/>
      <c r="F128" s="1531"/>
      <c r="G128" s="1531"/>
      <c r="H128" s="1531"/>
      <c r="I128" s="1531"/>
      <c r="J128" s="1531"/>
      <c r="K128" s="1531"/>
      <c r="L128" s="1531"/>
      <c r="M128" s="1531"/>
      <c r="N128" s="1531"/>
      <c r="O128" s="1531"/>
      <c r="P128" s="1531"/>
      <c r="Q128" s="1531"/>
      <c r="R128" s="1531"/>
      <c r="S128" s="1531"/>
      <c r="T128" s="1541" t="s">
        <v>7</v>
      </c>
      <c r="U128" s="1541"/>
      <c r="V128" s="1477">
        <f>SUM(V129:Y131)</f>
        <v>2</v>
      </c>
      <c r="W128" s="1477"/>
      <c r="X128" s="1477"/>
      <c r="Y128" s="1477"/>
      <c r="Z128" s="1529">
        <f>SUM(Z129:AE131)</f>
        <v>55896.36</v>
      </c>
      <c r="AA128" s="1529"/>
      <c r="AB128" s="1529"/>
      <c r="AC128" s="1529"/>
      <c r="AD128" s="1529"/>
      <c r="AE128" s="1529"/>
      <c r="AF128" s="1529">
        <f>SUM(AF129:AJ131)</f>
        <v>45927.56</v>
      </c>
      <c r="AG128" s="1529"/>
      <c r="AH128" s="1529"/>
      <c r="AI128" s="1529"/>
      <c r="AJ128" s="1529"/>
      <c r="AK128" s="1529">
        <f>SUM(AK129:AP131)</f>
        <v>0</v>
      </c>
      <c r="AL128" s="1529"/>
      <c r="AM128" s="1529"/>
      <c r="AN128" s="1529"/>
      <c r="AO128" s="1529"/>
      <c r="AP128" s="1529"/>
      <c r="AQ128" s="1529">
        <f>SUM(AQ129:AV131)</f>
        <v>9968.7999999999993</v>
      </c>
      <c r="AR128" s="1529"/>
      <c r="AS128" s="1529"/>
      <c r="AT128" s="1529"/>
      <c r="AU128" s="1529"/>
      <c r="AV128" s="1529"/>
      <c r="AW128" s="1066">
        <f>SUM(AW129:AZ131)</f>
        <v>670756.32000000007</v>
      </c>
      <c r="AX128" s="1066"/>
      <c r="AY128" s="1066"/>
      <c r="AZ128" s="1066"/>
    </row>
    <row r="129" spans="1:58" ht="15" customHeight="1">
      <c r="A129" s="297"/>
      <c r="B129" s="1540" t="s">
        <v>436</v>
      </c>
      <c r="C129" s="1540"/>
      <c r="D129" s="1540"/>
      <c r="E129" s="1540"/>
      <c r="F129" s="1540"/>
      <c r="G129" s="1540"/>
      <c r="H129" s="1540"/>
      <c r="I129" s="1540"/>
      <c r="J129" s="1540"/>
      <c r="K129" s="1540"/>
      <c r="L129" s="1540"/>
      <c r="M129" s="1540"/>
      <c r="N129" s="1540"/>
      <c r="O129" s="1540"/>
      <c r="P129" s="1540"/>
      <c r="Q129" s="1540"/>
      <c r="R129" s="1540"/>
      <c r="S129" s="1540"/>
      <c r="T129" s="1535"/>
      <c r="U129" s="1541"/>
      <c r="V129" s="1477">
        <v>1</v>
      </c>
      <c r="W129" s="1477"/>
      <c r="X129" s="1477"/>
      <c r="Y129" s="1477"/>
      <c r="Z129" s="1529">
        <f>AF129+AK129+AQ129</f>
        <v>31666</v>
      </c>
      <c r="AA129" s="1529"/>
      <c r="AB129" s="1529"/>
      <c r="AC129" s="1529"/>
      <c r="AD129" s="1529"/>
      <c r="AE129" s="1529"/>
      <c r="AF129" s="1529">
        <v>25802</v>
      </c>
      <c r="AG129" s="1529"/>
      <c r="AH129" s="1529"/>
      <c r="AI129" s="1529"/>
      <c r="AJ129" s="1529"/>
      <c r="AK129" s="1542"/>
      <c r="AL129" s="1543"/>
      <c r="AM129" s="1543"/>
      <c r="AN129" s="1543"/>
      <c r="AO129" s="1543"/>
      <c r="AP129" s="1544"/>
      <c r="AQ129" s="1529">
        <v>5864</v>
      </c>
      <c r="AR129" s="1529"/>
      <c r="AS129" s="1529"/>
      <c r="AT129" s="1529"/>
      <c r="AU129" s="1529"/>
      <c r="AV129" s="1529"/>
      <c r="AW129" s="1066">
        <f>V129*Z129*12</f>
        <v>379992</v>
      </c>
      <c r="AX129" s="1066"/>
      <c r="AY129" s="1066"/>
      <c r="AZ129" s="1066"/>
    </row>
    <row r="130" spans="1:58" ht="15" customHeight="1">
      <c r="A130" s="297"/>
      <c r="B130" s="1540" t="s">
        <v>1014</v>
      </c>
      <c r="C130" s="1540"/>
      <c r="D130" s="1540"/>
      <c r="E130" s="1540"/>
      <c r="F130" s="1540"/>
      <c r="G130" s="1540"/>
      <c r="H130" s="1540"/>
      <c r="I130" s="1540"/>
      <c r="J130" s="1540"/>
      <c r="K130" s="1540"/>
      <c r="L130" s="1540"/>
      <c r="M130" s="1540"/>
      <c r="N130" s="1540"/>
      <c r="O130" s="1540"/>
      <c r="P130" s="1540"/>
      <c r="Q130" s="1540"/>
      <c r="R130" s="1540"/>
      <c r="S130" s="1540"/>
      <c r="T130" s="1143"/>
      <c r="U130" s="1193"/>
      <c r="V130" s="1014">
        <v>1</v>
      </c>
      <c r="W130" s="1014"/>
      <c r="X130" s="1014"/>
      <c r="Y130" s="1014"/>
      <c r="Z130" s="1529">
        <f>AF130+AK130+AQ130</f>
        <v>24230.36</v>
      </c>
      <c r="AA130" s="1529"/>
      <c r="AB130" s="1529"/>
      <c r="AC130" s="1529"/>
      <c r="AD130" s="1529"/>
      <c r="AE130" s="1529"/>
      <c r="AF130" s="1066">
        <v>20125.560000000001</v>
      </c>
      <c r="AG130" s="1066"/>
      <c r="AH130" s="1066"/>
      <c r="AI130" s="1066"/>
      <c r="AJ130" s="1066"/>
      <c r="AK130" s="1066"/>
      <c r="AL130" s="1066"/>
      <c r="AM130" s="1066"/>
      <c r="AN130" s="1066"/>
      <c r="AO130" s="1066"/>
      <c r="AP130" s="1066"/>
      <c r="AQ130" s="1066">
        <v>4104.8</v>
      </c>
      <c r="AR130" s="1066"/>
      <c r="AS130" s="1066"/>
      <c r="AT130" s="1066"/>
      <c r="AU130" s="1066"/>
      <c r="AV130" s="1066"/>
      <c r="AW130" s="1066">
        <f>V130*Z130*12</f>
        <v>290764.32</v>
      </c>
      <c r="AX130" s="1066"/>
      <c r="AY130" s="1066"/>
      <c r="AZ130" s="1066"/>
    </row>
    <row r="131" spans="1:58" ht="15" hidden="1" customHeight="1">
      <c r="A131" s="297"/>
      <c r="B131" s="1522" t="s">
        <v>1032</v>
      </c>
      <c r="C131" s="1522"/>
      <c r="D131" s="1522"/>
      <c r="E131" s="1522"/>
      <c r="F131" s="1522"/>
      <c r="G131" s="1522"/>
      <c r="H131" s="1522"/>
      <c r="I131" s="1522"/>
      <c r="J131" s="1522"/>
      <c r="K131" s="1522"/>
      <c r="L131" s="1522"/>
      <c r="M131" s="1522"/>
      <c r="N131" s="1522"/>
      <c r="O131" s="1522"/>
      <c r="P131" s="1522"/>
      <c r="Q131" s="1522"/>
      <c r="R131" s="1522"/>
      <c r="S131" s="1522"/>
      <c r="T131" s="1143"/>
      <c r="U131" s="1193"/>
      <c r="V131" s="1014"/>
      <c r="W131" s="1014"/>
      <c r="X131" s="1014"/>
      <c r="Y131" s="1014"/>
      <c r="Z131" s="1529">
        <f>AF131+AK131+AQ131</f>
        <v>0</v>
      </c>
      <c r="AA131" s="1529"/>
      <c r="AB131" s="1529"/>
      <c r="AC131" s="1529"/>
      <c r="AD131" s="1529"/>
      <c r="AE131" s="1529"/>
      <c r="AF131" s="1066"/>
      <c r="AG131" s="1066"/>
      <c r="AH131" s="1066"/>
      <c r="AI131" s="1066"/>
      <c r="AJ131" s="1066"/>
      <c r="AK131" s="1066"/>
      <c r="AL131" s="1066"/>
      <c r="AM131" s="1066"/>
      <c r="AN131" s="1066"/>
      <c r="AO131" s="1066"/>
      <c r="AP131" s="1066"/>
      <c r="AQ131" s="1066"/>
      <c r="AR131" s="1066"/>
      <c r="AS131" s="1066"/>
      <c r="AT131" s="1066"/>
      <c r="AU131" s="1066"/>
      <c r="AV131" s="1066"/>
      <c r="AW131" s="1066">
        <f>V131*Z131*12</f>
        <v>0</v>
      </c>
      <c r="AX131" s="1066"/>
      <c r="AY131" s="1066"/>
      <c r="AZ131" s="1066"/>
    </row>
    <row r="132" spans="1:58" ht="15" customHeight="1">
      <c r="A132" s="297"/>
      <c r="B132" s="1531" t="s">
        <v>1015</v>
      </c>
      <c r="C132" s="1531"/>
      <c r="D132" s="1531"/>
      <c r="E132" s="1531"/>
      <c r="F132" s="1531"/>
      <c r="G132" s="1531"/>
      <c r="H132" s="1531"/>
      <c r="I132" s="1531"/>
      <c r="J132" s="1531"/>
      <c r="K132" s="1531"/>
      <c r="L132" s="1531"/>
      <c r="M132" s="1531"/>
      <c r="N132" s="1531"/>
      <c r="O132" s="1531"/>
      <c r="P132" s="1531"/>
      <c r="Q132" s="1531"/>
      <c r="R132" s="1531"/>
      <c r="S132" s="1531"/>
      <c r="T132" s="1143" t="s">
        <v>555</v>
      </c>
      <c r="U132" s="1193"/>
      <c r="V132" s="1014">
        <v>13.2</v>
      </c>
      <c r="W132" s="1014"/>
      <c r="X132" s="1014"/>
      <c r="Y132" s="1014"/>
      <c r="Z132" s="1529">
        <f>AF132+AK132+AQ132</f>
        <v>18868.194069999998</v>
      </c>
      <c r="AA132" s="1529"/>
      <c r="AB132" s="1529"/>
      <c r="AC132" s="1529"/>
      <c r="AD132" s="1529"/>
      <c r="AE132" s="1529"/>
      <c r="AF132" s="1066">
        <v>4319</v>
      </c>
      <c r="AG132" s="1066"/>
      <c r="AH132" s="1066"/>
      <c r="AI132" s="1066"/>
      <c r="AJ132" s="1066"/>
      <c r="AK132" s="1066"/>
      <c r="AL132" s="1066"/>
      <c r="AM132" s="1066"/>
      <c r="AN132" s="1066"/>
      <c r="AO132" s="1066"/>
      <c r="AP132" s="1066"/>
      <c r="AQ132" s="1066">
        <v>14549.19407</v>
      </c>
      <c r="AR132" s="1066"/>
      <c r="AS132" s="1066"/>
      <c r="AT132" s="1066"/>
      <c r="AU132" s="1066"/>
      <c r="AV132" s="1066"/>
      <c r="AW132" s="1066">
        <f>V132*Z132*12</f>
        <v>2988721.9406879991</v>
      </c>
      <c r="AX132" s="1066"/>
      <c r="AY132" s="1066"/>
      <c r="AZ132" s="1066"/>
    </row>
    <row r="133" spans="1:58" ht="15" customHeight="1">
      <c r="A133" s="297"/>
      <c r="B133" s="1531" t="s">
        <v>1018</v>
      </c>
      <c r="C133" s="1531"/>
      <c r="D133" s="1531"/>
      <c r="E133" s="1531"/>
      <c r="F133" s="1531"/>
      <c r="G133" s="1531"/>
      <c r="H133" s="1531"/>
      <c r="I133" s="1531"/>
      <c r="J133" s="1531"/>
      <c r="K133" s="1531"/>
      <c r="L133" s="1531"/>
      <c r="M133" s="1531"/>
      <c r="N133" s="1531"/>
      <c r="O133" s="1531"/>
      <c r="P133" s="1531"/>
      <c r="Q133" s="1531"/>
      <c r="R133" s="1531"/>
      <c r="S133" s="1531"/>
      <c r="T133" s="1143" t="s">
        <v>830</v>
      </c>
      <c r="U133" s="1193"/>
      <c r="V133" s="1014">
        <v>22.72</v>
      </c>
      <c r="W133" s="1014"/>
      <c r="X133" s="1014"/>
      <c r="Y133" s="1014"/>
      <c r="Z133" s="1529">
        <f>AF133+AK133+AQ133</f>
        <v>20948.152683098589</v>
      </c>
      <c r="AA133" s="1529"/>
      <c r="AB133" s="1529"/>
      <c r="AC133" s="1529"/>
      <c r="AD133" s="1529"/>
      <c r="AE133" s="1529"/>
      <c r="AF133" s="1066">
        <v>11844</v>
      </c>
      <c r="AG133" s="1066"/>
      <c r="AH133" s="1066"/>
      <c r="AI133" s="1066"/>
      <c r="AJ133" s="1066"/>
      <c r="AK133" s="1066">
        <f>79706.95/V133</f>
        <v>3508.2284330985917</v>
      </c>
      <c r="AL133" s="1066"/>
      <c r="AM133" s="1066"/>
      <c r="AN133" s="1066"/>
      <c r="AO133" s="1066"/>
      <c r="AP133" s="1066"/>
      <c r="AQ133" s="1066">
        <v>5595.92425</v>
      </c>
      <c r="AR133" s="1066"/>
      <c r="AS133" s="1066"/>
      <c r="AT133" s="1066"/>
      <c r="AU133" s="1066"/>
      <c r="AV133" s="1066"/>
      <c r="AW133" s="1066">
        <f>V133*Z133*12</f>
        <v>5711304.3475199994</v>
      </c>
      <c r="AX133" s="1066"/>
      <c r="AY133" s="1066"/>
      <c r="AZ133" s="1066"/>
    </row>
    <row r="134" spans="1:58" ht="15" customHeight="1">
      <c r="A134" s="297"/>
      <c r="B134" s="1531" t="s">
        <v>1016</v>
      </c>
      <c r="C134" s="1531"/>
      <c r="D134" s="1531"/>
      <c r="E134" s="1531"/>
      <c r="F134" s="1531"/>
      <c r="G134" s="1531"/>
      <c r="H134" s="1531"/>
      <c r="I134" s="1531"/>
      <c r="J134" s="1531"/>
      <c r="K134" s="1531"/>
      <c r="L134" s="1531"/>
      <c r="M134" s="1531"/>
      <c r="N134" s="1531"/>
      <c r="O134" s="1531"/>
      <c r="P134" s="1531"/>
      <c r="Q134" s="1531"/>
      <c r="R134" s="1531"/>
      <c r="S134" s="1531"/>
      <c r="T134" s="1143"/>
      <c r="U134" s="1193"/>
      <c r="V134" s="1014" t="s">
        <v>6</v>
      </c>
      <c r="W134" s="1014"/>
      <c r="X134" s="1014"/>
      <c r="Y134" s="1014"/>
      <c r="Z134" s="1529" t="s">
        <v>6</v>
      </c>
      <c r="AA134" s="1529"/>
      <c r="AB134" s="1529"/>
      <c r="AC134" s="1529"/>
      <c r="AD134" s="1529"/>
      <c r="AE134" s="1529"/>
      <c r="AF134" s="1066" t="s">
        <v>6</v>
      </c>
      <c r="AG134" s="1066"/>
      <c r="AH134" s="1066"/>
      <c r="AI134" s="1066"/>
      <c r="AJ134" s="1066"/>
      <c r="AK134" s="1066" t="s">
        <v>6</v>
      </c>
      <c r="AL134" s="1066"/>
      <c r="AM134" s="1066"/>
      <c r="AN134" s="1066"/>
      <c r="AO134" s="1066"/>
      <c r="AP134" s="1066"/>
      <c r="AQ134" s="1066" t="s">
        <v>6</v>
      </c>
      <c r="AR134" s="1066"/>
      <c r="AS134" s="1066"/>
      <c r="AT134" s="1066"/>
      <c r="AU134" s="1066"/>
      <c r="AV134" s="1066"/>
      <c r="AW134" s="1066">
        <f>SUM(AW133+AW132+AW128)*0.15</f>
        <v>1405617.3912311997</v>
      </c>
      <c r="AX134" s="1066"/>
      <c r="AY134" s="1066"/>
      <c r="AZ134" s="1066"/>
    </row>
    <row r="135" spans="1:58" ht="15" customHeight="1">
      <c r="A135" s="297"/>
      <c r="B135" s="1518" t="s">
        <v>1019</v>
      </c>
      <c r="C135" s="1519"/>
      <c r="D135" s="1519"/>
      <c r="E135" s="1519"/>
      <c r="F135" s="1519"/>
      <c r="G135" s="1519"/>
      <c r="H135" s="1519"/>
      <c r="I135" s="1519"/>
      <c r="J135" s="1519"/>
      <c r="K135" s="1519"/>
      <c r="L135" s="1519"/>
      <c r="M135" s="1519"/>
      <c r="N135" s="1519"/>
      <c r="O135" s="1519"/>
      <c r="P135" s="1519"/>
      <c r="Q135" s="1520">
        <v>82</v>
      </c>
      <c r="R135" s="1520"/>
      <c r="S135" s="1521"/>
      <c r="T135" s="1069" t="s">
        <v>6</v>
      </c>
      <c r="U135" s="1069"/>
      <c r="V135" s="1069">
        <f>SUM(V133)</f>
        <v>22.72</v>
      </c>
      <c r="W135" s="1069"/>
      <c r="X135" s="1069"/>
      <c r="Y135" s="1069"/>
      <c r="Z135" s="1513" t="s">
        <v>6</v>
      </c>
      <c r="AA135" s="1513"/>
      <c r="AB135" s="1513"/>
      <c r="AC135" s="1513"/>
      <c r="AD135" s="1513"/>
      <c r="AE135" s="1513"/>
      <c r="AF135" s="1514" t="s">
        <v>6</v>
      </c>
      <c r="AG135" s="1514"/>
      <c r="AH135" s="1514"/>
      <c r="AI135" s="1514"/>
      <c r="AJ135" s="1514"/>
      <c r="AK135" s="1514" t="s">
        <v>6</v>
      </c>
      <c r="AL135" s="1514"/>
      <c r="AM135" s="1514"/>
      <c r="AN135" s="1514"/>
      <c r="AO135" s="1514"/>
      <c r="AP135" s="1514"/>
      <c r="AQ135" s="1514" t="s">
        <v>6</v>
      </c>
      <c r="AR135" s="1514"/>
      <c r="AS135" s="1514"/>
      <c r="AT135" s="1514"/>
      <c r="AU135" s="1514"/>
      <c r="AV135" s="1514"/>
      <c r="AW135" s="1514">
        <f>SUM(AW133)*1.15</f>
        <v>6567999.9996479992</v>
      </c>
      <c r="AX135" s="1514"/>
      <c r="AY135" s="1514"/>
      <c r="AZ135" s="1514"/>
      <c r="BA135" s="454">
        <v>3.5200081765651703E-4</v>
      </c>
      <c r="BB135" s="506">
        <f>BA135/V133/12/1.15</f>
        <v>1.1226807054262256E-6</v>
      </c>
    </row>
    <row r="136" spans="1:58" ht="15" customHeight="1">
      <c r="A136" s="297"/>
      <c r="B136" s="1518" t="s">
        <v>1017</v>
      </c>
      <c r="C136" s="1519"/>
      <c r="D136" s="1519"/>
      <c r="E136" s="1519"/>
      <c r="F136" s="1519"/>
      <c r="G136" s="1519"/>
      <c r="H136" s="1519"/>
      <c r="I136" s="1519"/>
      <c r="J136" s="1519"/>
      <c r="K136" s="1519"/>
      <c r="L136" s="1519"/>
      <c r="M136" s="1519"/>
      <c r="N136" s="1519"/>
      <c r="O136" s="1519"/>
      <c r="P136" s="1519"/>
      <c r="Q136" s="1520">
        <v>83</v>
      </c>
      <c r="R136" s="1520"/>
      <c r="S136" s="1521"/>
      <c r="T136" s="1069" t="s">
        <v>6</v>
      </c>
      <c r="U136" s="1069"/>
      <c r="V136" s="1069">
        <f>V128+V132</f>
        <v>15.2</v>
      </c>
      <c r="W136" s="1069"/>
      <c r="X136" s="1069"/>
      <c r="Y136" s="1069"/>
      <c r="Z136" s="1513" t="s">
        <v>6</v>
      </c>
      <c r="AA136" s="1513"/>
      <c r="AB136" s="1513"/>
      <c r="AC136" s="1513"/>
      <c r="AD136" s="1513"/>
      <c r="AE136" s="1513"/>
      <c r="AF136" s="1514" t="s">
        <v>6</v>
      </c>
      <c r="AG136" s="1514"/>
      <c r="AH136" s="1514"/>
      <c r="AI136" s="1514"/>
      <c r="AJ136" s="1514"/>
      <c r="AK136" s="1514" t="s">
        <v>6</v>
      </c>
      <c r="AL136" s="1514"/>
      <c r="AM136" s="1514"/>
      <c r="AN136" s="1514"/>
      <c r="AO136" s="1514"/>
      <c r="AP136" s="1514"/>
      <c r="AQ136" s="1514" t="s">
        <v>6</v>
      </c>
      <c r="AR136" s="1514"/>
      <c r="AS136" s="1514"/>
      <c r="AT136" s="1514"/>
      <c r="AU136" s="1514"/>
      <c r="AV136" s="1514"/>
      <c r="AW136" s="1514">
        <f>(AW128+AW132)*1.15</f>
        <v>4208399.9997911993</v>
      </c>
      <c r="AX136" s="1514"/>
      <c r="AY136" s="1514"/>
      <c r="AZ136" s="1514"/>
      <c r="BA136" s="454">
        <v>2.0880065858364105E-4</v>
      </c>
      <c r="BB136" s="506">
        <f>BA136/V132/12/1.15</f>
        <v>1.1462486747015871E-6</v>
      </c>
    </row>
    <row r="137" spans="1:58" ht="15.75" customHeight="1">
      <c r="A137" s="185"/>
      <c r="B137" s="1530" t="s">
        <v>352</v>
      </c>
      <c r="C137" s="1530"/>
      <c r="D137" s="1530"/>
      <c r="E137" s="1530"/>
      <c r="F137" s="1530"/>
      <c r="G137" s="1530"/>
      <c r="H137" s="1530"/>
      <c r="I137" s="1530"/>
      <c r="J137" s="1530"/>
      <c r="K137" s="1530"/>
      <c r="L137" s="1530"/>
      <c r="M137" s="1530"/>
      <c r="N137" s="1530"/>
      <c r="O137" s="1530"/>
      <c r="P137" s="1530"/>
      <c r="Q137" s="1530"/>
      <c r="R137" s="1530"/>
      <c r="S137" s="1530"/>
      <c r="T137" s="1193" t="s">
        <v>339</v>
      </c>
      <c r="U137" s="1193"/>
      <c r="V137" s="1069">
        <f>SUM(V135:Y136)</f>
        <v>37.92</v>
      </c>
      <c r="W137" s="1069"/>
      <c r="X137" s="1069"/>
      <c r="Y137" s="1069"/>
      <c r="Z137" s="1539" t="s">
        <v>6</v>
      </c>
      <c r="AA137" s="1539"/>
      <c r="AB137" s="1539"/>
      <c r="AC137" s="1539"/>
      <c r="AD137" s="1539"/>
      <c r="AE137" s="1539"/>
      <c r="AF137" s="1539" t="s">
        <v>6</v>
      </c>
      <c r="AG137" s="1539"/>
      <c r="AH137" s="1539"/>
      <c r="AI137" s="1539"/>
      <c r="AJ137" s="1539"/>
      <c r="AK137" s="1539" t="s">
        <v>6</v>
      </c>
      <c r="AL137" s="1539"/>
      <c r="AM137" s="1539"/>
      <c r="AN137" s="1539"/>
      <c r="AO137" s="1539"/>
      <c r="AP137" s="1539"/>
      <c r="AQ137" s="1539" t="s">
        <v>6</v>
      </c>
      <c r="AR137" s="1539"/>
      <c r="AS137" s="1539"/>
      <c r="AT137" s="1539"/>
      <c r="AU137" s="1539"/>
      <c r="AV137" s="1539"/>
      <c r="AW137" s="1514">
        <f>SUM(AW135:AZ136)</f>
        <v>10776399.999439199</v>
      </c>
      <c r="AX137" s="1514"/>
      <c r="AY137" s="1514"/>
      <c r="AZ137" s="1514"/>
      <c r="BA137" s="454"/>
      <c r="BB137" s="506"/>
    </row>
    <row r="138" spans="1:58" ht="15" customHeight="1">
      <c r="A138" s="297"/>
      <c r="B138" s="654"/>
      <c r="C138" s="654"/>
      <c r="D138" s="654"/>
      <c r="E138" s="654"/>
      <c r="F138" s="654"/>
      <c r="G138" s="654"/>
      <c r="H138" s="654"/>
      <c r="I138" s="654"/>
      <c r="J138" s="654"/>
      <c r="K138" s="654"/>
      <c r="L138" s="654"/>
      <c r="M138" s="654"/>
      <c r="N138" s="654"/>
      <c r="O138" s="654"/>
      <c r="P138" s="654"/>
      <c r="Q138" s="654"/>
      <c r="R138" s="654"/>
      <c r="S138" s="654"/>
      <c r="T138" s="654"/>
      <c r="U138" s="654"/>
      <c r="V138" s="540"/>
      <c r="W138" s="540"/>
      <c r="X138" s="540"/>
      <c r="Y138" s="540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  <c r="AS138" s="541"/>
      <c r="AT138" s="541"/>
      <c r="AU138" s="541"/>
      <c r="AV138" s="541"/>
      <c r="AW138" s="541"/>
      <c r="AX138" s="541"/>
      <c r="AY138" s="541"/>
      <c r="AZ138" s="541"/>
      <c r="BA138" s="454"/>
      <c r="BB138" s="506"/>
    </row>
    <row r="139" spans="1:58" ht="21.6" customHeight="1">
      <c r="A139" s="297"/>
      <c r="B139" s="1014" t="s">
        <v>1077</v>
      </c>
      <c r="C139" s="1014"/>
      <c r="D139" s="1014"/>
      <c r="E139" s="1014"/>
      <c r="F139" s="1014"/>
      <c r="G139" s="1014"/>
      <c r="H139" s="1014"/>
      <c r="I139" s="1014"/>
      <c r="J139" s="1014"/>
      <c r="K139" s="1014"/>
      <c r="L139" s="1014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 t="s">
        <v>1078</v>
      </c>
      <c r="W139" s="1014"/>
      <c r="X139" s="1014"/>
      <c r="Y139" s="1014"/>
      <c r="Z139" s="1014"/>
      <c r="AA139" s="1014"/>
      <c r="AB139" s="1014"/>
      <c r="AC139" s="1014"/>
      <c r="AD139" s="1014" t="s">
        <v>1081</v>
      </c>
      <c r="AE139" s="1014"/>
      <c r="AF139" s="1014"/>
      <c r="AG139" s="1014"/>
      <c r="AH139" s="1014"/>
      <c r="AI139" s="1014"/>
      <c r="AJ139" s="1014"/>
      <c r="AK139" s="1014"/>
      <c r="AL139" s="1066" t="s">
        <v>1080</v>
      </c>
      <c r="AM139" s="1066"/>
      <c r="AN139" s="1066"/>
      <c r="AO139" s="1066"/>
      <c r="AP139" s="1066"/>
      <c r="AQ139" s="1066"/>
      <c r="AR139" s="1066"/>
      <c r="AS139" s="1066"/>
      <c r="AT139" s="1066" t="s">
        <v>1079</v>
      </c>
      <c r="AU139" s="1066"/>
      <c r="AV139" s="1066"/>
      <c r="AW139" s="1066"/>
      <c r="AX139" s="1066"/>
      <c r="AY139" s="1066"/>
      <c r="AZ139" s="1066"/>
      <c r="BA139" s="454"/>
      <c r="BB139" s="506"/>
    </row>
    <row r="140" spans="1:58" ht="24.6" customHeight="1">
      <c r="A140" s="297"/>
      <c r="B140" s="1014"/>
      <c r="C140" s="1014"/>
      <c r="D140" s="1014"/>
      <c r="E140" s="1014"/>
      <c r="F140" s="1014"/>
      <c r="G140" s="1014"/>
      <c r="H140" s="1014"/>
      <c r="I140" s="1014"/>
      <c r="J140" s="1014"/>
      <c r="K140" s="1014"/>
      <c r="L140" s="1014"/>
      <c r="M140" s="1014"/>
      <c r="N140" s="1014"/>
      <c r="O140" s="1014"/>
      <c r="P140" s="1014"/>
      <c r="Q140" s="1014"/>
      <c r="R140" s="1014"/>
      <c r="S140" s="1014"/>
      <c r="T140" s="1014"/>
      <c r="U140" s="1014"/>
      <c r="V140" s="1014"/>
      <c r="W140" s="1014"/>
      <c r="X140" s="1014"/>
      <c r="Y140" s="1014"/>
      <c r="Z140" s="1014"/>
      <c r="AA140" s="1014"/>
      <c r="AB140" s="1014"/>
      <c r="AC140" s="1014"/>
      <c r="AD140" s="1014"/>
      <c r="AE140" s="1014"/>
      <c r="AF140" s="1014"/>
      <c r="AG140" s="1014"/>
      <c r="AH140" s="1014"/>
      <c r="AI140" s="1014"/>
      <c r="AJ140" s="1014"/>
      <c r="AK140" s="1014"/>
      <c r="AL140" s="1066"/>
      <c r="AM140" s="1066"/>
      <c r="AN140" s="1066"/>
      <c r="AO140" s="1066"/>
      <c r="AP140" s="1066"/>
      <c r="AQ140" s="1066"/>
      <c r="AR140" s="1066"/>
      <c r="AS140" s="1066"/>
      <c r="AT140" s="1066"/>
      <c r="AU140" s="1066"/>
      <c r="AV140" s="1066"/>
      <c r="AW140" s="1066"/>
      <c r="AX140" s="1066"/>
      <c r="AY140" s="1066"/>
      <c r="AZ140" s="1066"/>
      <c r="BA140" s="454"/>
      <c r="BB140" s="506"/>
    </row>
    <row r="141" spans="1:58" ht="15" customHeight="1">
      <c r="A141" s="297"/>
      <c r="B141" s="1531" t="s">
        <v>1047</v>
      </c>
      <c r="C141" s="1531"/>
      <c r="D141" s="1531"/>
      <c r="E141" s="1531"/>
      <c r="F141" s="1531"/>
      <c r="G141" s="1531"/>
      <c r="H141" s="1531"/>
      <c r="I141" s="1531"/>
      <c r="J141" s="1531"/>
      <c r="K141" s="1531"/>
      <c r="L141" s="1531"/>
      <c r="M141" s="1531"/>
      <c r="N141" s="1531"/>
      <c r="O141" s="1531"/>
      <c r="P141" s="1531"/>
      <c r="Q141" s="1531"/>
      <c r="R141" s="1531"/>
      <c r="S141" s="1531"/>
      <c r="T141" s="1143" t="s">
        <v>7</v>
      </c>
      <c r="U141" s="1193"/>
      <c r="V141" s="1555">
        <f>AT141/AD141/AL141</f>
        <v>10.772134940932895</v>
      </c>
      <c r="W141" s="1009"/>
      <c r="X141" s="1009"/>
      <c r="Y141" s="1009"/>
      <c r="Z141" s="1009"/>
      <c r="AA141" s="1009"/>
      <c r="AB141" s="1009"/>
      <c r="AC141" s="1010"/>
      <c r="AD141" s="1542">
        <v>210</v>
      </c>
      <c r="AE141" s="1543"/>
      <c r="AF141" s="1543"/>
      <c r="AG141" s="1543"/>
      <c r="AH141" s="1543"/>
      <c r="AI141" s="1543"/>
      <c r="AJ141" s="1543"/>
      <c r="AK141" s="1544"/>
      <c r="AL141" s="1542">
        <f>204*1.15</f>
        <v>234.6</v>
      </c>
      <c r="AM141" s="1543"/>
      <c r="AN141" s="1543"/>
      <c r="AO141" s="1543"/>
      <c r="AP141" s="1543"/>
      <c r="AQ141" s="1543"/>
      <c r="AR141" s="1543"/>
      <c r="AS141" s="1544"/>
      <c r="AT141" s="1556">
        <v>530700</v>
      </c>
      <c r="AU141" s="1557"/>
      <c r="AV141" s="1557"/>
      <c r="AW141" s="1557"/>
      <c r="AX141" s="1557"/>
      <c r="AY141" s="1557"/>
      <c r="AZ141" s="1558"/>
    </row>
    <row r="142" spans="1:58" ht="15" customHeight="1">
      <c r="A142" s="297"/>
      <c r="B142" s="1518" t="s">
        <v>352</v>
      </c>
      <c r="C142" s="1519"/>
      <c r="D142" s="1519"/>
      <c r="E142" s="1519"/>
      <c r="F142" s="1519"/>
      <c r="G142" s="1519"/>
      <c r="H142" s="1519"/>
      <c r="I142" s="1519"/>
      <c r="J142" s="1519"/>
      <c r="K142" s="1519"/>
      <c r="L142" s="1519"/>
      <c r="M142" s="1519"/>
      <c r="N142" s="1519"/>
      <c r="O142" s="1519"/>
      <c r="P142" s="1519"/>
      <c r="Q142" s="1520">
        <v>85</v>
      </c>
      <c r="R142" s="1520"/>
      <c r="S142" s="1521"/>
      <c r="T142" s="1014">
        <v>9000</v>
      </c>
      <c r="U142" s="1014"/>
      <c r="V142" s="1547" t="s">
        <v>6</v>
      </c>
      <c r="W142" s="1548"/>
      <c r="X142" s="1548"/>
      <c r="Y142" s="1548"/>
      <c r="Z142" s="1548"/>
      <c r="AA142" s="1548"/>
      <c r="AB142" s="1548"/>
      <c r="AC142" s="1549"/>
      <c r="AD142" s="1550" t="s">
        <v>6</v>
      </c>
      <c r="AE142" s="1551"/>
      <c r="AF142" s="1551"/>
      <c r="AG142" s="1551"/>
      <c r="AH142" s="1551"/>
      <c r="AI142" s="1551"/>
      <c r="AJ142" s="1551"/>
      <c r="AK142" s="1552"/>
      <c r="AL142" s="1550" t="s">
        <v>6</v>
      </c>
      <c r="AM142" s="1551"/>
      <c r="AN142" s="1551"/>
      <c r="AO142" s="1551"/>
      <c r="AP142" s="1551"/>
      <c r="AQ142" s="1551"/>
      <c r="AR142" s="1551"/>
      <c r="AS142" s="1552"/>
      <c r="AT142" s="1550">
        <f>SUM(AT141:AZ141)</f>
        <v>530700</v>
      </c>
      <c r="AU142" s="1551"/>
      <c r="AV142" s="1551"/>
      <c r="AW142" s="1551"/>
      <c r="AX142" s="1551"/>
      <c r="AY142" s="1551"/>
      <c r="AZ142" s="1552"/>
      <c r="BA142" s="454"/>
      <c r="BB142" s="506"/>
    </row>
    <row r="144" spans="1:58">
      <c r="A144" s="187"/>
      <c r="B144" s="1022" t="s">
        <v>1424</v>
      </c>
      <c r="C144" s="1022"/>
      <c r="D144" s="1022"/>
      <c r="E144" s="1022"/>
      <c r="F144" s="1022"/>
      <c r="G144" s="1022"/>
      <c r="H144" s="1022"/>
      <c r="I144" s="1022"/>
      <c r="J144" s="1022"/>
      <c r="K144" s="1022"/>
      <c r="L144" s="1022"/>
      <c r="M144" s="1022"/>
      <c r="N144" s="1022"/>
      <c r="O144" s="1022"/>
      <c r="P144" s="1022"/>
      <c r="Q144" s="1022"/>
      <c r="R144" s="1022"/>
      <c r="S144" s="1022"/>
      <c r="T144" s="1022"/>
      <c r="U144" s="1022"/>
      <c r="V144" s="1022"/>
      <c r="W144" s="1022"/>
      <c r="X144" s="1022"/>
      <c r="Y144" s="1022"/>
      <c r="Z144" s="1022"/>
      <c r="AA144" s="1022"/>
      <c r="AB144" s="1022"/>
      <c r="AC144" s="1022"/>
      <c r="AD144" s="1022"/>
      <c r="AE144" s="1022"/>
      <c r="AF144" s="1022"/>
      <c r="AG144" s="1022"/>
      <c r="AH144" s="1022"/>
      <c r="AI144" s="1022"/>
      <c r="AJ144" s="1022"/>
      <c r="AK144" s="1022"/>
      <c r="AL144" s="1022"/>
      <c r="AM144" s="1022"/>
      <c r="AN144" s="1022"/>
      <c r="AO144" s="1022"/>
      <c r="AP144" s="1022"/>
      <c r="AQ144" s="1022"/>
      <c r="AR144" s="1022"/>
      <c r="AS144" s="1022"/>
      <c r="AT144" s="1022"/>
      <c r="AU144" s="1022"/>
      <c r="AV144" s="1022"/>
      <c r="AW144" s="1022"/>
      <c r="AX144" s="1022"/>
      <c r="AY144" s="1022"/>
      <c r="AZ144" s="1022"/>
      <c r="BA144" s="1022"/>
      <c r="BB144" s="1022"/>
      <c r="BC144" s="1022"/>
      <c r="BD144" s="1022"/>
      <c r="BE144" s="1022"/>
      <c r="BF144" s="1022"/>
    </row>
    <row r="145" spans="1:54">
      <c r="A145" s="165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</row>
    <row r="146" spans="1:54" hidden="1">
      <c r="A146" s="299"/>
      <c r="B146" s="1545" t="s">
        <v>572</v>
      </c>
      <c r="C146" s="1545"/>
      <c r="D146" s="1545"/>
      <c r="E146" s="1545"/>
      <c r="F146" s="1545"/>
      <c r="G146" s="1545"/>
      <c r="H146" s="1545"/>
      <c r="I146" s="1545"/>
      <c r="J146" s="1545"/>
      <c r="K146" s="1545"/>
      <c r="L146" s="1545"/>
      <c r="M146" s="1545"/>
      <c r="N146" s="1545"/>
      <c r="O146" s="1545"/>
      <c r="P146" s="1545"/>
      <c r="Q146" s="1545"/>
      <c r="R146" s="1545"/>
      <c r="S146" s="1545"/>
      <c r="T146" s="1145" t="s">
        <v>1</v>
      </c>
      <c r="U146" s="1146"/>
      <c r="V146" s="1144" t="s">
        <v>571</v>
      </c>
      <c r="W146" s="1145"/>
      <c r="X146" s="1145"/>
      <c r="Y146" s="1146"/>
      <c r="Z146" s="1538" t="s">
        <v>570</v>
      </c>
      <c r="AA146" s="1142"/>
      <c r="AB146" s="1142"/>
      <c r="AC146" s="1142"/>
      <c r="AD146" s="1142"/>
      <c r="AE146" s="1142"/>
      <c r="AF146" s="1142"/>
      <c r="AG146" s="1142"/>
      <c r="AH146" s="1142"/>
      <c r="AI146" s="1142"/>
      <c r="AJ146" s="1142"/>
      <c r="AK146" s="1142"/>
      <c r="AL146" s="1142"/>
      <c r="AM146" s="1142"/>
      <c r="AN146" s="1142"/>
      <c r="AO146" s="1142"/>
      <c r="AP146" s="1142"/>
      <c r="AQ146" s="1142"/>
      <c r="AR146" s="1142"/>
      <c r="AS146" s="1142"/>
      <c r="AT146" s="1142"/>
      <c r="AU146" s="1142"/>
      <c r="AV146" s="1143"/>
      <c r="AW146" s="1014" t="s">
        <v>569</v>
      </c>
      <c r="AX146" s="1014"/>
      <c r="AY146" s="1014"/>
      <c r="AZ146" s="1014"/>
    </row>
    <row r="147" spans="1:54" ht="15" hidden="1" customHeight="1">
      <c r="A147" s="191"/>
      <c r="B147" s="1545"/>
      <c r="C147" s="1545"/>
      <c r="D147" s="1545"/>
      <c r="E147" s="1545"/>
      <c r="F147" s="1545"/>
      <c r="G147" s="1545"/>
      <c r="H147" s="1545"/>
      <c r="I147" s="1545"/>
      <c r="J147" s="1545"/>
      <c r="K147" s="1545"/>
      <c r="L147" s="1545"/>
      <c r="M147" s="1545"/>
      <c r="N147" s="1545"/>
      <c r="O147" s="1545"/>
      <c r="P147" s="1545"/>
      <c r="Q147" s="1545"/>
      <c r="R147" s="1545"/>
      <c r="S147" s="1545"/>
      <c r="T147" s="1532"/>
      <c r="U147" s="1533"/>
      <c r="V147" s="1536"/>
      <c r="W147" s="1532"/>
      <c r="X147" s="1532"/>
      <c r="Y147" s="1533"/>
      <c r="Z147" s="1019" t="s">
        <v>568</v>
      </c>
      <c r="AA147" s="1020"/>
      <c r="AB147" s="1020"/>
      <c r="AC147" s="1020"/>
      <c r="AD147" s="1020"/>
      <c r="AE147" s="1021"/>
      <c r="AF147" s="1546" t="s">
        <v>50</v>
      </c>
      <c r="AG147" s="1121"/>
      <c r="AH147" s="1121"/>
      <c r="AI147" s="1121"/>
      <c r="AJ147" s="1121"/>
      <c r="AK147" s="1121"/>
      <c r="AL147" s="1121"/>
      <c r="AM147" s="1121"/>
      <c r="AN147" s="1121"/>
      <c r="AO147" s="1121"/>
      <c r="AP147" s="1121"/>
      <c r="AQ147" s="1121"/>
      <c r="AR147" s="1121"/>
      <c r="AS147" s="1121"/>
      <c r="AT147" s="1121"/>
      <c r="AU147" s="1121"/>
      <c r="AV147" s="1015"/>
      <c r="AW147" s="1014"/>
      <c r="AX147" s="1014"/>
      <c r="AY147" s="1014"/>
      <c r="AZ147" s="1014"/>
    </row>
    <row r="148" spans="1:54" ht="15" hidden="1" customHeight="1">
      <c r="A148" s="297"/>
      <c r="B148" s="1545"/>
      <c r="C148" s="1545"/>
      <c r="D148" s="1545"/>
      <c r="E148" s="1545"/>
      <c r="F148" s="1545"/>
      <c r="G148" s="1545"/>
      <c r="H148" s="1545"/>
      <c r="I148" s="1545"/>
      <c r="J148" s="1545"/>
      <c r="K148" s="1545"/>
      <c r="L148" s="1545"/>
      <c r="M148" s="1545"/>
      <c r="N148" s="1545"/>
      <c r="O148" s="1545"/>
      <c r="P148" s="1545"/>
      <c r="Q148" s="1545"/>
      <c r="R148" s="1545"/>
      <c r="S148" s="1545"/>
      <c r="T148" s="1532"/>
      <c r="U148" s="1533"/>
      <c r="V148" s="1536"/>
      <c r="W148" s="1532"/>
      <c r="X148" s="1532"/>
      <c r="Y148" s="1533"/>
      <c r="Z148" s="1080"/>
      <c r="AA148" s="1078"/>
      <c r="AB148" s="1078"/>
      <c r="AC148" s="1078"/>
      <c r="AD148" s="1078"/>
      <c r="AE148" s="1079"/>
      <c r="AF148" s="1019" t="s">
        <v>567</v>
      </c>
      <c r="AG148" s="1020"/>
      <c r="AH148" s="1020"/>
      <c r="AI148" s="1020"/>
      <c r="AJ148" s="1021"/>
      <c r="AK148" s="1019" t="s">
        <v>566</v>
      </c>
      <c r="AL148" s="1020"/>
      <c r="AM148" s="1020"/>
      <c r="AN148" s="1020"/>
      <c r="AO148" s="1020"/>
      <c r="AP148" s="1021"/>
      <c r="AQ148" s="1019" t="s">
        <v>565</v>
      </c>
      <c r="AR148" s="1020"/>
      <c r="AS148" s="1020"/>
      <c r="AT148" s="1020"/>
      <c r="AU148" s="1020"/>
      <c r="AV148" s="1021"/>
      <c r="AW148" s="1014"/>
      <c r="AX148" s="1014"/>
      <c r="AY148" s="1014"/>
      <c r="AZ148" s="1014"/>
    </row>
    <row r="149" spans="1:54" ht="34.5" hidden="1" customHeight="1">
      <c r="A149" s="298"/>
      <c r="B149" s="1545"/>
      <c r="C149" s="1545"/>
      <c r="D149" s="1545"/>
      <c r="E149" s="1545"/>
      <c r="F149" s="1545"/>
      <c r="G149" s="1545"/>
      <c r="H149" s="1545"/>
      <c r="I149" s="1545"/>
      <c r="J149" s="1545"/>
      <c r="K149" s="1545"/>
      <c r="L149" s="1545"/>
      <c r="M149" s="1545"/>
      <c r="N149" s="1545"/>
      <c r="O149" s="1545"/>
      <c r="P149" s="1545"/>
      <c r="Q149" s="1545"/>
      <c r="R149" s="1545"/>
      <c r="S149" s="1545"/>
      <c r="T149" s="1534"/>
      <c r="U149" s="1535"/>
      <c r="V149" s="1537"/>
      <c r="W149" s="1534"/>
      <c r="X149" s="1534"/>
      <c r="Y149" s="1535"/>
      <c r="Z149" s="1063"/>
      <c r="AA149" s="1024"/>
      <c r="AB149" s="1024"/>
      <c r="AC149" s="1024"/>
      <c r="AD149" s="1024"/>
      <c r="AE149" s="1025"/>
      <c r="AF149" s="1063"/>
      <c r="AG149" s="1024"/>
      <c r="AH149" s="1024"/>
      <c r="AI149" s="1024"/>
      <c r="AJ149" s="1025"/>
      <c r="AK149" s="1063"/>
      <c r="AL149" s="1024"/>
      <c r="AM149" s="1024"/>
      <c r="AN149" s="1024"/>
      <c r="AO149" s="1024"/>
      <c r="AP149" s="1025"/>
      <c r="AQ149" s="1063"/>
      <c r="AR149" s="1024"/>
      <c r="AS149" s="1024"/>
      <c r="AT149" s="1024"/>
      <c r="AU149" s="1024"/>
      <c r="AV149" s="1025"/>
      <c r="AW149" s="1014"/>
      <c r="AX149" s="1014"/>
      <c r="AY149" s="1014"/>
      <c r="AZ149" s="1014"/>
    </row>
    <row r="150" spans="1:54" hidden="1">
      <c r="A150" s="297"/>
      <c r="B150" s="1014">
        <v>1</v>
      </c>
      <c r="C150" s="1014"/>
      <c r="D150" s="1014"/>
      <c r="E150" s="1014"/>
      <c r="F150" s="1014"/>
      <c r="G150" s="1014"/>
      <c r="H150" s="1014"/>
      <c r="I150" s="1014"/>
      <c r="J150" s="1014"/>
      <c r="K150" s="1014"/>
      <c r="L150" s="1014"/>
      <c r="M150" s="1014"/>
      <c r="N150" s="1014"/>
      <c r="O150" s="1014"/>
      <c r="P150" s="1014"/>
      <c r="Q150" s="1014"/>
      <c r="R150" s="1014"/>
      <c r="S150" s="1014"/>
      <c r="T150" s="1014">
        <v>2</v>
      </c>
      <c r="U150" s="1014"/>
      <c r="V150" s="1014">
        <v>3</v>
      </c>
      <c r="W150" s="1014"/>
      <c r="X150" s="1014"/>
      <c r="Y150" s="1014"/>
      <c r="Z150" s="1014">
        <v>4</v>
      </c>
      <c r="AA150" s="1014"/>
      <c r="AB150" s="1014"/>
      <c r="AC150" s="1014"/>
      <c r="AD150" s="1014"/>
      <c r="AE150" s="1014"/>
      <c r="AF150" s="1014">
        <v>5</v>
      </c>
      <c r="AG150" s="1014"/>
      <c r="AH150" s="1014"/>
      <c r="AI150" s="1014"/>
      <c r="AJ150" s="1014"/>
      <c r="AK150" s="1014">
        <v>6</v>
      </c>
      <c r="AL150" s="1014"/>
      <c r="AM150" s="1014"/>
      <c r="AN150" s="1014"/>
      <c r="AO150" s="1014"/>
      <c r="AP150" s="1014"/>
      <c r="AQ150" s="1014">
        <v>7</v>
      </c>
      <c r="AR150" s="1014"/>
      <c r="AS150" s="1014"/>
      <c r="AT150" s="1014"/>
      <c r="AU150" s="1014"/>
      <c r="AV150" s="1014"/>
      <c r="AW150" s="1014">
        <v>8</v>
      </c>
      <c r="AX150" s="1014"/>
      <c r="AY150" s="1014"/>
      <c r="AZ150" s="1014"/>
    </row>
    <row r="151" spans="1:54" ht="15" hidden="1" customHeight="1">
      <c r="A151" s="297"/>
      <c r="B151" s="1531" t="s">
        <v>1031</v>
      </c>
      <c r="C151" s="1531"/>
      <c r="D151" s="1531"/>
      <c r="E151" s="1531"/>
      <c r="F151" s="1531"/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41" t="s">
        <v>7</v>
      </c>
      <c r="U151" s="1541"/>
      <c r="V151" s="1477">
        <f>SUM(V152:Y154)</f>
        <v>0</v>
      </c>
      <c r="W151" s="1477"/>
      <c r="X151" s="1477"/>
      <c r="Y151" s="1477"/>
      <c r="Z151" s="1529">
        <f>SUM(Z152:AE154)</f>
        <v>0</v>
      </c>
      <c r="AA151" s="1529"/>
      <c r="AB151" s="1529"/>
      <c r="AC151" s="1529"/>
      <c r="AD151" s="1529"/>
      <c r="AE151" s="1529"/>
      <c r="AF151" s="1529">
        <f>SUM(AF152:AJ154)</f>
        <v>0</v>
      </c>
      <c r="AG151" s="1529"/>
      <c r="AH151" s="1529"/>
      <c r="AI151" s="1529"/>
      <c r="AJ151" s="1529"/>
      <c r="AK151" s="1529">
        <f>SUM(AK152:AP154)</f>
        <v>0</v>
      </c>
      <c r="AL151" s="1529"/>
      <c r="AM151" s="1529"/>
      <c r="AN151" s="1529"/>
      <c r="AO151" s="1529"/>
      <c r="AP151" s="1529"/>
      <c r="AQ151" s="1529">
        <f>SUM(AQ152:AV154)</f>
        <v>0</v>
      </c>
      <c r="AR151" s="1529"/>
      <c r="AS151" s="1529"/>
      <c r="AT151" s="1529"/>
      <c r="AU151" s="1529"/>
      <c r="AV151" s="1529"/>
      <c r="AW151" s="1066">
        <f>SUM(AW152:AZ154)</f>
        <v>0</v>
      </c>
      <c r="AX151" s="1066"/>
      <c r="AY151" s="1066"/>
      <c r="AZ151" s="1066"/>
    </row>
    <row r="152" spans="1:54" ht="15" hidden="1" customHeight="1">
      <c r="A152" s="297"/>
      <c r="B152" s="1540" t="s">
        <v>436</v>
      </c>
      <c r="C152" s="1540"/>
      <c r="D152" s="1540"/>
      <c r="E152" s="1540"/>
      <c r="F152" s="1540"/>
      <c r="G152" s="1540"/>
      <c r="H152" s="1540"/>
      <c r="I152" s="1540"/>
      <c r="J152" s="1540"/>
      <c r="K152" s="1540"/>
      <c r="L152" s="1540"/>
      <c r="M152" s="1540"/>
      <c r="N152" s="1540"/>
      <c r="O152" s="1540"/>
      <c r="P152" s="1540"/>
      <c r="Q152" s="1540"/>
      <c r="R152" s="1540"/>
      <c r="S152" s="1540"/>
      <c r="T152" s="1535"/>
      <c r="U152" s="1541"/>
      <c r="V152" s="1477"/>
      <c r="W152" s="1477"/>
      <c r="X152" s="1477"/>
      <c r="Y152" s="1477"/>
      <c r="Z152" s="1529">
        <f>AF152+AK152+AQ152</f>
        <v>0</v>
      </c>
      <c r="AA152" s="1529"/>
      <c r="AB152" s="1529"/>
      <c r="AC152" s="1529"/>
      <c r="AD152" s="1529"/>
      <c r="AE152" s="1529"/>
      <c r="AF152" s="1529"/>
      <c r="AG152" s="1529"/>
      <c r="AH152" s="1529"/>
      <c r="AI152" s="1529"/>
      <c r="AJ152" s="1529"/>
      <c r="AK152" s="1542"/>
      <c r="AL152" s="1543"/>
      <c r="AM152" s="1543"/>
      <c r="AN152" s="1543"/>
      <c r="AO152" s="1543"/>
      <c r="AP152" s="1544"/>
      <c r="AQ152" s="1529"/>
      <c r="AR152" s="1529"/>
      <c r="AS152" s="1529"/>
      <c r="AT152" s="1529"/>
      <c r="AU152" s="1529"/>
      <c r="AV152" s="1529"/>
      <c r="AW152" s="1066">
        <f>V152*Z152*12</f>
        <v>0</v>
      </c>
      <c r="AX152" s="1066"/>
      <c r="AY152" s="1066"/>
      <c r="AZ152" s="1066"/>
    </row>
    <row r="153" spans="1:54" ht="15" hidden="1" customHeight="1">
      <c r="A153" s="297"/>
      <c r="B153" s="1540" t="s">
        <v>1014</v>
      </c>
      <c r="C153" s="1540"/>
      <c r="D153" s="1540"/>
      <c r="E153" s="1540"/>
      <c r="F153" s="1540"/>
      <c r="G153" s="1540"/>
      <c r="H153" s="1540"/>
      <c r="I153" s="1540"/>
      <c r="J153" s="1540"/>
      <c r="K153" s="1540"/>
      <c r="L153" s="1540"/>
      <c r="M153" s="1540"/>
      <c r="N153" s="1540"/>
      <c r="O153" s="1540"/>
      <c r="P153" s="1540"/>
      <c r="Q153" s="1540"/>
      <c r="R153" s="1540"/>
      <c r="S153" s="1540"/>
      <c r="T153" s="1143"/>
      <c r="U153" s="1193"/>
      <c r="V153" s="1014"/>
      <c r="W153" s="1014"/>
      <c r="X153" s="1014"/>
      <c r="Y153" s="1014"/>
      <c r="Z153" s="1529">
        <f>AF153+AK153+AQ153</f>
        <v>0</v>
      </c>
      <c r="AA153" s="1529"/>
      <c r="AB153" s="1529"/>
      <c r="AC153" s="1529"/>
      <c r="AD153" s="1529"/>
      <c r="AE153" s="1529"/>
      <c r="AF153" s="1066"/>
      <c r="AG153" s="1066"/>
      <c r="AH153" s="1066"/>
      <c r="AI153" s="1066"/>
      <c r="AJ153" s="1066"/>
      <c r="AK153" s="1066"/>
      <c r="AL153" s="1066"/>
      <c r="AM153" s="1066"/>
      <c r="AN153" s="1066"/>
      <c r="AO153" s="1066"/>
      <c r="AP153" s="1066"/>
      <c r="AQ153" s="1066"/>
      <c r="AR153" s="1066"/>
      <c r="AS153" s="1066"/>
      <c r="AT153" s="1066"/>
      <c r="AU153" s="1066"/>
      <c r="AV153" s="1066"/>
      <c r="AW153" s="1066">
        <f>V153*Z153*12</f>
        <v>0</v>
      </c>
      <c r="AX153" s="1066"/>
      <c r="AY153" s="1066"/>
      <c r="AZ153" s="1066"/>
    </row>
    <row r="154" spans="1:54" ht="15" hidden="1" customHeight="1">
      <c r="A154" s="297"/>
      <c r="B154" s="1522" t="s">
        <v>1032</v>
      </c>
      <c r="C154" s="1522"/>
      <c r="D154" s="1522"/>
      <c r="E154" s="1522"/>
      <c r="F154" s="1522"/>
      <c r="G154" s="1522"/>
      <c r="H154" s="1522"/>
      <c r="I154" s="1522"/>
      <c r="J154" s="1522"/>
      <c r="K154" s="1522"/>
      <c r="L154" s="1522"/>
      <c r="M154" s="1522"/>
      <c r="N154" s="1522"/>
      <c r="O154" s="1522"/>
      <c r="P154" s="1522"/>
      <c r="Q154" s="1522"/>
      <c r="R154" s="1522"/>
      <c r="S154" s="1522"/>
      <c r="T154" s="1143"/>
      <c r="U154" s="1193"/>
      <c r="V154" s="1014"/>
      <c r="W154" s="1014"/>
      <c r="X154" s="1014"/>
      <c r="Y154" s="1014"/>
      <c r="Z154" s="1529">
        <f>AF154+AK154+AQ154</f>
        <v>0</v>
      </c>
      <c r="AA154" s="1529"/>
      <c r="AB154" s="1529"/>
      <c r="AC154" s="1529"/>
      <c r="AD154" s="1529"/>
      <c r="AE154" s="1529"/>
      <c r="AF154" s="1066"/>
      <c r="AG154" s="1066"/>
      <c r="AH154" s="1066"/>
      <c r="AI154" s="1066"/>
      <c r="AJ154" s="1066"/>
      <c r="AK154" s="1066"/>
      <c r="AL154" s="1066"/>
      <c r="AM154" s="1066"/>
      <c r="AN154" s="1066"/>
      <c r="AO154" s="1066"/>
      <c r="AP154" s="1066"/>
      <c r="AQ154" s="1066"/>
      <c r="AR154" s="1066"/>
      <c r="AS154" s="1066"/>
      <c r="AT154" s="1066"/>
      <c r="AU154" s="1066"/>
      <c r="AV154" s="1066"/>
      <c r="AW154" s="1066">
        <f>V154*Z154*12</f>
        <v>0</v>
      </c>
      <c r="AX154" s="1066"/>
      <c r="AY154" s="1066"/>
      <c r="AZ154" s="1066"/>
    </row>
    <row r="155" spans="1:54" ht="15" hidden="1" customHeight="1">
      <c r="A155" s="297"/>
      <c r="B155" s="1531" t="s">
        <v>1015</v>
      </c>
      <c r="C155" s="1531"/>
      <c r="D155" s="1531"/>
      <c r="E155" s="1531"/>
      <c r="F155" s="1531"/>
      <c r="G155" s="1531"/>
      <c r="H155" s="1531"/>
      <c r="I155" s="1531"/>
      <c r="J155" s="1531"/>
      <c r="K155" s="1531"/>
      <c r="L155" s="1531"/>
      <c r="M155" s="1531"/>
      <c r="N155" s="1531"/>
      <c r="O155" s="1531"/>
      <c r="P155" s="1531"/>
      <c r="Q155" s="1531"/>
      <c r="R155" s="1531"/>
      <c r="S155" s="1531"/>
      <c r="T155" s="1143" t="s">
        <v>555</v>
      </c>
      <c r="U155" s="1193"/>
      <c r="V155" s="1014"/>
      <c r="W155" s="1014"/>
      <c r="X155" s="1014"/>
      <c r="Y155" s="1014"/>
      <c r="Z155" s="1529">
        <f>AF155+AK155+AQ155</f>
        <v>0</v>
      </c>
      <c r="AA155" s="1529"/>
      <c r="AB155" s="1529"/>
      <c r="AC155" s="1529"/>
      <c r="AD155" s="1529"/>
      <c r="AE155" s="1529"/>
      <c r="AF155" s="1066"/>
      <c r="AG155" s="1066"/>
      <c r="AH155" s="1066"/>
      <c r="AI155" s="1066"/>
      <c r="AJ155" s="1066"/>
      <c r="AK155" s="1066"/>
      <c r="AL155" s="1066"/>
      <c r="AM155" s="1066"/>
      <c r="AN155" s="1066"/>
      <c r="AO155" s="1066"/>
      <c r="AP155" s="1066"/>
      <c r="AQ155" s="1066"/>
      <c r="AR155" s="1066"/>
      <c r="AS155" s="1066"/>
      <c r="AT155" s="1066"/>
      <c r="AU155" s="1066"/>
      <c r="AV155" s="1066"/>
      <c r="AW155" s="1066">
        <f>V155*Z155*12</f>
        <v>0</v>
      </c>
      <c r="AX155" s="1066"/>
      <c r="AY155" s="1066"/>
      <c r="AZ155" s="1066"/>
    </row>
    <row r="156" spans="1:54" ht="15" hidden="1" customHeight="1">
      <c r="A156" s="297"/>
      <c r="B156" s="1531" t="s">
        <v>1018</v>
      </c>
      <c r="C156" s="1531"/>
      <c r="D156" s="1531"/>
      <c r="E156" s="1531"/>
      <c r="F156" s="1531"/>
      <c r="G156" s="1531"/>
      <c r="H156" s="1531"/>
      <c r="I156" s="1531"/>
      <c r="J156" s="1531"/>
      <c r="K156" s="1531"/>
      <c r="L156" s="1531"/>
      <c r="M156" s="1531"/>
      <c r="N156" s="1531"/>
      <c r="O156" s="1531"/>
      <c r="P156" s="1531"/>
      <c r="Q156" s="1531"/>
      <c r="R156" s="1531"/>
      <c r="S156" s="1531"/>
      <c r="T156" s="1143" t="s">
        <v>830</v>
      </c>
      <c r="U156" s="1193"/>
      <c r="V156" s="1014"/>
      <c r="W156" s="1014"/>
      <c r="X156" s="1014"/>
      <c r="Y156" s="1014"/>
      <c r="Z156" s="1529">
        <f>AF156+AK156+AQ156</f>
        <v>0</v>
      </c>
      <c r="AA156" s="1529"/>
      <c r="AB156" s="1529"/>
      <c r="AC156" s="1529"/>
      <c r="AD156" s="1529"/>
      <c r="AE156" s="1529"/>
      <c r="AF156" s="1066"/>
      <c r="AG156" s="1066"/>
      <c r="AH156" s="1066"/>
      <c r="AI156" s="1066"/>
      <c r="AJ156" s="1066"/>
      <c r="AK156" s="1066"/>
      <c r="AL156" s="1066"/>
      <c r="AM156" s="1066"/>
      <c r="AN156" s="1066"/>
      <c r="AO156" s="1066"/>
      <c r="AP156" s="1066"/>
      <c r="AQ156" s="1066"/>
      <c r="AR156" s="1066"/>
      <c r="AS156" s="1066"/>
      <c r="AT156" s="1066"/>
      <c r="AU156" s="1066"/>
      <c r="AV156" s="1066"/>
      <c r="AW156" s="1066">
        <f>V156*Z156*12</f>
        <v>0</v>
      </c>
      <c r="AX156" s="1066"/>
      <c r="AY156" s="1066"/>
      <c r="AZ156" s="1066"/>
    </row>
    <row r="157" spans="1:54" ht="15" hidden="1" customHeight="1">
      <c r="A157" s="297"/>
      <c r="B157" s="1531" t="s">
        <v>1016</v>
      </c>
      <c r="C157" s="1531"/>
      <c r="D157" s="1531"/>
      <c r="E157" s="1531"/>
      <c r="F157" s="1531"/>
      <c r="G157" s="1531"/>
      <c r="H157" s="1531"/>
      <c r="I157" s="1531"/>
      <c r="J157" s="1531"/>
      <c r="K157" s="1531"/>
      <c r="L157" s="1531"/>
      <c r="M157" s="1531"/>
      <c r="N157" s="1531"/>
      <c r="O157" s="1531"/>
      <c r="P157" s="1531"/>
      <c r="Q157" s="1531"/>
      <c r="R157" s="1531"/>
      <c r="S157" s="1531"/>
      <c r="T157" s="1143"/>
      <c r="U157" s="1193"/>
      <c r="V157" s="1014" t="s">
        <v>6</v>
      </c>
      <c r="W157" s="1014"/>
      <c r="X157" s="1014"/>
      <c r="Y157" s="1014"/>
      <c r="Z157" s="1529" t="s">
        <v>6</v>
      </c>
      <c r="AA157" s="1529"/>
      <c r="AB157" s="1529"/>
      <c r="AC157" s="1529"/>
      <c r="AD157" s="1529"/>
      <c r="AE157" s="1529"/>
      <c r="AF157" s="1066" t="s">
        <v>6</v>
      </c>
      <c r="AG157" s="1066"/>
      <c r="AH157" s="1066"/>
      <c r="AI157" s="1066"/>
      <c r="AJ157" s="1066"/>
      <c r="AK157" s="1066" t="s">
        <v>6</v>
      </c>
      <c r="AL157" s="1066"/>
      <c r="AM157" s="1066"/>
      <c r="AN157" s="1066"/>
      <c r="AO157" s="1066"/>
      <c r="AP157" s="1066"/>
      <c r="AQ157" s="1066" t="s">
        <v>6</v>
      </c>
      <c r="AR157" s="1066"/>
      <c r="AS157" s="1066"/>
      <c r="AT157" s="1066"/>
      <c r="AU157" s="1066"/>
      <c r="AV157" s="1066"/>
      <c r="AW157" s="1066">
        <f>SUM(AW156+AW155+AW151)*0.15</f>
        <v>0</v>
      </c>
      <c r="AX157" s="1066"/>
      <c r="AY157" s="1066"/>
      <c r="AZ157" s="1066"/>
    </row>
    <row r="158" spans="1:54" ht="15" hidden="1" customHeight="1">
      <c r="A158" s="297"/>
      <c r="B158" s="1518" t="s">
        <v>1019</v>
      </c>
      <c r="C158" s="1519"/>
      <c r="D158" s="1519"/>
      <c r="E158" s="1519"/>
      <c r="F158" s="1519"/>
      <c r="G158" s="1519"/>
      <c r="H158" s="1519"/>
      <c r="I158" s="1519"/>
      <c r="J158" s="1519"/>
      <c r="K158" s="1519"/>
      <c r="L158" s="1519"/>
      <c r="M158" s="1519"/>
      <c r="N158" s="1519"/>
      <c r="O158" s="1519"/>
      <c r="P158" s="1519"/>
      <c r="Q158" s="1520">
        <v>132</v>
      </c>
      <c r="R158" s="1520"/>
      <c r="S158" s="1521"/>
      <c r="T158" s="1069" t="s">
        <v>6</v>
      </c>
      <c r="U158" s="1069"/>
      <c r="V158" s="1069">
        <f>SUM(V156)</f>
        <v>0</v>
      </c>
      <c r="W158" s="1069"/>
      <c r="X158" s="1069"/>
      <c r="Y158" s="1069"/>
      <c r="Z158" s="1513" t="s">
        <v>6</v>
      </c>
      <c r="AA158" s="1513"/>
      <c r="AB158" s="1513"/>
      <c r="AC158" s="1513"/>
      <c r="AD158" s="1513"/>
      <c r="AE158" s="1513"/>
      <c r="AF158" s="1514" t="s">
        <v>6</v>
      </c>
      <c r="AG158" s="1514"/>
      <c r="AH158" s="1514"/>
      <c r="AI158" s="1514"/>
      <c r="AJ158" s="1514"/>
      <c r="AK158" s="1514" t="s">
        <v>6</v>
      </c>
      <c r="AL158" s="1514"/>
      <c r="AM158" s="1514"/>
      <c r="AN158" s="1514"/>
      <c r="AO158" s="1514"/>
      <c r="AP158" s="1514"/>
      <c r="AQ158" s="1514" t="s">
        <v>6</v>
      </c>
      <c r="AR158" s="1514"/>
      <c r="AS158" s="1514"/>
      <c r="AT158" s="1514"/>
      <c r="AU158" s="1514"/>
      <c r="AV158" s="1514"/>
      <c r="AW158" s="1514">
        <f>SUM(AW156)*1.15</f>
        <v>0</v>
      </c>
      <c r="AX158" s="1514"/>
      <c r="AY158" s="1514"/>
      <c r="AZ158" s="1514"/>
      <c r="BA158" s="454">
        <v>0</v>
      </c>
      <c r="BB158" s="454" t="e">
        <f>BA158/V156/12/1.15</f>
        <v>#DIV/0!</v>
      </c>
    </row>
    <row r="159" spans="1:54" ht="15" hidden="1" customHeight="1">
      <c r="A159" s="297"/>
      <c r="B159" s="1518" t="s">
        <v>1017</v>
      </c>
      <c r="C159" s="1519"/>
      <c r="D159" s="1519"/>
      <c r="E159" s="1519"/>
      <c r="F159" s="1519"/>
      <c r="G159" s="1519"/>
      <c r="H159" s="1519"/>
      <c r="I159" s="1519"/>
      <c r="J159" s="1519"/>
      <c r="K159" s="1519"/>
      <c r="L159" s="1519"/>
      <c r="M159" s="1519"/>
      <c r="N159" s="1519"/>
      <c r="O159" s="1519"/>
      <c r="P159" s="1519"/>
      <c r="Q159" s="1520">
        <v>132</v>
      </c>
      <c r="R159" s="1520"/>
      <c r="S159" s="1521"/>
      <c r="T159" s="1069" t="s">
        <v>6</v>
      </c>
      <c r="U159" s="1069"/>
      <c r="V159" s="1069">
        <f>V151+V155</f>
        <v>0</v>
      </c>
      <c r="W159" s="1069"/>
      <c r="X159" s="1069"/>
      <c r="Y159" s="1069"/>
      <c r="Z159" s="1513" t="s">
        <v>6</v>
      </c>
      <c r="AA159" s="1513"/>
      <c r="AB159" s="1513"/>
      <c r="AC159" s="1513"/>
      <c r="AD159" s="1513"/>
      <c r="AE159" s="1513"/>
      <c r="AF159" s="1514" t="s">
        <v>6</v>
      </c>
      <c r="AG159" s="1514"/>
      <c r="AH159" s="1514"/>
      <c r="AI159" s="1514"/>
      <c r="AJ159" s="1514"/>
      <c r="AK159" s="1514" t="s">
        <v>6</v>
      </c>
      <c r="AL159" s="1514"/>
      <c r="AM159" s="1514"/>
      <c r="AN159" s="1514"/>
      <c r="AO159" s="1514"/>
      <c r="AP159" s="1514"/>
      <c r="AQ159" s="1514" t="s">
        <v>6</v>
      </c>
      <c r="AR159" s="1514"/>
      <c r="AS159" s="1514"/>
      <c r="AT159" s="1514"/>
      <c r="AU159" s="1514"/>
      <c r="AV159" s="1514"/>
      <c r="AW159" s="1514">
        <f>(AW151+AW155)*1.15</f>
        <v>0</v>
      </c>
      <c r="AX159" s="1514"/>
      <c r="AY159" s="1514"/>
      <c r="AZ159" s="1514"/>
      <c r="BA159" s="454">
        <v>0</v>
      </c>
      <c r="BB159" s="660" t="e">
        <f>BA159/V155/12/1.15</f>
        <v>#DIV/0!</v>
      </c>
    </row>
    <row r="160" spans="1:54" ht="15.75" hidden="1" customHeight="1">
      <c r="A160" s="185"/>
      <c r="B160" s="1530" t="s">
        <v>352</v>
      </c>
      <c r="C160" s="1530"/>
      <c r="D160" s="1530"/>
      <c r="E160" s="1530"/>
      <c r="F160" s="1530"/>
      <c r="G160" s="1530"/>
      <c r="H160" s="1530"/>
      <c r="I160" s="1530"/>
      <c r="J160" s="1530"/>
      <c r="K160" s="1530"/>
      <c r="L160" s="1530"/>
      <c r="M160" s="1530"/>
      <c r="N160" s="1530"/>
      <c r="O160" s="1530"/>
      <c r="P160" s="1530"/>
      <c r="Q160" s="1530"/>
      <c r="R160" s="1530"/>
      <c r="S160" s="1530"/>
      <c r="T160" s="1193" t="s">
        <v>339</v>
      </c>
      <c r="U160" s="1193"/>
      <c r="V160" s="1069">
        <f>SUM(V158:Y159)</f>
        <v>0</v>
      </c>
      <c r="W160" s="1069"/>
      <c r="X160" s="1069"/>
      <c r="Y160" s="1069"/>
      <c r="Z160" s="1539" t="s">
        <v>6</v>
      </c>
      <c r="AA160" s="1539"/>
      <c r="AB160" s="1539"/>
      <c r="AC160" s="1539"/>
      <c r="AD160" s="1539"/>
      <c r="AE160" s="1539"/>
      <c r="AF160" s="1539" t="s">
        <v>6</v>
      </c>
      <c r="AG160" s="1539"/>
      <c r="AH160" s="1539"/>
      <c r="AI160" s="1539"/>
      <c r="AJ160" s="1539"/>
      <c r="AK160" s="1539" t="s">
        <v>6</v>
      </c>
      <c r="AL160" s="1539"/>
      <c r="AM160" s="1539"/>
      <c r="AN160" s="1539"/>
      <c r="AO160" s="1539"/>
      <c r="AP160" s="1539"/>
      <c r="AQ160" s="1539" t="s">
        <v>6</v>
      </c>
      <c r="AR160" s="1539"/>
      <c r="AS160" s="1539"/>
      <c r="AT160" s="1539"/>
      <c r="AU160" s="1539"/>
      <c r="AV160" s="1539"/>
      <c r="AW160" s="1514">
        <f>SUM(AW158:AZ159)</f>
        <v>0</v>
      </c>
      <c r="AX160" s="1514"/>
      <c r="AY160" s="1514"/>
      <c r="AZ160" s="1514"/>
      <c r="BA160" s="454"/>
      <c r="BB160" s="506"/>
    </row>
    <row r="161" spans="1:54" hidden="1">
      <c r="A161" s="302"/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  <c r="Z161" s="300"/>
      <c r="AA161" s="300"/>
      <c r="AB161" s="300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</row>
    <row r="162" spans="1:54">
      <c r="A162" s="299"/>
      <c r="B162" s="1545" t="s">
        <v>572</v>
      </c>
      <c r="C162" s="1545"/>
      <c r="D162" s="1545"/>
      <c r="E162" s="1545"/>
      <c r="F162" s="1545"/>
      <c r="G162" s="1545"/>
      <c r="H162" s="1545"/>
      <c r="I162" s="1545"/>
      <c r="J162" s="1545"/>
      <c r="K162" s="1545"/>
      <c r="L162" s="1545"/>
      <c r="M162" s="1545"/>
      <c r="N162" s="1545"/>
      <c r="O162" s="1545"/>
      <c r="P162" s="1545"/>
      <c r="Q162" s="1545"/>
      <c r="R162" s="1545"/>
      <c r="S162" s="1545"/>
      <c r="T162" s="1145" t="s">
        <v>1</v>
      </c>
      <c r="U162" s="1146"/>
      <c r="V162" s="1144" t="s">
        <v>571</v>
      </c>
      <c r="W162" s="1145"/>
      <c r="X162" s="1145"/>
      <c r="Y162" s="1146"/>
      <c r="Z162" s="1538" t="s">
        <v>570</v>
      </c>
      <c r="AA162" s="1142"/>
      <c r="AB162" s="1142"/>
      <c r="AC162" s="1142"/>
      <c r="AD162" s="1142"/>
      <c r="AE162" s="1142"/>
      <c r="AF162" s="1142"/>
      <c r="AG162" s="1142"/>
      <c r="AH162" s="1142"/>
      <c r="AI162" s="1142"/>
      <c r="AJ162" s="1142"/>
      <c r="AK162" s="1142"/>
      <c r="AL162" s="1142"/>
      <c r="AM162" s="1142"/>
      <c r="AN162" s="1142"/>
      <c r="AO162" s="1142"/>
      <c r="AP162" s="1142"/>
      <c r="AQ162" s="1142"/>
      <c r="AR162" s="1142"/>
      <c r="AS162" s="1142"/>
      <c r="AT162" s="1142"/>
      <c r="AU162" s="1142"/>
      <c r="AV162" s="1143"/>
      <c r="AW162" s="1014" t="s">
        <v>569</v>
      </c>
      <c r="AX162" s="1014"/>
      <c r="AY162" s="1014"/>
      <c r="AZ162" s="1014"/>
    </row>
    <row r="163" spans="1:54" ht="15" customHeight="1">
      <c r="A163" s="191"/>
      <c r="B163" s="1545"/>
      <c r="C163" s="1545"/>
      <c r="D163" s="1545"/>
      <c r="E163" s="1545"/>
      <c r="F163" s="1545"/>
      <c r="G163" s="1545"/>
      <c r="H163" s="1545"/>
      <c r="I163" s="1545"/>
      <c r="J163" s="1545"/>
      <c r="K163" s="1545"/>
      <c r="L163" s="1545"/>
      <c r="M163" s="1545"/>
      <c r="N163" s="1545"/>
      <c r="O163" s="1545"/>
      <c r="P163" s="1545"/>
      <c r="Q163" s="1545"/>
      <c r="R163" s="1545"/>
      <c r="S163" s="1545"/>
      <c r="T163" s="1532"/>
      <c r="U163" s="1533"/>
      <c r="V163" s="1536"/>
      <c r="W163" s="1532"/>
      <c r="X163" s="1532"/>
      <c r="Y163" s="1533"/>
      <c r="Z163" s="1019" t="s">
        <v>568</v>
      </c>
      <c r="AA163" s="1020"/>
      <c r="AB163" s="1020"/>
      <c r="AC163" s="1020"/>
      <c r="AD163" s="1020"/>
      <c r="AE163" s="1021"/>
      <c r="AF163" s="1546" t="s">
        <v>50</v>
      </c>
      <c r="AG163" s="1121"/>
      <c r="AH163" s="1121"/>
      <c r="AI163" s="1121"/>
      <c r="AJ163" s="1121"/>
      <c r="AK163" s="1121"/>
      <c r="AL163" s="1121"/>
      <c r="AM163" s="1121"/>
      <c r="AN163" s="1121"/>
      <c r="AO163" s="1121"/>
      <c r="AP163" s="1121"/>
      <c r="AQ163" s="1121"/>
      <c r="AR163" s="1121"/>
      <c r="AS163" s="1121"/>
      <c r="AT163" s="1121"/>
      <c r="AU163" s="1121"/>
      <c r="AV163" s="1015"/>
      <c r="AW163" s="1014"/>
      <c r="AX163" s="1014"/>
      <c r="AY163" s="1014"/>
      <c r="AZ163" s="1014"/>
    </row>
    <row r="164" spans="1:54" ht="15" customHeight="1">
      <c r="A164" s="297"/>
      <c r="B164" s="1545"/>
      <c r="C164" s="1545"/>
      <c r="D164" s="1545"/>
      <c r="E164" s="1545"/>
      <c r="F164" s="1545"/>
      <c r="G164" s="1545"/>
      <c r="H164" s="1545"/>
      <c r="I164" s="1545"/>
      <c r="J164" s="1545"/>
      <c r="K164" s="1545"/>
      <c r="L164" s="1545"/>
      <c r="M164" s="1545"/>
      <c r="N164" s="1545"/>
      <c r="O164" s="1545"/>
      <c r="P164" s="1545"/>
      <c r="Q164" s="1545"/>
      <c r="R164" s="1545"/>
      <c r="S164" s="1545"/>
      <c r="T164" s="1532"/>
      <c r="U164" s="1533"/>
      <c r="V164" s="1536"/>
      <c r="W164" s="1532"/>
      <c r="X164" s="1532"/>
      <c r="Y164" s="1533"/>
      <c r="Z164" s="1080"/>
      <c r="AA164" s="1078"/>
      <c r="AB164" s="1078"/>
      <c r="AC164" s="1078"/>
      <c r="AD164" s="1078"/>
      <c r="AE164" s="1079"/>
      <c r="AF164" s="1019" t="s">
        <v>567</v>
      </c>
      <c r="AG164" s="1020"/>
      <c r="AH164" s="1020"/>
      <c r="AI164" s="1020"/>
      <c r="AJ164" s="1021"/>
      <c r="AK164" s="1019" t="s">
        <v>566</v>
      </c>
      <c r="AL164" s="1020"/>
      <c r="AM164" s="1020"/>
      <c r="AN164" s="1020"/>
      <c r="AO164" s="1020"/>
      <c r="AP164" s="1021"/>
      <c r="AQ164" s="1019" t="s">
        <v>565</v>
      </c>
      <c r="AR164" s="1020"/>
      <c r="AS164" s="1020"/>
      <c r="AT164" s="1020"/>
      <c r="AU164" s="1020"/>
      <c r="AV164" s="1021"/>
      <c r="AW164" s="1014"/>
      <c r="AX164" s="1014"/>
      <c r="AY164" s="1014"/>
      <c r="AZ164" s="1014"/>
    </row>
    <row r="165" spans="1:54" ht="34.5" customHeight="1">
      <c r="A165" s="298"/>
      <c r="B165" s="1545"/>
      <c r="C165" s="1545"/>
      <c r="D165" s="1545"/>
      <c r="E165" s="1545"/>
      <c r="F165" s="1545"/>
      <c r="G165" s="1545"/>
      <c r="H165" s="1545"/>
      <c r="I165" s="1545"/>
      <c r="J165" s="1545"/>
      <c r="K165" s="1545"/>
      <c r="L165" s="1545"/>
      <c r="M165" s="1545"/>
      <c r="N165" s="1545"/>
      <c r="O165" s="1545"/>
      <c r="P165" s="1545"/>
      <c r="Q165" s="1545"/>
      <c r="R165" s="1545"/>
      <c r="S165" s="1545"/>
      <c r="T165" s="1534"/>
      <c r="U165" s="1535"/>
      <c r="V165" s="1537"/>
      <c r="W165" s="1534"/>
      <c r="X165" s="1534"/>
      <c r="Y165" s="1535"/>
      <c r="Z165" s="1063"/>
      <c r="AA165" s="1024"/>
      <c r="AB165" s="1024"/>
      <c r="AC165" s="1024"/>
      <c r="AD165" s="1024"/>
      <c r="AE165" s="1025"/>
      <c r="AF165" s="1063"/>
      <c r="AG165" s="1024"/>
      <c r="AH165" s="1024"/>
      <c r="AI165" s="1024"/>
      <c r="AJ165" s="1025"/>
      <c r="AK165" s="1063"/>
      <c r="AL165" s="1024"/>
      <c r="AM165" s="1024"/>
      <c r="AN165" s="1024"/>
      <c r="AO165" s="1024"/>
      <c r="AP165" s="1025"/>
      <c r="AQ165" s="1063"/>
      <c r="AR165" s="1024"/>
      <c r="AS165" s="1024"/>
      <c r="AT165" s="1024"/>
      <c r="AU165" s="1024"/>
      <c r="AV165" s="1025"/>
      <c r="AW165" s="1014"/>
      <c r="AX165" s="1014"/>
      <c r="AY165" s="1014"/>
      <c r="AZ165" s="1014"/>
    </row>
    <row r="166" spans="1:54">
      <c r="A166" s="297"/>
      <c r="B166" s="1014">
        <v>1</v>
      </c>
      <c r="C166" s="1014"/>
      <c r="D166" s="1014"/>
      <c r="E166" s="1014"/>
      <c r="F166" s="1014"/>
      <c r="G166" s="1014"/>
      <c r="H166" s="1014"/>
      <c r="I166" s="1014"/>
      <c r="J166" s="1014"/>
      <c r="K166" s="1014"/>
      <c r="L166" s="1014"/>
      <c r="M166" s="1014"/>
      <c r="N166" s="1014"/>
      <c r="O166" s="1014"/>
      <c r="P166" s="1014"/>
      <c r="Q166" s="1014"/>
      <c r="R166" s="1014"/>
      <c r="S166" s="1014"/>
      <c r="T166" s="1014">
        <v>2</v>
      </c>
      <c r="U166" s="1014"/>
      <c r="V166" s="1014">
        <v>3</v>
      </c>
      <c r="W166" s="1014"/>
      <c r="X166" s="1014"/>
      <c r="Y166" s="1014"/>
      <c r="Z166" s="1014">
        <v>4</v>
      </c>
      <c r="AA166" s="1014"/>
      <c r="AB166" s="1014"/>
      <c r="AC166" s="1014"/>
      <c r="AD166" s="1014"/>
      <c r="AE166" s="1014"/>
      <c r="AF166" s="1014">
        <v>5</v>
      </c>
      <c r="AG166" s="1014"/>
      <c r="AH166" s="1014"/>
      <c r="AI166" s="1014"/>
      <c r="AJ166" s="1014"/>
      <c r="AK166" s="1014">
        <v>6</v>
      </c>
      <c r="AL166" s="1014"/>
      <c r="AM166" s="1014"/>
      <c r="AN166" s="1014"/>
      <c r="AO166" s="1014"/>
      <c r="AP166" s="1014"/>
      <c r="AQ166" s="1014">
        <v>7</v>
      </c>
      <c r="AR166" s="1014"/>
      <c r="AS166" s="1014"/>
      <c r="AT166" s="1014"/>
      <c r="AU166" s="1014"/>
      <c r="AV166" s="1014"/>
      <c r="AW166" s="1014">
        <v>8</v>
      </c>
      <c r="AX166" s="1014"/>
      <c r="AY166" s="1014"/>
      <c r="AZ166" s="1014"/>
    </row>
    <row r="167" spans="1:54" ht="15" customHeight="1">
      <c r="A167" s="297"/>
      <c r="B167" s="1531" t="s">
        <v>1031</v>
      </c>
      <c r="C167" s="1531"/>
      <c r="D167" s="1531"/>
      <c r="E167" s="1531"/>
      <c r="F167" s="1531"/>
      <c r="G167" s="1531"/>
      <c r="H167" s="1531"/>
      <c r="I167" s="1531"/>
      <c r="J167" s="1531"/>
      <c r="K167" s="1531"/>
      <c r="L167" s="1531"/>
      <c r="M167" s="1531"/>
      <c r="N167" s="1531"/>
      <c r="O167" s="1531"/>
      <c r="P167" s="1531"/>
      <c r="Q167" s="1531"/>
      <c r="R167" s="1531"/>
      <c r="S167" s="1531"/>
      <c r="T167" s="1541" t="s">
        <v>7</v>
      </c>
      <c r="U167" s="1541"/>
      <c r="V167" s="1477">
        <f>SUM(V168:Y170)</f>
        <v>2</v>
      </c>
      <c r="W167" s="1477"/>
      <c r="X167" s="1477"/>
      <c r="Y167" s="1477"/>
      <c r="Z167" s="1529">
        <f>SUM(Z168:AE170)</f>
        <v>55896.36</v>
      </c>
      <c r="AA167" s="1529"/>
      <c r="AB167" s="1529"/>
      <c r="AC167" s="1529"/>
      <c r="AD167" s="1529"/>
      <c r="AE167" s="1529"/>
      <c r="AF167" s="1529">
        <f>SUM(AF168:AJ170)</f>
        <v>45927.56</v>
      </c>
      <c r="AG167" s="1529"/>
      <c r="AH167" s="1529"/>
      <c r="AI167" s="1529"/>
      <c r="AJ167" s="1529"/>
      <c r="AK167" s="1529">
        <f>SUM(AK168:AP170)</f>
        <v>0</v>
      </c>
      <c r="AL167" s="1529"/>
      <c r="AM167" s="1529"/>
      <c r="AN167" s="1529"/>
      <c r="AO167" s="1529"/>
      <c r="AP167" s="1529"/>
      <c r="AQ167" s="1529">
        <f>SUM(AQ168:AV170)</f>
        <v>9968.7999999999993</v>
      </c>
      <c r="AR167" s="1529"/>
      <c r="AS167" s="1529"/>
      <c r="AT167" s="1529"/>
      <c r="AU167" s="1529"/>
      <c r="AV167" s="1529"/>
      <c r="AW167" s="1066">
        <f>SUM(AW168:AZ170)</f>
        <v>670756.32000000007</v>
      </c>
      <c r="AX167" s="1066"/>
      <c r="AY167" s="1066"/>
      <c r="AZ167" s="1066"/>
    </row>
    <row r="168" spans="1:54" ht="15" customHeight="1">
      <c r="A168" s="297"/>
      <c r="B168" s="1540" t="s">
        <v>436</v>
      </c>
      <c r="C168" s="1540"/>
      <c r="D168" s="1540"/>
      <c r="E168" s="1540"/>
      <c r="F168" s="1540"/>
      <c r="G168" s="1540"/>
      <c r="H168" s="1540"/>
      <c r="I168" s="1540"/>
      <c r="J168" s="1540"/>
      <c r="K168" s="1540"/>
      <c r="L168" s="1540"/>
      <c r="M168" s="1540"/>
      <c r="N168" s="1540"/>
      <c r="O168" s="1540"/>
      <c r="P168" s="1540"/>
      <c r="Q168" s="1540"/>
      <c r="R168" s="1540"/>
      <c r="S168" s="1540"/>
      <c r="T168" s="1535"/>
      <c r="U168" s="1541"/>
      <c r="V168" s="1477">
        <v>1</v>
      </c>
      <c r="W168" s="1477"/>
      <c r="X168" s="1477"/>
      <c r="Y168" s="1477"/>
      <c r="Z168" s="1529">
        <f>AF168+AK168+AQ168</f>
        <v>31666</v>
      </c>
      <c r="AA168" s="1529"/>
      <c r="AB168" s="1529"/>
      <c r="AC168" s="1529"/>
      <c r="AD168" s="1529"/>
      <c r="AE168" s="1529"/>
      <c r="AF168" s="1529">
        <v>25802</v>
      </c>
      <c r="AG168" s="1529"/>
      <c r="AH168" s="1529"/>
      <c r="AI168" s="1529"/>
      <c r="AJ168" s="1529"/>
      <c r="AK168" s="1542"/>
      <c r="AL168" s="1543"/>
      <c r="AM168" s="1543"/>
      <c r="AN168" s="1543"/>
      <c r="AO168" s="1543"/>
      <c r="AP168" s="1544"/>
      <c r="AQ168" s="1529">
        <v>5864</v>
      </c>
      <c r="AR168" s="1529"/>
      <c r="AS168" s="1529"/>
      <c r="AT168" s="1529"/>
      <c r="AU168" s="1529"/>
      <c r="AV168" s="1529"/>
      <c r="AW168" s="1066">
        <f>V168*Z168*12</f>
        <v>379992</v>
      </c>
      <c r="AX168" s="1066"/>
      <c r="AY168" s="1066"/>
      <c r="AZ168" s="1066"/>
    </row>
    <row r="169" spans="1:54" ht="15" customHeight="1">
      <c r="A169" s="297"/>
      <c r="B169" s="1540" t="s">
        <v>1014</v>
      </c>
      <c r="C169" s="1540"/>
      <c r="D169" s="1540"/>
      <c r="E169" s="1540"/>
      <c r="F169" s="1540"/>
      <c r="G169" s="1540"/>
      <c r="H169" s="1540"/>
      <c r="I169" s="1540"/>
      <c r="J169" s="1540"/>
      <c r="K169" s="1540"/>
      <c r="L169" s="1540"/>
      <c r="M169" s="1540"/>
      <c r="N169" s="1540"/>
      <c r="O169" s="1540"/>
      <c r="P169" s="1540"/>
      <c r="Q169" s="1540"/>
      <c r="R169" s="1540"/>
      <c r="S169" s="1540"/>
      <c r="T169" s="1143"/>
      <c r="U169" s="1193"/>
      <c r="V169" s="1014">
        <v>1</v>
      </c>
      <c r="W169" s="1014"/>
      <c r="X169" s="1014"/>
      <c r="Y169" s="1014"/>
      <c r="Z169" s="1529">
        <f>AF169+AK169+AQ169</f>
        <v>24230.36</v>
      </c>
      <c r="AA169" s="1529"/>
      <c r="AB169" s="1529"/>
      <c r="AC169" s="1529"/>
      <c r="AD169" s="1529"/>
      <c r="AE169" s="1529"/>
      <c r="AF169" s="1066">
        <v>20125.560000000001</v>
      </c>
      <c r="AG169" s="1066"/>
      <c r="AH169" s="1066"/>
      <c r="AI169" s="1066"/>
      <c r="AJ169" s="1066"/>
      <c r="AK169" s="1066"/>
      <c r="AL169" s="1066"/>
      <c r="AM169" s="1066"/>
      <c r="AN169" s="1066"/>
      <c r="AO169" s="1066"/>
      <c r="AP169" s="1066"/>
      <c r="AQ169" s="1066">
        <v>4104.8</v>
      </c>
      <c r="AR169" s="1066"/>
      <c r="AS169" s="1066"/>
      <c r="AT169" s="1066"/>
      <c r="AU169" s="1066"/>
      <c r="AV169" s="1066"/>
      <c r="AW169" s="1066">
        <f>V169*Z169*12</f>
        <v>290764.32</v>
      </c>
      <c r="AX169" s="1066"/>
      <c r="AY169" s="1066"/>
      <c r="AZ169" s="1066"/>
    </row>
    <row r="170" spans="1:54" ht="15" hidden="1" customHeight="1">
      <c r="A170" s="297"/>
      <c r="B170" s="1522" t="s">
        <v>1032</v>
      </c>
      <c r="C170" s="1522"/>
      <c r="D170" s="1522"/>
      <c r="E170" s="1522"/>
      <c r="F170" s="1522"/>
      <c r="G170" s="1522"/>
      <c r="H170" s="1522"/>
      <c r="I170" s="1522"/>
      <c r="J170" s="1522"/>
      <c r="K170" s="1522"/>
      <c r="L170" s="1522"/>
      <c r="M170" s="1522"/>
      <c r="N170" s="1522"/>
      <c r="O170" s="1522"/>
      <c r="P170" s="1522"/>
      <c r="Q170" s="1522"/>
      <c r="R170" s="1522"/>
      <c r="S170" s="1522"/>
      <c r="T170" s="1143"/>
      <c r="U170" s="1193"/>
      <c r="V170" s="1014"/>
      <c r="W170" s="1014"/>
      <c r="X170" s="1014"/>
      <c r="Y170" s="1014"/>
      <c r="Z170" s="1529">
        <f>AF170+AK170+AQ170</f>
        <v>0</v>
      </c>
      <c r="AA170" s="1529"/>
      <c r="AB170" s="1529"/>
      <c r="AC170" s="1529"/>
      <c r="AD170" s="1529"/>
      <c r="AE170" s="1529"/>
      <c r="AF170" s="1066"/>
      <c r="AG170" s="1066"/>
      <c r="AH170" s="1066"/>
      <c r="AI170" s="1066"/>
      <c r="AJ170" s="1066"/>
      <c r="AK170" s="1066"/>
      <c r="AL170" s="1066"/>
      <c r="AM170" s="1066"/>
      <c r="AN170" s="1066"/>
      <c r="AO170" s="1066"/>
      <c r="AP170" s="1066"/>
      <c r="AQ170" s="1066"/>
      <c r="AR170" s="1066"/>
      <c r="AS170" s="1066"/>
      <c r="AT170" s="1066"/>
      <c r="AU170" s="1066"/>
      <c r="AV170" s="1066"/>
      <c r="AW170" s="1066">
        <f>V170*Z170*12</f>
        <v>0</v>
      </c>
      <c r="AX170" s="1066"/>
      <c r="AY170" s="1066"/>
      <c r="AZ170" s="1066"/>
    </row>
    <row r="171" spans="1:54" ht="15" customHeight="1">
      <c r="A171" s="297"/>
      <c r="B171" s="1531" t="s">
        <v>1015</v>
      </c>
      <c r="C171" s="1531"/>
      <c r="D171" s="1531"/>
      <c r="E171" s="1531"/>
      <c r="F171" s="1531"/>
      <c r="G171" s="1531"/>
      <c r="H171" s="1531"/>
      <c r="I171" s="1531"/>
      <c r="J171" s="1531"/>
      <c r="K171" s="1531"/>
      <c r="L171" s="1531"/>
      <c r="M171" s="1531"/>
      <c r="N171" s="1531"/>
      <c r="O171" s="1531"/>
      <c r="P171" s="1531"/>
      <c r="Q171" s="1531"/>
      <c r="R171" s="1531"/>
      <c r="S171" s="1531"/>
      <c r="T171" s="1143" t="s">
        <v>555</v>
      </c>
      <c r="U171" s="1193"/>
      <c r="V171" s="1014">
        <v>13.2</v>
      </c>
      <c r="W171" s="1014"/>
      <c r="X171" s="1014"/>
      <c r="Y171" s="1014"/>
      <c r="Z171" s="1529">
        <f>AF171+AK171+AQ171</f>
        <v>18868.194069999998</v>
      </c>
      <c r="AA171" s="1529"/>
      <c r="AB171" s="1529"/>
      <c r="AC171" s="1529"/>
      <c r="AD171" s="1529"/>
      <c r="AE171" s="1529"/>
      <c r="AF171" s="1066">
        <v>4319</v>
      </c>
      <c r="AG171" s="1066"/>
      <c r="AH171" s="1066"/>
      <c r="AI171" s="1066"/>
      <c r="AJ171" s="1066"/>
      <c r="AK171" s="1066"/>
      <c r="AL171" s="1066"/>
      <c r="AM171" s="1066"/>
      <c r="AN171" s="1066"/>
      <c r="AO171" s="1066"/>
      <c r="AP171" s="1066"/>
      <c r="AQ171" s="1066">
        <v>14549.19407</v>
      </c>
      <c r="AR171" s="1066"/>
      <c r="AS171" s="1066"/>
      <c r="AT171" s="1066"/>
      <c r="AU171" s="1066"/>
      <c r="AV171" s="1066"/>
      <c r="AW171" s="1066">
        <f>V171*Z171*12</f>
        <v>2988721.9406879991</v>
      </c>
      <c r="AX171" s="1066"/>
      <c r="AY171" s="1066"/>
      <c r="AZ171" s="1066"/>
    </row>
    <row r="172" spans="1:54" ht="15" customHeight="1">
      <c r="A172" s="297"/>
      <c r="B172" s="1531" t="s">
        <v>1018</v>
      </c>
      <c r="C172" s="1531"/>
      <c r="D172" s="1531"/>
      <c r="E172" s="1531"/>
      <c r="F172" s="1531"/>
      <c r="G172" s="1531"/>
      <c r="H172" s="1531"/>
      <c r="I172" s="1531"/>
      <c r="J172" s="1531"/>
      <c r="K172" s="1531"/>
      <c r="L172" s="1531"/>
      <c r="M172" s="1531"/>
      <c r="N172" s="1531"/>
      <c r="O172" s="1531"/>
      <c r="P172" s="1531"/>
      <c r="Q172" s="1531"/>
      <c r="R172" s="1531"/>
      <c r="S172" s="1531"/>
      <c r="T172" s="1143" t="s">
        <v>830</v>
      </c>
      <c r="U172" s="1193"/>
      <c r="V172" s="1014">
        <v>22.72</v>
      </c>
      <c r="W172" s="1014"/>
      <c r="X172" s="1014"/>
      <c r="Y172" s="1014"/>
      <c r="Z172" s="1529">
        <f>AF172+AK172+AQ172</f>
        <v>20948.152683098589</v>
      </c>
      <c r="AA172" s="1529"/>
      <c r="AB172" s="1529"/>
      <c r="AC172" s="1529"/>
      <c r="AD172" s="1529"/>
      <c r="AE172" s="1529"/>
      <c r="AF172" s="1066">
        <v>11844</v>
      </c>
      <c r="AG172" s="1066"/>
      <c r="AH172" s="1066"/>
      <c r="AI172" s="1066"/>
      <c r="AJ172" s="1066"/>
      <c r="AK172" s="1066">
        <f>79706.95/V172</f>
        <v>3508.2284330985917</v>
      </c>
      <c r="AL172" s="1066"/>
      <c r="AM172" s="1066"/>
      <c r="AN172" s="1066"/>
      <c r="AO172" s="1066"/>
      <c r="AP172" s="1066"/>
      <c r="AQ172" s="1066">
        <v>5595.92425</v>
      </c>
      <c r="AR172" s="1066"/>
      <c r="AS172" s="1066"/>
      <c r="AT172" s="1066"/>
      <c r="AU172" s="1066"/>
      <c r="AV172" s="1066"/>
      <c r="AW172" s="1066">
        <f>V172*Z172*12</f>
        <v>5711304.3475199994</v>
      </c>
      <c r="AX172" s="1066"/>
      <c r="AY172" s="1066"/>
      <c r="AZ172" s="1066"/>
    </row>
    <row r="173" spans="1:54" ht="15" customHeight="1">
      <c r="A173" s="297"/>
      <c r="B173" s="1531" t="s">
        <v>1016</v>
      </c>
      <c r="C173" s="1531"/>
      <c r="D173" s="1531"/>
      <c r="E173" s="1531"/>
      <c r="F173" s="1531"/>
      <c r="G173" s="1531"/>
      <c r="H173" s="1531"/>
      <c r="I173" s="1531"/>
      <c r="J173" s="1531"/>
      <c r="K173" s="1531"/>
      <c r="L173" s="1531"/>
      <c r="M173" s="1531"/>
      <c r="N173" s="1531"/>
      <c r="O173" s="1531"/>
      <c r="P173" s="1531"/>
      <c r="Q173" s="1531"/>
      <c r="R173" s="1531"/>
      <c r="S173" s="1531"/>
      <c r="T173" s="1143"/>
      <c r="U173" s="1193"/>
      <c r="V173" s="1014" t="s">
        <v>6</v>
      </c>
      <c r="W173" s="1014"/>
      <c r="X173" s="1014"/>
      <c r="Y173" s="1014"/>
      <c r="Z173" s="1529" t="s">
        <v>6</v>
      </c>
      <c r="AA173" s="1529"/>
      <c r="AB173" s="1529"/>
      <c r="AC173" s="1529"/>
      <c r="AD173" s="1529"/>
      <c r="AE173" s="1529"/>
      <c r="AF173" s="1066" t="s">
        <v>6</v>
      </c>
      <c r="AG173" s="1066"/>
      <c r="AH173" s="1066"/>
      <c r="AI173" s="1066"/>
      <c r="AJ173" s="1066"/>
      <c r="AK173" s="1066" t="s">
        <v>6</v>
      </c>
      <c r="AL173" s="1066"/>
      <c r="AM173" s="1066"/>
      <c r="AN173" s="1066"/>
      <c r="AO173" s="1066"/>
      <c r="AP173" s="1066"/>
      <c r="AQ173" s="1066" t="s">
        <v>6</v>
      </c>
      <c r="AR173" s="1066"/>
      <c r="AS173" s="1066"/>
      <c r="AT173" s="1066"/>
      <c r="AU173" s="1066"/>
      <c r="AV173" s="1066"/>
      <c r="AW173" s="1066">
        <f>SUM(AW172+AW171+AW167)*0.15</f>
        <v>1405617.3912311997</v>
      </c>
      <c r="AX173" s="1066"/>
      <c r="AY173" s="1066"/>
      <c r="AZ173" s="1066"/>
    </row>
    <row r="174" spans="1:54" ht="15" customHeight="1">
      <c r="A174" s="297"/>
      <c r="B174" s="1518" t="s">
        <v>1019</v>
      </c>
      <c r="C174" s="1519"/>
      <c r="D174" s="1519"/>
      <c r="E174" s="1519"/>
      <c r="F174" s="1519"/>
      <c r="G174" s="1519"/>
      <c r="H174" s="1519"/>
      <c r="I174" s="1519"/>
      <c r="J174" s="1519"/>
      <c r="K174" s="1519"/>
      <c r="L174" s="1519"/>
      <c r="M174" s="1519"/>
      <c r="N174" s="1519"/>
      <c r="O174" s="1519"/>
      <c r="P174" s="1519"/>
      <c r="Q174" s="1520">
        <v>82</v>
      </c>
      <c r="R174" s="1520"/>
      <c r="S174" s="1521"/>
      <c r="T174" s="1069" t="s">
        <v>6</v>
      </c>
      <c r="U174" s="1069"/>
      <c r="V174" s="1069">
        <f>SUM(V172)</f>
        <v>22.72</v>
      </c>
      <c r="W174" s="1069"/>
      <c r="X174" s="1069"/>
      <c r="Y174" s="1069"/>
      <c r="Z174" s="1513" t="s">
        <v>6</v>
      </c>
      <c r="AA174" s="1513"/>
      <c r="AB174" s="1513"/>
      <c r="AC174" s="1513"/>
      <c r="AD174" s="1513"/>
      <c r="AE174" s="1513"/>
      <c r="AF174" s="1514" t="s">
        <v>6</v>
      </c>
      <c r="AG174" s="1514"/>
      <c r="AH174" s="1514"/>
      <c r="AI174" s="1514"/>
      <c r="AJ174" s="1514"/>
      <c r="AK174" s="1514" t="s">
        <v>6</v>
      </c>
      <c r="AL174" s="1514"/>
      <c r="AM174" s="1514"/>
      <c r="AN174" s="1514"/>
      <c r="AO174" s="1514"/>
      <c r="AP174" s="1514"/>
      <c r="AQ174" s="1514" t="s">
        <v>6</v>
      </c>
      <c r="AR174" s="1514"/>
      <c r="AS174" s="1514"/>
      <c r="AT174" s="1514"/>
      <c r="AU174" s="1514"/>
      <c r="AV174" s="1514"/>
      <c r="AW174" s="1514">
        <f>SUM(AW172)*1.15</f>
        <v>6567999.9996479992</v>
      </c>
      <c r="AX174" s="1514"/>
      <c r="AY174" s="1514"/>
      <c r="AZ174" s="1514"/>
      <c r="BA174" s="454">
        <v>3.5200081765651703E-4</v>
      </c>
      <c r="BB174" s="506">
        <f>BA174/V172/12/1.15</f>
        <v>1.1226807054262256E-6</v>
      </c>
    </row>
    <row r="175" spans="1:54" ht="15" customHeight="1">
      <c r="A175" s="297"/>
      <c r="B175" s="1518" t="s">
        <v>1017</v>
      </c>
      <c r="C175" s="1519"/>
      <c r="D175" s="1519"/>
      <c r="E175" s="1519"/>
      <c r="F175" s="1519"/>
      <c r="G175" s="1519"/>
      <c r="H175" s="1519"/>
      <c r="I175" s="1519"/>
      <c r="J175" s="1519"/>
      <c r="K175" s="1519"/>
      <c r="L175" s="1519"/>
      <c r="M175" s="1519"/>
      <c r="N175" s="1519"/>
      <c r="O175" s="1519"/>
      <c r="P175" s="1519"/>
      <c r="Q175" s="1520">
        <v>83</v>
      </c>
      <c r="R175" s="1520"/>
      <c r="S175" s="1521"/>
      <c r="T175" s="1069" t="s">
        <v>6</v>
      </c>
      <c r="U175" s="1069"/>
      <c r="V175" s="1069">
        <f>V167+V171</f>
        <v>15.2</v>
      </c>
      <c r="W175" s="1069"/>
      <c r="X175" s="1069"/>
      <c r="Y175" s="1069"/>
      <c r="Z175" s="1513" t="s">
        <v>6</v>
      </c>
      <c r="AA175" s="1513"/>
      <c r="AB175" s="1513"/>
      <c r="AC175" s="1513"/>
      <c r="AD175" s="1513"/>
      <c r="AE175" s="1513"/>
      <c r="AF175" s="1514" t="s">
        <v>6</v>
      </c>
      <c r="AG175" s="1514"/>
      <c r="AH175" s="1514"/>
      <c r="AI175" s="1514"/>
      <c r="AJ175" s="1514"/>
      <c r="AK175" s="1514" t="s">
        <v>6</v>
      </c>
      <c r="AL175" s="1514"/>
      <c r="AM175" s="1514"/>
      <c r="AN175" s="1514"/>
      <c r="AO175" s="1514"/>
      <c r="AP175" s="1514"/>
      <c r="AQ175" s="1514" t="s">
        <v>6</v>
      </c>
      <c r="AR175" s="1514"/>
      <c r="AS175" s="1514"/>
      <c r="AT175" s="1514"/>
      <c r="AU175" s="1514"/>
      <c r="AV175" s="1514"/>
      <c r="AW175" s="1514">
        <f>(AW167+AW171)*1.15</f>
        <v>4208399.9997911993</v>
      </c>
      <c r="AX175" s="1514"/>
      <c r="AY175" s="1514"/>
      <c r="AZ175" s="1514"/>
      <c r="BA175" s="454">
        <v>2.0880065858364105E-4</v>
      </c>
      <c r="BB175" s="506">
        <f>BA175/V171/12/1.15</f>
        <v>1.1462486747015871E-6</v>
      </c>
    </row>
    <row r="176" spans="1:54" ht="15.75" customHeight="1">
      <c r="A176" s="185"/>
      <c r="B176" s="1530" t="s">
        <v>352</v>
      </c>
      <c r="C176" s="1530"/>
      <c r="D176" s="1530"/>
      <c r="E176" s="1530"/>
      <c r="F176" s="1530"/>
      <c r="G176" s="1530"/>
      <c r="H176" s="1530"/>
      <c r="I176" s="1530"/>
      <c r="J176" s="1530"/>
      <c r="K176" s="1530"/>
      <c r="L176" s="1530"/>
      <c r="M176" s="1530"/>
      <c r="N176" s="1530"/>
      <c r="O176" s="1530"/>
      <c r="P176" s="1530"/>
      <c r="Q176" s="1530"/>
      <c r="R176" s="1530"/>
      <c r="S176" s="1530"/>
      <c r="T176" s="1193" t="s">
        <v>339</v>
      </c>
      <c r="U176" s="1193"/>
      <c r="V176" s="1069">
        <f>SUM(V174:Y175)</f>
        <v>37.92</v>
      </c>
      <c r="W176" s="1069"/>
      <c r="X176" s="1069"/>
      <c r="Y176" s="1069"/>
      <c r="Z176" s="1539" t="s">
        <v>6</v>
      </c>
      <c r="AA176" s="1539"/>
      <c r="AB176" s="1539"/>
      <c r="AC176" s="1539"/>
      <c r="AD176" s="1539"/>
      <c r="AE176" s="1539"/>
      <c r="AF176" s="1539" t="s">
        <v>6</v>
      </c>
      <c r="AG176" s="1539"/>
      <c r="AH176" s="1539"/>
      <c r="AI176" s="1539"/>
      <c r="AJ176" s="1539"/>
      <c r="AK176" s="1539" t="s">
        <v>6</v>
      </c>
      <c r="AL176" s="1539"/>
      <c r="AM176" s="1539"/>
      <c r="AN176" s="1539"/>
      <c r="AO176" s="1539"/>
      <c r="AP176" s="1539"/>
      <c r="AQ176" s="1539" t="s">
        <v>6</v>
      </c>
      <c r="AR176" s="1539"/>
      <c r="AS176" s="1539"/>
      <c r="AT176" s="1539"/>
      <c r="AU176" s="1539"/>
      <c r="AV176" s="1539"/>
      <c r="AW176" s="1514">
        <f>SUM(AW174:AZ175)</f>
        <v>10776399.999439199</v>
      </c>
      <c r="AX176" s="1514"/>
      <c r="AY176" s="1514"/>
      <c r="AZ176" s="1514"/>
      <c r="BA176" s="454"/>
      <c r="BB176" s="506"/>
    </row>
    <row r="177" spans="1:54" ht="15" customHeight="1">
      <c r="A177" s="297"/>
      <c r="B177" s="539"/>
      <c r="C177" s="539"/>
      <c r="D177" s="539"/>
      <c r="E177" s="539"/>
      <c r="F177" s="539"/>
      <c r="G177" s="539"/>
      <c r="H177" s="539"/>
      <c r="I177" s="539"/>
      <c r="J177" s="539"/>
      <c r="K177" s="539"/>
      <c r="L177" s="539"/>
      <c r="M177" s="539"/>
      <c r="N177" s="539"/>
      <c r="O177" s="539"/>
      <c r="P177" s="539"/>
      <c r="Q177" s="539"/>
      <c r="R177" s="539"/>
      <c r="S177" s="539"/>
      <c r="T177" s="539"/>
      <c r="U177" s="539"/>
      <c r="V177" s="540"/>
      <c r="W177" s="540"/>
      <c r="X177" s="540"/>
      <c r="Y177" s="540"/>
      <c r="Z177" s="541"/>
      <c r="AA177" s="541"/>
      <c r="AB177" s="541"/>
      <c r="AC177" s="541"/>
      <c r="AD177" s="541"/>
      <c r="AE177" s="541"/>
      <c r="AF177" s="541"/>
      <c r="AG177" s="541"/>
      <c r="AH177" s="541"/>
      <c r="AI177" s="541"/>
      <c r="AJ177" s="541"/>
      <c r="AK177" s="541"/>
      <c r="AL177" s="541"/>
      <c r="AM177" s="541"/>
      <c r="AN177" s="541"/>
      <c r="AO177" s="541"/>
      <c r="AP177" s="541"/>
      <c r="AQ177" s="541"/>
      <c r="AR177" s="541"/>
      <c r="AS177" s="541"/>
      <c r="AT177" s="541"/>
      <c r="AU177" s="541"/>
      <c r="AV177" s="541"/>
      <c r="AW177" s="541"/>
      <c r="AX177" s="541"/>
      <c r="AY177" s="541"/>
      <c r="AZ177" s="541"/>
      <c r="BA177" s="454"/>
      <c r="BB177" s="506"/>
    </row>
    <row r="178" spans="1:54" ht="21.6" customHeight="1">
      <c r="A178" s="297"/>
      <c r="B178" s="1014" t="s">
        <v>1077</v>
      </c>
      <c r="C178" s="1014"/>
      <c r="D178" s="1014"/>
      <c r="E178" s="1014"/>
      <c r="F178" s="1014"/>
      <c r="G178" s="1014"/>
      <c r="H178" s="1014"/>
      <c r="I178" s="1014"/>
      <c r="J178" s="1014"/>
      <c r="K178" s="1014"/>
      <c r="L178" s="1014"/>
      <c r="M178" s="1014"/>
      <c r="N178" s="1014"/>
      <c r="O178" s="1014"/>
      <c r="P178" s="1014"/>
      <c r="Q178" s="1014"/>
      <c r="R178" s="1014"/>
      <c r="S178" s="1014"/>
      <c r="T178" s="1014"/>
      <c r="U178" s="1014"/>
      <c r="V178" s="1014" t="s">
        <v>1078</v>
      </c>
      <c r="W178" s="1014"/>
      <c r="X178" s="1014"/>
      <c r="Y178" s="1014"/>
      <c r="Z178" s="1014"/>
      <c r="AA178" s="1014"/>
      <c r="AB178" s="1014"/>
      <c r="AC178" s="1014"/>
      <c r="AD178" s="1014" t="s">
        <v>1081</v>
      </c>
      <c r="AE178" s="1014"/>
      <c r="AF178" s="1014"/>
      <c r="AG178" s="1014"/>
      <c r="AH178" s="1014"/>
      <c r="AI178" s="1014"/>
      <c r="AJ178" s="1014"/>
      <c r="AK178" s="1014"/>
      <c r="AL178" s="1066" t="s">
        <v>1080</v>
      </c>
      <c r="AM178" s="1066"/>
      <c r="AN178" s="1066"/>
      <c r="AO178" s="1066"/>
      <c r="AP178" s="1066"/>
      <c r="AQ178" s="1066"/>
      <c r="AR178" s="1066"/>
      <c r="AS178" s="1066"/>
      <c r="AT178" s="1066" t="s">
        <v>1079</v>
      </c>
      <c r="AU178" s="1066"/>
      <c r="AV178" s="1066"/>
      <c r="AW178" s="1066"/>
      <c r="AX178" s="1066"/>
      <c r="AY178" s="1066"/>
      <c r="AZ178" s="1066"/>
      <c r="BA178" s="454"/>
      <c r="BB178" s="506"/>
    </row>
    <row r="179" spans="1:54" ht="24.6" customHeight="1">
      <c r="A179" s="297"/>
      <c r="B179" s="1014"/>
      <c r="C179" s="1014"/>
      <c r="D179" s="1014"/>
      <c r="E179" s="1014"/>
      <c r="F179" s="1014"/>
      <c r="G179" s="1014"/>
      <c r="H179" s="1014"/>
      <c r="I179" s="1014"/>
      <c r="J179" s="1014"/>
      <c r="K179" s="1014"/>
      <c r="L179" s="1014"/>
      <c r="M179" s="1014"/>
      <c r="N179" s="1014"/>
      <c r="O179" s="1014"/>
      <c r="P179" s="1014"/>
      <c r="Q179" s="1014"/>
      <c r="R179" s="1014"/>
      <c r="S179" s="1014"/>
      <c r="T179" s="1014"/>
      <c r="U179" s="1014"/>
      <c r="V179" s="1014"/>
      <c r="W179" s="1014"/>
      <c r="X179" s="1014"/>
      <c r="Y179" s="1014"/>
      <c r="Z179" s="1014"/>
      <c r="AA179" s="1014"/>
      <c r="AB179" s="1014"/>
      <c r="AC179" s="1014"/>
      <c r="AD179" s="1014"/>
      <c r="AE179" s="1014"/>
      <c r="AF179" s="1014"/>
      <c r="AG179" s="1014"/>
      <c r="AH179" s="1014"/>
      <c r="AI179" s="1014"/>
      <c r="AJ179" s="1014"/>
      <c r="AK179" s="1014"/>
      <c r="AL179" s="1066"/>
      <c r="AM179" s="1066"/>
      <c r="AN179" s="1066"/>
      <c r="AO179" s="1066"/>
      <c r="AP179" s="1066"/>
      <c r="AQ179" s="1066"/>
      <c r="AR179" s="1066"/>
      <c r="AS179" s="1066"/>
      <c r="AT179" s="1066"/>
      <c r="AU179" s="1066"/>
      <c r="AV179" s="1066"/>
      <c r="AW179" s="1066"/>
      <c r="AX179" s="1066"/>
      <c r="AY179" s="1066"/>
      <c r="AZ179" s="1066"/>
      <c r="BA179" s="454"/>
      <c r="BB179" s="506"/>
    </row>
    <row r="180" spans="1:54" ht="15" customHeight="1">
      <c r="A180" s="297"/>
      <c r="B180" s="1531" t="s">
        <v>1047</v>
      </c>
      <c r="C180" s="1531"/>
      <c r="D180" s="1531"/>
      <c r="E180" s="1531"/>
      <c r="F180" s="1531"/>
      <c r="G180" s="1531"/>
      <c r="H180" s="1531"/>
      <c r="I180" s="1531"/>
      <c r="J180" s="1531"/>
      <c r="K180" s="1531"/>
      <c r="L180" s="1531"/>
      <c r="M180" s="1531"/>
      <c r="N180" s="1531"/>
      <c r="O180" s="1531"/>
      <c r="P180" s="1531"/>
      <c r="Q180" s="1531"/>
      <c r="R180" s="1531"/>
      <c r="S180" s="1531"/>
      <c r="T180" s="1143" t="s">
        <v>7</v>
      </c>
      <c r="U180" s="1193"/>
      <c r="V180" s="1555">
        <f>AT180/AD180/AL180</f>
        <v>10.772134940932895</v>
      </c>
      <c r="W180" s="1009"/>
      <c r="X180" s="1009"/>
      <c r="Y180" s="1009"/>
      <c r="Z180" s="1009"/>
      <c r="AA180" s="1009"/>
      <c r="AB180" s="1009"/>
      <c r="AC180" s="1010"/>
      <c r="AD180" s="1542">
        <v>210</v>
      </c>
      <c r="AE180" s="1543"/>
      <c r="AF180" s="1543"/>
      <c r="AG180" s="1543"/>
      <c r="AH180" s="1543"/>
      <c r="AI180" s="1543"/>
      <c r="AJ180" s="1543"/>
      <c r="AK180" s="1544"/>
      <c r="AL180" s="1542">
        <f>204*1.15</f>
        <v>234.6</v>
      </c>
      <c r="AM180" s="1543"/>
      <c r="AN180" s="1543"/>
      <c r="AO180" s="1543"/>
      <c r="AP180" s="1543"/>
      <c r="AQ180" s="1543"/>
      <c r="AR180" s="1543"/>
      <c r="AS180" s="1544"/>
      <c r="AT180" s="1556">
        <v>530700</v>
      </c>
      <c r="AU180" s="1557"/>
      <c r="AV180" s="1557"/>
      <c r="AW180" s="1557"/>
      <c r="AX180" s="1557"/>
      <c r="AY180" s="1557"/>
      <c r="AZ180" s="1558"/>
    </row>
    <row r="181" spans="1:54" ht="15" customHeight="1">
      <c r="A181" s="297"/>
      <c r="B181" s="1518" t="s">
        <v>352</v>
      </c>
      <c r="C181" s="1519"/>
      <c r="D181" s="1519"/>
      <c r="E181" s="1519"/>
      <c r="F181" s="1519"/>
      <c r="G181" s="1519"/>
      <c r="H181" s="1519"/>
      <c r="I181" s="1519"/>
      <c r="J181" s="1519"/>
      <c r="K181" s="1519"/>
      <c r="L181" s="1519"/>
      <c r="M181" s="1519"/>
      <c r="N181" s="1519"/>
      <c r="O181" s="1519"/>
      <c r="P181" s="1519"/>
      <c r="Q181" s="1520">
        <v>85</v>
      </c>
      <c r="R181" s="1520"/>
      <c r="S181" s="1521"/>
      <c r="T181" s="1014">
        <v>9000</v>
      </c>
      <c r="U181" s="1014"/>
      <c r="V181" s="1547" t="s">
        <v>6</v>
      </c>
      <c r="W181" s="1548"/>
      <c r="X181" s="1548"/>
      <c r="Y181" s="1548"/>
      <c r="Z181" s="1548"/>
      <c r="AA181" s="1548"/>
      <c r="AB181" s="1548"/>
      <c r="AC181" s="1549"/>
      <c r="AD181" s="1550" t="s">
        <v>6</v>
      </c>
      <c r="AE181" s="1551"/>
      <c r="AF181" s="1551"/>
      <c r="AG181" s="1551"/>
      <c r="AH181" s="1551"/>
      <c r="AI181" s="1551"/>
      <c r="AJ181" s="1551"/>
      <c r="AK181" s="1552"/>
      <c r="AL181" s="1550" t="s">
        <v>6</v>
      </c>
      <c r="AM181" s="1551"/>
      <c r="AN181" s="1551"/>
      <c r="AO181" s="1551"/>
      <c r="AP181" s="1551"/>
      <c r="AQ181" s="1551"/>
      <c r="AR181" s="1551"/>
      <c r="AS181" s="1552"/>
      <c r="AT181" s="1550">
        <f>SUM(AT180:AZ180)</f>
        <v>530700</v>
      </c>
      <c r="AU181" s="1551"/>
      <c r="AV181" s="1551"/>
      <c r="AW181" s="1551"/>
      <c r="AX181" s="1551"/>
      <c r="AY181" s="1551"/>
      <c r="AZ181" s="1552"/>
      <c r="BA181" s="454"/>
      <c r="BB181" s="506"/>
    </row>
    <row r="182" spans="1:54" hidden="1">
      <c r="B182" s="296"/>
      <c r="C182" s="296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  <c r="AH182" s="296"/>
      <c r="AI182" s="296"/>
      <c r="AJ182" s="296"/>
      <c r="AK182" s="296"/>
      <c r="AL182" s="296"/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  <c r="AX182" s="296"/>
      <c r="AY182" s="296"/>
      <c r="AZ182" s="296"/>
    </row>
    <row r="183" spans="1:54" ht="15.75" hidden="1">
      <c r="B183" s="1577" t="s">
        <v>564</v>
      </c>
      <c r="C183" s="1577"/>
      <c r="D183" s="1577"/>
      <c r="E183" s="1577"/>
      <c r="F183" s="1577"/>
      <c r="G183" s="1577"/>
      <c r="H183" s="1577"/>
      <c r="I183" s="1577"/>
      <c r="J183" s="1577"/>
      <c r="K183" s="1577"/>
      <c r="L183" s="1577"/>
      <c r="M183" s="1577"/>
      <c r="N183" s="1577"/>
      <c r="O183" s="1577"/>
      <c r="P183" s="1577"/>
      <c r="Q183" s="1577"/>
      <c r="R183" s="1577"/>
      <c r="S183" s="1577"/>
      <c r="T183" s="1577"/>
      <c r="U183" s="1577"/>
      <c r="V183" s="1577"/>
      <c r="W183" s="1577"/>
      <c r="X183" s="1577"/>
      <c r="Y183" s="1577"/>
      <c r="Z183" s="1577"/>
      <c r="AA183" s="1577"/>
      <c r="AB183" s="1577"/>
      <c r="AC183" s="1577"/>
      <c r="AD183" s="1577"/>
      <c r="AE183" s="1577"/>
      <c r="AF183" s="1577"/>
      <c r="AG183" s="1577"/>
      <c r="AH183" s="1577"/>
      <c r="AI183" s="1577"/>
      <c r="AJ183" s="1577"/>
      <c r="AK183" s="1577"/>
      <c r="AL183" s="1577"/>
      <c r="AM183" s="1577"/>
      <c r="AN183" s="1577"/>
      <c r="AO183" s="1577"/>
      <c r="AP183" s="1577"/>
      <c r="AQ183" s="1577"/>
      <c r="AR183" s="1577"/>
      <c r="AS183" s="1577"/>
      <c r="AT183" s="1577"/>
      <c r="AU183" s="1577"/>
      <c r="AV183" s="1577"/>
      <c r="AW183" s="1577"/>
      <c r="AX183" s="1577"/>
      <c r="AY183" s="1577"/>
      <c r="AZ183" s="1577"/>
    </row>
    <row r="185" spans="1:54" ht="28.5" customHeight="1">
      <c r="B185" s="1587" t="s">
        <v>563</v>
      </c>
      <c r="C185" s="1587"/>
      <c r="D185" s="1587"/>
      <c r="E185" s="1587"/>
      <c r="F185" s="1587"/>
      <c r="G185" s="1587"/>
      <c r="H185" s="1587"/>
      <c r="I185" s="1587"/>
      <c r="J185" s="1587"/>
      <c r="K185" s="1587"/>
      <c r="L185" s="1587"/>
      <c r="M185" s="1587"/>
      <c r="N185" s="1587"/>
      <c r="O185" s="1587"/>
      <c r="P185" s="1587"/>
      <c r="Q185" s="1587"/>
      <c r="R185" s="1587"/>
      <c r="S185" s="1587"/>
      <c r="T185" s="1587"/>
      <c r="U185" s="1587"/>
      <c r="V185" s="1587"/>
      <c r="W185" s="1587"/>
      <c r="X185" s="1587"/>
      <c r="Y185" s="1587"/>
      <c r="Z185" s="1587"/>
      <c r="AA185" s="1587"/>
      <c r="AB185" s="1587"/>
      <c r="AC185" s="1587"/>
      <c r="AD185" s="1587"/>
      <c r="AE185" s="1587"/>
      <c r="AF185" s="1587"/>
      <c r="AG185" s="1587"/>
      <c r="AH185" s="1587"/>
      <c r="AI185" s="1587"/>
      <c r="AJ185" s="1587"/>
      <c r="AK185" s="1587"/>
      <c r="AL185" s="1587"/>
      <c r="AM185" s="1587"/>
      <c r="AN185" s="1587"/>
      <c r="AO185" s="1587"/>
      <c r="AP185" s="1587"/>
      <c r="AQ185" s="1587"/>
      <c r="AR185" s="1587"/>
      <c r="AS185" s="1587"/>
      <c r="AT185" s="1587"/>
      <c r="AU185" s="1587"/>
      <c r="AV185" s="1587"/>
      <c r="AW185" s="1587"/>
      <c r="AX185" s="1587"/>
      <c r="AY185" s="1587"/>
      <c r="AZ185" s="1587"/>
    </row>
    <row r="186" spans="1:54" ht="9" customHeight="1"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</row>
    <row r="187" spans="1:54" ht="30.75" customHeight="1">
      <c r="B187" s="1044" t="s">
        <v>559</v>
      </c>
      <c r="C187" s="1044"/>
      <c r="D187" s="1044"/>
      <c r="E187" s="1044"/>
      <c r="F187" s="1044"/>
      <c r="G187" s="1044"/>
      <c r="H187" s="1044"/>
      <c r="I187" s="1044"/>
      <c r="J187" s="1044"/>
      <c r="K187" s="1044"/>
      <c r="L187" s="1052" t="s">
        <v>1</v>
      </c>
      <c r="M187" s="1053"/>
      <c r="N187" s="1061" t="s">
        <v>1425</v>
      </c>
      <c r="O187" s="1062"/>
      <c r="P187" s="1062"/>
      <c r="Q187" s="1062"/>
      <c r="R187" s="1062"/>
      <c r="S187" s="1062"/>
      <c r="T187" s="1062"/>
      <c r="U187" s="1062"/>
      <c r="V187" s="1062"/>
      <c r="W187" s="1062"/>
      <c r="X187" s="1062"/>
      <c r="Y187" s="1062"/>
      <c r="Z187" s="1168"/>
      <c r="AA187" s="1061" t="s">
        <v>1426</v>
      </c>
      <c r="AB187" s="1062"/>
      <c r="AC187" s="1062"/>
      <c r="AD187" s="1062"/>
      <c r="AE187" s="1062"/>
      <c r="AF187" s="1062"/>
      <c r="AG187" s="1062"/>
      <c r="AH187" s="1062"/>
      <c r="AI187" s="1062"/>
      <c r="AJ187" s="1062"/>
      <c r="AK187" s="1062"/>
      <c r="AL187" s="1062"/>
      <c r="AM187" s="1168"/>
      <c r="AN187" s="1061" t="s">
        <v>1427</v>
      </c>
      <c r="AO187" s="1062"/>
      <c r="AP187" s="1062"/>
      <c r="AQ187" s="1062"/>
      <c r="AR187" s="1062"/>
      <c r="AS187" s="1062"/>
      <c r="AT187" s="1062"/>
      <c r="AU187" s="1062"/>
      <c r="AV187" s="1062"/>
      <c r="AW187" s="1062"/>
      <c r="AX187" s="1062"/>
      <c r="AY187" s="1062"/>
      <c r="AZ187" s="1062"/>
    </row>
    <row r="188" spans="1:54" ht="57.75" customHeight="1">
      <c r="B188" s="1044"/>
      <c r="C188" s="1044"/>
      <c r="D188" s="1044"/>
      <c r="E188" s="1044"/>
      <c r="F188" s="1044"/>
      <c r="G188" s="1044"/>
      <c r="H188" s="1044"/>
      <c r="I188" s="1044"/>
      <c r="J188" s="1044"/>
      <c r="K188" s="1044"/>
      <c r="L188" s="1056"/>
      <c r="M188" s="1057"/>
      <c r="N188" s="1061" t="s">
        <v>558</v>
      </c>
      <c r="O188" s="1062"/>
      <c r="P188" s="1062"/>
      <c r="Q188" s="1062"/>
      <c r="R188" s="1168"/>
      <c r="S188" s="1061" t="s">
        <v>557</v>
      </c>
      <c r="T188" s="1062"/>
      <c r="U188" s="1062"/>
      <c r="V188" s="1168"/>
      <c r="W188" s="1061" t="s">
        <v>556</v>
      </c>
      <c r="X188" s="1062"/>
      <c r="Y188" s="1062"/>
      <c r="Z188" s="1168"/>
      <c r="AA188" s="1061" t="s">
        <v>558</v>
      </c>
      <c r="AB188" s="1062"/>
      <c r="AC188" s="1062"/>
      <c r="AD188" s="1062"/>
      <c r="AE188" s="1168"/>
      <c r="AF188" s="1061" t="s">
        <v>557</v>
      </c>
      <c r="AG188" s="1062"/>
      <c r="AH188" s="1062"/>
      <c r="AI188" s="1168"/>
      <c r="AJ188" s="1061" t="s">
        <v>556</v>
      </c>
      <c r="AK188" s="1062"/>
      <c r="AL188" s="1062"/>
      <c r="AM188" s="1168"/>
      <c r="AN188" s="1061" t="s">
        <v>558</v>
      </c>
      <c r="AO188" s="1062"/>
      <c r="AP188" s="1062"/>
      <c r="AQ188" s="1062"/>
      <c r="AR188" s="1168"/>
      <c r="AS188" s="1061" t="s">
        <v>557</v>
      </c>
      <c r="AT188" s="1062"/>
      <c r="AU188" s="1062"/>
      <c r="AV188" s="1168"/>
      <c r="AW188" s="1061" t="s">
        <v>556</v>
      </c>
      <c r="AX188" s="1062"/>
      <c r="AY188" s="1062"/>
      <c r="AZ188" s="1062"/>
    </row>
    <row r="189" spans="1:54">
      <c r="B189" s="1588">
        <v>1</v>
      </c>
      <c r="C189" s="1588"/>
      <c r="D189" s="1588"/>
      <c r="E189" s="1588"/>
      <c r="F189" s="1588"/>
      <c r="G189" s="1588"/>
      <c r="H189" s="1588"/>
      <c r="I189" s="1588"/>
      <c r="J189" s="1588"/>
      <c r="K189" s="1588"/>
      <c r="L189" s="1589">
        <v>2</v>
      </c>
      <c r="M189" s="1590"/>
      <c r="N189" s="1058">
        <v>3</v>
      </c>
      <c r="O189" s="1052"/>
      <c r="P189" s="1052"/>
      <c r="Q189" s="1052"/>
      <c r="R189" s="1053"/>
      <c r="S189" s="1058">
        <v>4</v>
      </c>
      <c r="T189" s="1052"/>
      <c r="U189" s="1052"/>
      <c r="V189" s="1053"/>
      <c r="W189" s="1058">
        <v>5</v>
      </c>
      <c r="X189" s="1052"/>
      <c r="Y189" s="1052"/>
      <c r="Z189" s="1053"/>
      <c r="AA189" s="1058">
        <v>6</v>
      </c>
      <c r="AB189" s="1052"/>
      <c r="AC189" s="1052"/>
      <c r="AD189" s="1052"/>
      <c r="AE189" s="1053"/>
      <c r="AF189" s="1058">
        <v>7</v>
      </c>
      <c r="AG189" s="1052"/>
      <c r="AH189" s="1052"/>
      <c r="AI189" s="1053"/>
      <c r="AJ189" s="1058">
        <v>8</v>
      </c>
      <c r="AK189" s="1052"/>
      <c r="AL189" s="1052"/>
      <c r="AM189" s="1053"/>
      <c r="AN189" s="1058">
        <v>9</v>
      </c>
      <c r="AO189" s="1052"/>
      <c r="AP189" s="1052"/>
      <c r="AQ189" s="1052"/>
      <c r="AR189" s="1053"/>
      <c r="AS189" s="1058">
        <v>10</v>
      </c>
      <c r="AT189" s="1052"/>
      <c r="AU189" s="1052"/>
      <c r="AV189" s="1053"/>
      <c r="AW189" s="1058">
        <v>11</v>
      </c>
      <c r="AX189" s="1052"/>
      <c r="AY189" s="1052"/>
      <c r="AZ189" s="1052"/>
    </row>
    <row r="190" spans="1:54" ht="59.25" hidden="1" customHeight="1">
      <c r="A190" s="653"/>
      <c r="B190" s="1428" t="s">
        <v>1225</v>
      </c>
      <c r="C190" s="1299"/>
      <c r="D190" s="1299"/>
      <c r="E190" s="1299"/>
      <c r="F190" s="1299"/>
      <c r="G190" s="1299"/>
      <c r="H190" s="1299"/>
      <c r="I190" s="1299"/>
      <c r="J190" s="1299"/>
      <c r="K190" s="1299"/>
      <c r="L190" s="1229" t="s">
        <v>7</v>
      </c>
      <c r="M190" s="1229"/>
      <c r="N190" s="1172">
        <f>BA190</f>
        <v>3541.6836734693879</v>
      </c>
      <c r="O190" s="1044"/>
      <c r="P190" s="1044"/>
      <c r="Q190" s="1044"/>
      <c r="R190" s="1044"/>
      <c r="S190" s="1523">
        <f>W190/N190</f>
        <v>0</v>
      </c>
      <c r="T190" s="1523"/>
      <c r="U190" s="1523"/>
      <c r="V190" s="1523"/>
      <c r="W190" s="1042">
        <v>0</v>
      </c>
      <c r="X190" s="1042"/>
      <c r="Y190" s="1042"/>
      <c r="Z190" s="1042"/>
      <c r="AA190" s="1172">
        <f>BA190</f>
        <v>3541.6836734693879</v>
      </c>
      <c r="AB190" s="1044"/>
      <c r="AC190" s="1044"/>
      <c r="AD190" s="1044"/>
      <c r="AE190" s="1044"/>
      <c r="AF190" s="1523">
        <f>AJ190/AA190</f>
        <v>0</v>
      </c>
      <c r="AG190" s="1523"/>
      <c r="AH190" s="1523"/>
      <c r="AI190" s="1523"/>
      <c r="AJ190" s="1042">
        <v>0</v>
      </c>
      <c r="AK190" s="1042"/>
      <c r="AL190" s="1042"/>
      <c r="AM190" s="1042"/>
      <c r="AN190" s="1172">
        <f>BA190</f>
        <v>3541.6836734693879</v>
      </c>
      <c r="AO190" s="1044"/>
      <c r="AP190" s="1044"/>
      <c r="AQ190" s="1044"/>
      <c r="AR190" s="1044"/>
      <c r="AS190" s="1523">
        <f>AW190/AN190</f>
        <v>0</v>
      </c>
      <c r="AT190" s="1523"/>
      <c r="AU190" s="1523"/>
      <c r="AV190" s="1523"/>
      <c r="AW190" s="1042">
        <v>0</v>
      </c>
      <c r="AX190" s="1042"/>
      <c r="AY190" s="1042"/>
      <c r="AZ190" s="1042"/>
      <c r="BA190" s="508">
        <f>34708.5/29.4*3</f>
        <v>3541.6836734693879</v>
      </c>
    </row>
    <row r="191" spans="1:54" ht="60.6" hidden="1" customHeight="1">
      <c r="A191" s="653"/>
      <c r="B191" s="1428" t="s">
        <v>1226</v>
      </c>
      <c r="C191" s="1299"/>
      <c r="D191" s="1299"/>
      <c r="E191" s="1299"/>
      <c r="F191" s="1299"/>
      <c r="G191" s="1299"/>
      <c r="H191" s="1299"/>
      <c r="I191" s="1299"/>
      <c r="J191" s="1299"/>
      <c r="K191" s="1299"/>
      <c r="L191" s="1229" t="s">
        <v>9</v>
      </c>
      <c r="M191" s="1229"/>
      <c r="N191" s="1042">
        <f>BA191</f>
        <v>3541.6836734693879</v>
      </c>
      <c r="O191" s="1042"/>
      <c r="P191" s="1042"/>
      <c r="Q191" s="1042"/>
      <c r="R191" s="1042"/>
      <c r="S191" s="1523">
        <f>W191/N191</f>
        <v>0</v>
      </c>
      <c r="T191" s="1523"/>
      <c r="U191" s="1523"/>
      <c r="V191" s="1523"/>
      <c r="W191" s="1042">
        <v>0</v>
      </c>
      <c r="X191" s="1042"/>
      <c r="Y191" s="1042"/>
      <c r="Z191" s="1042"/>
      <c r="AA191" s="1042">
        <f>BA191</f>
        <v>3541.6836734693879</v>
      </c>
      <c r="AB191" s="1042"/>
      <c r="AC191" s="1042"/>
      <c r="AD191" s="1042"/>
      <c r="AE191" s="1042"/>
      <c r="AF191" s="1523">
        <f>AJ191/AA191</f>
        <v>0</v>
      </c>
      <c r="AG191" s="1523"/>
      <c r="AH191" s="1523"/>
      <c r="AI191" s="1523"/>
      <c r="AJ191" s="1042">
        <v>0</v>
      </c>
      <c r="AK191" s="1042"/>
      <c r="AL191" s="1042"/>
      <c r="AM191" s="1042"/>
      <c r="AN191" s="1042">
        <f>BA191</f>
        <v>3541.6836734693879</v>
      </c>
      <c r="AO191" s="1042"/>
      <c r="AP191" s="1042"/>
      <c r="AQ191" s="1042"/>
      <c r="AR191" s="1042"/>
      <c r="AS191" s="1523">
        <f>AW191/AN191</f>
        <v>0</v>
      </c>
      <c r="AT191" s="1523"/>
      <c r="AU191" s="1523"/>
      <c r="AV191" s="1523"/>
      <c r="AW191" s="1042">
        <v>0</v>
      </c>
      <c r="AX191" s="1042"/>
      <c r="AY191" s="1042"/>
      <c r="AZ191" s="1042"/>
      <c r="BA191" s="508">
        <f>34708.5/29.4*3</f>
        <v>3541.6836734693879</v>
      </c>
    </row>
    <row r="192" spans="1:54" ht="59.45" customHeight="1">
      <c r="B192" s="1428" t="s">
        <v>1227</v>
      </c>
      <c r="C192" s="1299"/>
      <c r="D192" s="1299"/>
      <c r="E192" s="1299"/>
      <c r="F192" s="1299"/>
      <c r="G192" s="1299"/>
      <c r="H192" s="1299"/>
      <c r="I192" s="1299"/>
      <c r="J192" s="1299"/>
      <c r="K192" s="1299"/>
      <c r="L192" s="1229" t="s">
        <v>7</v>
      </c>
      <c r="M192" s="1229"/>
      <c r="N192" s="1172">
        <f>W192/S192</f>
        <v>2777.7777777777778</v>
      </c>
      <c r="O192" s="1044"/>
      <c r="P192" s="1044"/>
      <c r="Q192" s="1044"/>
      <c r="R192" s="1044"/>
      <c r="S192" s="1523">
        <v>18</v>
      </c>
      <c r="T192" s="1523"/>
      <c r="U192" s="1523"/>
      <c r="V192" s="1523"/>
      <c r="W192" s="1042">
        <v>50000</v>
      </c>
      <c r="X192" s="1042"/>
      <c r="Y192" s="1042"/>
      <c r="Z192" s="1042"/>
      <c r="AA192" s="1172">
        <f>BA192</f>
        <v>4132.8775510204077</v>
      </c>
      <c r="AB192" s="1044"/>
      <c r="AC192" s="1044"/>
      <c r="AD192" s="1044"/>
      <c r="AE192" s="1044"/>
      <c r="AF192" s="1523">
        <f>AJ192/AA192</f>
        <v>12.098108250909828</v>
      </c>
      <c r="AG192" s="1523"/>
      <c r="AH192" s="1523"/>
      <c r="AI192" s="1523"/>
      <c r="AJ192" s="1042">
        <v>50000</v>
      </c>
      <c r="AK192" s="1042"/>
      <c r="AL192" s="1042"/>
      <c r="AM192" s="1042"/>
      <c r="AN192" s="1172">
        <f>BA192</f>
        <v>4132.8775510204077</v>
      </c>
      <c r="AO192" s="1044"/>
      <c r="AP192" s="1044"/>
      <c r="AQ192" s="1044"/>
      <c r="AR192" s="1044"/>
      <c r="AS192" s="1523">
        <f>AW192/AN192</f>
        <v>12.098108250909828</v>
      </c>
      <c r="AT192" s="1523"/>
      <c r="AU192" s="1523"/>
      <c r="AV192" s="1523"/>
      <c r="AW192" s="1042">
        <v>50000</v>
      </c>
      <c r="AX192" s="1042"/>
      <c r="AY192" s="1042"/>
      <c r="AZ192" s="1042"/>
      <c r="BA192" s="508">
        <f>40502.2/29.4*3</f>
        <v>4132.8775510204077</v>
      </c>
    </row>
    <row r="193" spans="2:53" ht="60.6" customHeight="1">
      <c r="B193" s="1428" t="s">
        <v>1228</v>
      </c>
      <c r="C193" s="1299"/>
      <c r="D193" s="1299"/>
      <c r="E193" s="1299"/>
      <c r="F193" s="1299"/>
      <c r="G193" s="1299"/>
      <c r="H193" s="1299"/>
      <c r="I193" s="1299"/>
      <c r="J193" s="1299"/>
      <c r="K193" s="1299"/>
      <c r="L193" s="1229" t="s">
        <v>9</v>
      </c>
      <c r="M193" s="1229"/>
      <c r="N193" s="1042">
        <f>BA193</f>
        <v>4132.8775510204077</v>
      </c>
      <c r="O193" s="1042"/>
      <c r="P193" s="1042"/>
      <c r="Q193" s="1042"/>
      <c r="R193" s="1042"/>
      <c r="S193" s="1523">
        <f>W193/N193</f>
        <v>4.8392433003639317</v>
      </c>
      <c r="T193" s="1523"/>
      <c r="U193" s="1523"/>
      <c r="V193" s="1523"/>
      <c r="W193" s="1042">
        <v>20000</v>
      </c>
      <c r="X193" s="1042"/>
      <c r="Y193" s="1042"/>
      <c r="Z193" s="1042"/>
      <c r="AA193" s="1042">
        <f>BA193</f>
        <v>4132.8775510204077</v>
      </c>
      <c r="AB193" s="1042"/>
      <c r="AC193" s="1042"/>
      <c r="AD193" s="1042"/>
      <c r="AE193" s="1042"/>
      <c r="AF193" s="1523">
        <f>AJ193/AA193</f>
        <v>4.8392433003639317</v>
      </c>
      <c r="AG193" s="1523"/>
      <c r="AH193" s="1523"/>
      <c r="AI193" s="1523"/>
      <c r="AJ193" s="1042">
        <v>20000</v>
      </c>
      <c r="AK193" s="1042"/>
      <c r="AL193" s="1042"/>
      <c r="AM193" s="1042"/>
      <c r="AN193" s="1042">
        <f>BA193</f>
        <v>4132.8775510204077</v>
      </c>
      <c r="AO193" s="1042"/>
      <c r="AP193" s="1042"/>
      <c r="AQ193" s="1042"/>
      <c r="AR193" s="1042"/>
      <c r="AS193" s="1523">
        <f>AW193/AN193</f>
        <v>4.8392433003639317</v>
      </c>
      <c r="AT193" s="1523"/>
      <c r="AU193" s="1523"/>
      <c r="AV193" s="1523"/>
      <c r="AW193" s="1042">
        <v>20000</v>
      </c>
      <c r="AX193" s="1042"/>
      <c r="AY193" s="1042"/>
      <c r="AZ193" s="1042"/>
      <c r="BA193" s="508">
        <f>40502.2/29.4*3</f>
        <v>4132.8775510204077</v>
      </c>
    </row>
    <row r="194" spans="2:53" ht="75" customHeight="1">
      <c r="B194" s="1428" t="s">
        <v>1229</v>
      </c>
      <c r="C194" s="1299"/>
      <c r="D194" s="1299"/>
      <c r="E194" s="1299"/>
      <c r="F194" s="1299"/>
      <c r="G194" s="1299"/>
      <c r="H194" s="1299"/>
      <c r="I194" s="1299"/>
      <c r="J194" s="1299"/>
      <c r="K194" s="1299"/>
      <c r="L194" s="1229" t="s">
        <v>555</v>
      </c>
      <c r="M194" s="1229"/>
      <c r="N194" s="1042">
        <f>W194/S194</f>
        <v>555.55555555555554</v>
      </c>
      <c r="O194" s="1042"/>
      <c r="P194" s="1042"/>
      <c r="Q194" s="1042"/>
      <c r="R194" s="1042"/>
      <c r="S194" s="1523">
        <f>S192</f>
        <v>18</v>
      </c>
      <c r="T194" s="1523"/>
      <c r="U194" s="1523"/>
      <c r="V194" s="1523"/>
      <c r="W194" s="1042">
        <v>10000</v>
      </c>
      <c r="X194" s="1042"/>
      <c r="Y194" s="1042"/>
      <c r="Z194" s="1042"/>
      <c r="AA194" s="1042">
        <f>AJ194/AF194</f>
        <v>826.57551020408152</v>
      </c>
      <c r="AB194" s="1042"/>
      <c r="AC194" s="1042"/>
      <c r="AD194" s="1042"/>
      <c r="AE194" s="1042"/>
      <c r="AF194" s="1523">
        <f>AF192</f>
        <v>12.098108250909828</v>
      </c>
      <c r="AG194" s="1523"/>
      <c r="AH194" s="1523"/>
      <c r="AI194" s="1523"/>
      <c r="AJ194" s="1042">
        <v>10000</v>
      </c>
      <c r="AK194" s="1042"/>
      <c r="AL194" s="1042"/>
      <c r="AM194" s="1042"/>
      <c r="AN194" s="1042">
        <f>AW194/AS194</f>
        <v>826.57551020408152</v>
      </c>
      <c r="AO194" s="1042"/>
      <c r="AP194" s="1042"/>
      <c r="AQ194" s="1042"/>
      <c r="AR194" s="1042"/>
      <c r="AS194" s="1523">
        <f>AS192</f>
        <v>12.098108250909828</v>
      </c>
      <c r="AT194" s="1523"/>
      <c r="AU194" s="1523"/>
      <c r="AV194" s="1523"/>
      <c r="AW194" s="1042">
        <v>10000</v>
      </c>
      <c r="AX194" s="1042"/>
      <c r="AY194" s="1042"/>
      <c r="AZ194" s="1042"/>
      <c r="BA194" s="508">
        <f>184*1.15*1.038*210/29.4*3</f>
        <v>4706.5885714285714</v>
      </c>
    </row>
    <row r="195" spans="2:53">
      <c r="B195" s="1227" t="s">
        <v>352</v>
      </c>
      <c r="C195" s="1227"/>
      <c r="D195" s="1227"/>
      <c r="E195" s="1227"/>
      <c r="F195" s="1227"/>
      <c r="G195" s="1227"/>
      <c r="H195" s="1227"/>
      <c r="I195" s="1227"/>
      <c r="J195" s="1227"/>
      <c r="K195" s="1227"/>
      <c r="L195" s="1228">
        <v>9000</v>
      </c>
      <c r="M195" s="1228"/>
      <c r="N195" s="1226" t="s">
        <v>6</v>
      </c>
      <c r="O195" s="1226"/>
      <c r="P195" s="1226"/>
      <c r="Q195" s="1226"/>
      <c r="R195" s="1226"/>
      <c r="S195" s="1226" t="s">
        <v>6</v>
      </c>
      <c r="T195" s="1226"/>
      <c r="U195" s="1226"/>
      <c r="V195" s="1226"/>
      <c r="W195" s="1165">
        <f>SUM(W192:Z194)</f>
        <v>80000</v>
      </c>
      <c r="X195" s="1165"/>
      <c r="Y195" s="1165"/>
      <c r="Z195" s="1165"/>
      <c r="AA195" s="1226" t="s">
        <v>6</v>
      </c>
      <c r="AB195" s="1226"/>
      <c r="AC195" s="1226"/>
      <c r="AD195" s="1226"/>
      <c r="AE195" s="1226"/>
      <c r="AF195" s="1226" t="s">
        <v>6</v>
      </c>
      <c r="AG195" s="1226"/>
      <c r="AH195" s="1226"/>
      <c r="AI195" s="1226"/>
      <c r="AJ195" s="1165">
        <f>SUM(AJ192:AM194)</f>
        <v>80000</v>
      </c>
      <c r="AK195" s="1165"/>
      <c r="AL195" s="1165"/>
      <c r="AM195" s="1165"/>
      <c r="AN195" s="1226" t="s">
        <v>6</v>
      </c>
      <c r="AO195" s="1226"/>
      <c r="AP195" s="1226"/>
      <c r="AQ195" s="1226"/>
      <c r="AR195" s="1226"/>
      <c r="AS195" s="1226" t="s">
        <v>6</v>
      </c>
      <c r="AT195" s="1226"/>
      <c r="AU195" s="1226"/>
      <c r="AV195" s="1226"/>
      <c r="AW195" s="1165">
        <f>SUM(AW192:AZ194)</f>
        <v>80000</v>
      </c>
      <c r="AX195" s="1165"/>
      <c r="AY195" s="1165"/>
      <c r="AZ195" s="1165"/>
    </row>
    <row r="197" spans="2:53" ht="21" hidden="1" customHeight="1">
      <c r="B197" s="1587" t="s">
        <v>562</v>
      </c>
      <c r="C197" s="1587"/>
      <c r="D197" s="1587"/>
      <c r="E197" s="1587"/>
      <c r="F197" s="1587"/>
      <c r="G197" s="1587"/>
      <c r="H197" s="1587"/>
      <c r="I197" s="1587"/>
      <c r="J197" s="1587"/>
      <c r="K197" s="1587"/>
      <c r="L197" s="1587"/>
      <c r="M197" s="1587"/>
      <c r="N197" s="1587"/>
      <c r="O197" s="1587"/>
      <c r="P197" s="1587"/>
      <c r="Q197" s="1587"/>
      <c r="R197" s="1587"/>
      <c r="S197" s="1587"/>
      <c r="T197" s="1587"/>
      <c r="U197" s="1587"/>
      <c r="V197" s="1587"/>
      <c r="W197" s="1587"/>
      <c r="X197" s="1587"/>
      <c r="Y197" s="1587"/>
      <c r="Z197" s="1587"/>
      <c r="AA197" s="1587"/>
      <c r="AB197" s="1587"/>
      <c r="AC197" s="1587"/>
      <c r="AD197" s="1587"/>
      <c r="AE197" s="1587"/>
      <c r="AF197" s="1587"/>
      <c r="AG197" s="1587"/>
      <c r="AH197" s="1587"/>
      <c r="AI197" s="1587"/>
      <c r="AJ197" s="1587"/>
      <c r="AK197" s="1587"/>
      <c r="AL197" s="1587"/>
      <c r="AM197" s="1587"/>
      <c r="AN197" s="1587"/>
      <c r="AO197" s="1587"/>
      <c r="AP197" s="1587"/>
      <c r="AQ197" s="1587"/>
      <c r="AR197" s="1587"/>
      <c r="AS197" s="1587"/>
      <c r="AT197" s="1587"/>
      <c r="AU197" s="1587"/>
      <c r="AV197" s="1587"/>
      <c r="AW197" s="1587"/>
      <c r="AX197" s="1587"/>
      <c r="AY197" s="1587"/>
      <c r="AZ197" s="1587"/>
    </row>
    <row r="198" spans="2:53" ht="6.75" hidden="1" customHeight="1"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</row>
    <row r="199" spans="2:53" ht="30.75" hidden="1" customHeight="1">
      <c r="B199" s="1044" t="s">
        <v>559</v>
      </c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52" t="s">
        <v>1</v>
      </c>
      <c r="M199" s="1053"/>
      <c r="N199" s="1061" t="s">
        <v>345</v>
      </c>
      <c r="O199" s="1062"/>
      <c r="P199" s="1062"/>
      <c r="Q199" s="1062"/>
      <c r="R199" s="1062"/>
      <c r="S199" s="1062"/>
      <c r="T199" s="1062"/>
      <c r="U199" s="1062"/>
      <c r="V199" s="1062"/>
      <c r="W199" s="1062"/>
      <c r="X199" s="1062"/>
      <c r="Y199" s="1062"/>
      <c r="Z199" s="1168"/>
      <c r="AA199" s="1061" t="s">
        <v>346</v>
      </c>
      <c r="AB199" s="1062"/>
      <c r="AC199" s="1062"/>
      <c r="AD199" s="1062"/>
      <c r="AE199" s="1062"/>
      <c r="AF199" s="1062"/>
      <c r="AG199" s="1062"/>
      <c r="AH199" s="1062"/>
      <c r="AI199" s="1062"/>
      <c r="AJ199" s="1062"/>
      <c r="AK199" s="1062"/>
      <c r="AL199" s="1062"/>
      <c r="AM199" s="1168"/>
      <c r="AN199" s="1061" t="s">
        <v>347</v>
      </c>
      <c r="AO199" s="1062"/>
      <c r="AP199" s="1062"/>
      <c r="AQ199" s="1062"/>
      <c r="AR199" s="1062"/>
      <c r="AS199" s="1062"/>
      <c r="AT199" s="1062"/>
      <c r="AU199" s="1062"/>
      <c r="AV199" s="1062"/>
      <c r="AW199" s="1062"/>
      <c r="AX199" s="1062"/>
      <c r="AY199" s="1062"/>
      <c r="AZ199" s="1062"/>
    </row>
    <row r="200" spans="2:53" ht="57.75" hidden="1" customHeight="1">
      <c r="B200" s="1044"/>
      <c r="C200" s="1044"/>
      <c r="D200" s="1044"/>
      <c r="E200" s="1044"/>
      <c r="F200" s="1044"/>
      <c r="G200" s="1044"/>
      <c r="H200" s="1044"/>
      <c r="I200" s="1044"/>
      <c r="J200" s="1044"/>
      <c r="K200" s="1044"/>
      <c r="L200" s="1056"/>
      <c r="M200" s="1057"/>
      <c r="N200" s="1061" t="s">
        <v>558</v>
      </c>
      <c r="O200" s="1062"/>
      <c r="P200" s="1062"/>
      <c r="Q200" s="1062"/>
      <c r="R200" s="1168"/>
      <c r="S200" s="1061" t="s">
        <v>557</v>
      </c>
      <c r="T200" s="1062"/>
      <c r="U200" s="1062"/>
      <c r="V200" s="1168"/>
      <c r="W200" s="1061" t="s">
        <v>556</v>
      </c>
      <c r="X200" s="1062"/>
      <c r="Y200" s="1062"/>
      <c r="Z200" s="1168"/>
      <c r="AA200" s="1061" t="s">
        <v>558</v>
      </c>
      <c r="AB200" s="1062"/>
      <c r="AC200" s="1062"/>
      <c r="AD200" s="1062"/>
      <c r="AE200" s="1168"/>
      <c r="AF200" s="1061" t="s">
        <v>557</v>
      </c>
      <c r="AG200" s="1062"/>
      <c r="AH200" s="1062"/>
      <c r="AI200" s="1168"/>
      <c r="AJ200" s="1061" t="s">
        <v>556</v>
      </c>
      <c r="AK200" s="1062"/>
      <c r="AL200" s="1062"/>
      <c r="AM200" s="1168"/>
      <c r="AN200" s="1061" t="s">
        <v>558</v>
      </c>
      <c r="AO200" s="1062"/>
      <c r="AP200" s="1062"/>
      <c r="AQ200" s="1062"/>
      <c r="AR200" s="1168"/>
      <c r="AS200" s="1061" t="s">
        <v>557</v>
      </c>
      <c r="AT200" s="1062"/>
      <c r="AU200" s="1062"/>
      <c r="AV200" s="1168"/>
      <c r="AW200" s="1061" t="s">
        <v>556</v>
      </c>
      <c r="AX200" s="1062"/>
      <c r="AY200" s="1062"/>
      <c r="AZ200" s="1062"/>
    </row>
    <row r="201" spans="2:53" ht="15.75" hidden="1" thickBot="1">
      <c r="B201" s="1588">
        <v>1</v>
      </c>
      <c r="C201" s="1588"/>
      <c r="D201" s="1588"/>
      <c r="E201" s="1588"/>
      <c r="F201" s="1588"/>
      <c r="G201" s="1588"/>
      <c r="H201" s="1588"/>
      <c r="I201" s="1588"/>
      <c r="J201" s="1588"/>
      <c r="K201" s="1588"/>
      <c r="L201" s="1589">
        <v>2</v>
      </c>
      <c r="M201" s="1590"/>
      <c r="N201" s="1058">
        <v>3</v>
      </c>
      <c r="O201" s="1052"/>
      <c r="P201" s="1052"/>
      <c r="Q201" s="1052"/>
      <c r="R201" s="1053"/>
      <c r="S201" s="1058">
        <v>4</v>
      </c>
      <c r="T201" s="1052"/>
      <c r="U201" s="1052"/>
      <c r="V201" s="1053"/>
      <c r="W201" s="1591">
        <v>5</v>
      </c>
      <c r="X201" s="1592"/>
      <c r="Y201" s="1592"/>
      <c r="Z201" s="1593"/>
      <c r="AA201" s="1058">
        <v>6</v>
      </c>
      <c r="AB201" s="1052"/>
      <c r="AC201" s="1052"/>
      <c r="AD201" s="1052"/>
      <c r="AE201" s="1053"/>
      <c r="AF201" s="1058">
        <v>7</v>
      </c>
      <c r="AG201" s="1052"/>
      <c r="AH201" s="1052"/>
      <c r="AI201" s="1053"/>
      <c r="AJ201" s="1058">
        <v>8</v>
      </c>
      <c r="AK201" s="1052"/>
      <c r="AL201" s="1052"/>
      <c r="AM201" s="1053"/>
      <c r="AN201" s="1591">
        <v>9</v>
      </c>
      <c r="AO201" s="1592"/>
      <c r="AP201" s="1592"/>
      <c r="AQ201" s="1592"/>
      <c r="AR201" s="1593"/>
      <c r="AS201" s="1591">
        <v>10</v>
      </c>
      <c r="AT201" s="1592"/>
      <c r="AU201" s="1592"/>
      <c r="AV201" s="1593"/>
      <c r="AW201" s="1591">
        <v>11</v>
      </c>
      <c r="AX201" s="1592"/>
      <c r="AY201" s="1592"/>
      <c r="AZ201" s="1592"/>
    </row>
    <row r="202" spans="2:53" hidden="1">
      <c r="B202" s="1588"/>
      <c r="C202" s="1588"/>
      <c r="D202" s="1588"/>
      <c r="E202" s="1588"/>
      <c r="F202" s="1588"/>
      <c r="G202" s="1588"/>
      <c r="H202" s="1588"/>
      <c r="I202" s="1588"/>
      <c r="J202" s="1588"/>
      <c r="K202" s="1588"/>
      <c r="L202" s="1277" t="s">
        <v>7</v>
      </c>
      <c r="M202" s="1275"/>
      <c r="N202" s="1594"/>
      <c r="O202" s="1595"/>
      <c r="P202" s="1595"/>
      <c r="Q202" s="1595"/>
      <c r="R202" s="1596"/>
      <c r="S202" s="1594"/>
      <c r="T202" s="1595"/>
      <c r="U202" s="1595"/>
      <c r="V202" s="1596"/>
      <c r="W202" s="1594"/>
      <c r="X202" s="1595"/>
      <c r="Y202" s="1595"/>
      <c r="Z202" s="1596"/>
      <c r="AA202" s="1594"/>
      <c r="AB202" s="1595"/>
      <c r="AC202" s="1595"/>
      <c r="AD202" s="1595"/>
      <c r="AE202" s="1596"/>
      <c r="AF202" s="1594"/>
      <c r="AG202" s="1595"/>
      <c r="AH202" s="1595"/>
      <c r="AI202" s="1596"/>
      <c r="AJ202" s="1594"/>
      <c r="AK202" s="1595"/>
      <c r="AL202" s="1595"/>
      <c r="AM202" s="1596"/>
      <c r="AN202" s="1594"/>
      <c r="AO202" s="1595"/>
      <c r="AP202" s="1595"/>
      <c r="AQ202" s="1595"/>
      <c r="AR202" s="1596"/>
      <c r="AS202" s="1594"/>
      <c r="AT202" s="1595"/>
      <c r="AU202" s="1595"/>
      <c r="AV202" s="1596"/>
      <c r="AW202" s="1594"/>
      <c r="AX202" s="1595"/>
      <c r="AY202" s="1595"/>
      <c r="AZ202" s="1597"/>
    </row>
    <row r="203" spans="2:53" hidden="1">
      <c r="B203" s="1588"/>
      <c r="C203" s="1588"/>
      <c r="D203" s="1588"/>
      <c r="E203" s="1588"/>
      <c r="F203" s="1588"/>
      <c r="G203" s="1588"/>
      <c r="H203" s="1588"/>
      <c r="I203" s="1588"/>
      <c r="J203" s="1588"/>
      <c r="K203" s="1588"/>
      <c r="L203" s="1308" t="s">
        <v>9</v>
      </c>
      <c r="M203" s="1249"/>
      <c r="N203" s="1061"/>
      <c r="O203" s="1062"/>
      <c r="P203" s="1062"/>
      <c r="Q203" s="1062"/>
      <c r="R203" s="1168"/>
      <c r="S203" s="1061"/>
      <c r="T203" s="1062"/>
      <c r="U203" s="1062"/>
      <c r="V203" s="1168"/>
      <c r="W203" s="1061"/>
      <c r="X203" s="1062"/>
      <c r="Y203" s="1062"/>
      <c r="Z203" s="1168"/>
      <c r="AA203" s="1061"/>
      <c r="AB203" s="1062"/>
      <c r="AC203" s="1062"/>
      <c r="AD203" s="1062"/>
      <c r="AE203" s="1168"/>
      <c r="AF203" s="1061"/>
      <c r="AG203" s="1062"/>
      <c r="AH203" s="1062"/>
      <c r="AI203" s="1168"/>
      <c r="AJ203" s="1061"/>
      <c r="AK203" s="1062"/>
      <c r="AL203" s="1062"/>
      <c r="AM203" s="1168"/>
      <c r="AN203" s="1061"/>
      <c r="AO203" s="1062"/>
      <c r="AP203" s="1062"/>
      <c r="AQ203" s="1062"/>
      <c r="AR203" s="1168"/>
      <c r="AS203" s="1061"/>
      <c r="AT203" s="1062"/>
      <c r="AU203" s="1062"/>
      <c r="AV203" s="1168"/>
      <c r="AW203" s="1061"/>
      <c r="AX203" s="1062"/>
      <c r="AY203" s="1062"/>
      <c r="AZ203" s="1432"/>
    </row>
    <row r="204" spans="2:53" hidden="1">
      <c r="B204" s="1588"/>
      <c r="C204" s="1588"/>
      <c r="D204" s="1588"/>
      <c r="E204" s="1588"/>
      <c r="F204" s="1588"/>
      <c r="G204" s="1588"/>
      <c r="H204" s="1588"/>
      <c r="I204" s="1588"/>
      <c r="J204" s="1588"/>
      <c r="K204" s="1588"/>
      <c r="L204" s="1308" t="s">
        <v>555</v>
      </c>
      <c r="M204" s="1249"/>
      <c r="N204" s="1061"/>
      <c r="O204" s="1062"/>
      <c r="P204" s="1062"/>
      <c r="Q204" s="1062"/>
      <c r="R204" s="1168"/>
      <c r="S204" s="1061"/>
      <c r="T204" s="1062"/>
      <c r="U204" s="1062"/>
      <c r="V204" s="1168"/>
      <c r="W204" s="1061"/>
      <c r="X204" s="1062"/>
      <c r="Y204" s="1062"/>
      <c r="Z204" s="1168"/>
      <c r="AA204" s="1061"/>
      <c r="AB204" s="1062"/>
      <c r="AC204" s="1062"/>
      <c r="AD204" s="1062"/>
      <c r="AE204" s="1168"/>
      <c r="AF204" s="1061"/>
      <c r="AG204" s="1062"/>
      <c r="AH204" s="1062"/>
      <c r="AI204" s="1168"/>
      <c r="AJ204" s="1061"/>
      <c r="AK204" s="1062"/>
      <c r="AL204" s="1062"/>
      <c r="AM204" s="1168"/>
      <c r="AN204" s="1061"/>
      <c r="AO204" s="1062"/>
      <c r="AP204" s="1062"/>
      <c r="AQ204" s="1062"/>
      <c r="AR204" s="1168"/>
      <c r="AS204" s="1061"/>
      <c r="AT204" s="1062"/>
      <c r="AU204" s="1062"/>
      <c r="AV204" s="1168"/>
      <c r="AW204" s="1061"/>
      <c r="AX204" s="1062"/>
      <c r="AY204" s="1062"/>
      <c r="AZ204" s="1432"/>
    </row>
    <row r="205" spans="2:53" ht="15.75" hidden="1" thickBot="1">
      <c r="B205" s="1227" t="s">
        <v>352</v>
      </c>
      <c r="C205" s="1227"/>
      <c r="D205" s="1227"/>
      <c r="E205" s="1227"/>
      <c r="F205" s="1227"/>
      <c r="G205" s="1227"/>
      <c r="H205" s="1227"/>
      <c r="I205" s="1227"/>
      <c r="J205" s="1227"/>
      <c r="K205" s="1288"/>
      <c r="L205" s="1289">
        <v>9000</v>
      </c>
      <c r="M205" s="1290"/>
      <c r="N205" s="1598" t="s">
        <v>6</v>
      </c>
      <c r="O205" s="1599"/>
      <c r="P205" s="1599"/>
      <c r="Q205" s="1599"/>
      <c r="R205" s="1600"/>
      <c r="S205" s="1598" t="s">
        <v>6</v>
      </c>
      <c r="T205" s="1599"/>
      <c r="U205" s="1599"/>
      <c r="V205" s="1600"/>
      <c r="W205" s="1598"/>
      <c r="X205" s="1599"/>
      <c r="Y205" s="1599"/>
      <c r="Z205" s="1600"/>
      <c r="AA205" s="1598" t="s">
        <v>6</v>
      </c>
      <c r="AB205" s="1599"/>
      <c r="AC205" s="1599"/>
      <c r="AD205" s="1599"/>
      <c r="AE205" s="1600"/>
      <c r="AF205" s="1598" t="s">
        <v>6</v>
      </c>
      <c r="AG205" s="1599"/>
      <c r="AH205" s="1599"/>
      <c r="AI205" s="1600"/>
      <c r="AJ205" s="1598"/>
      <c r="AK205" s="1599"/>
      <c r="AL205" s="1599"/>
      <c r="AM205" s="1600"/>
      <c r="AN205" s="1598" t="s">
        <v>6</v>
      </c>
      <c r="AO205" s="1599"/>
      <c r="AP205" s="1599"/>
      <c r="AQ205" s="1599"/>
      <c r="AR205" s="1600"/>
      <c r="AS205" s="1598" t="s">
        <v>6</v>
      </c>
      <c r="AT205" s="1599"/>
      <c r="AU205" s="1599"/>
      <c r="AV205" s="1600"/>
      <c r="AW205" s="1591"/>
      <c r="AX205" s="1592"/>
      <c r="AY205" s="1592"/>
      <c r="AZ205" s="1601"/>
    </row>
    <row r="206" spans="2:53" hidden="1"/>
    <row r="207" spans="2:53" ht="17.25" hidden="1" customHeight="1">
      <c r="B207" s="1587" t="s">
        <v>561</v>
      </c>
      <c r="C207" s="1587"/>
      <c r="D207" s="1587"/>
      <c r="E207" s="1587"/>
      <c r="F207" s="1587"/>
      <c r="G207" s="1587"/>
      <c r="H207" s="1587"/>
      <c r="I207" s="1587"/>
      <c r="J207" s="1587"/>
      <c r="K207" s="1587"/>
      <c r="L207" s="1587"/>
      <c r="M207" s="1587"/>
      <c r="N207" s="1587"/>
      <c r="O207" s="1587"/>
      <c r="P207" s="1587"/>
      <c r="Q207" s="1587"/>
      <c r="R207" s="1587"/>
      <c r="S207" s="1587"/>
      <c r="T207" s="1587"/>
      <c r="U207" s="1587"/>
      <c r="V207" s="1587"/>
      <c r="W207" s="1587"/>
      <c r="X207" s="1587"/>
      <c r="Y207" s="1587"/>
      <c r="Z207" s="1587"/>
      <c r="AA207" s="1587"/>
      <c r="AB207" s="1587"/>
      <c r="AC207" s="1587"/>
      <c r="AD207" s="1587"/>
      <c r="AE207" s="1587"/>
      <c r="AF207" s="1587"/>
      <c r="AG207" s="1587"/>
      <c r="AH207" s="1587"/>
      <c r="AI207" s="1587"/>
      <c r="AJ207" s="1587"/>
      <c r="AK207" s="1587"/>
      <c r="AL207" s="1587"/>
      <c r="AM207" s="1587"/>
      <c r="AN207" s="1587"/>
      <c r="AO207" s="1587"/>
      <c r="AP207" s="1587"/>
      <c r="AQ207" s="1587"/>
      <c r="AR207" s="1587"/>
      <c r="AS207" s="1587"/>
      <c r="AT207" s="1587"/>
      <c r="AU207" s="1587"/>
      <c r="AV207" s="1587"/>
      <c r="AW207" s="1587"/>
      <c r="AX207" s="1587"/>
      <c r="AY207" s="1587"/>
      <c r="AZ207" s="1587"/>
    </row>
    <row r="208" spans="2:53" ht="6.75" hidden="1" customHeight="1"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7"/>
      <c r="AT208" s="177"/>
      <c r="AU208" s="177"/>
      <c r="AV208" s="177"/>
      <c r="AW208" s="177"/>
      <c r="AX208" s="177"/>
      <c r="AY208" s="177"/>
      <c r="AZ208" s="177"/>
    </row>
    <row r="209" spans="2:52" ht="30.75" hidden="1" customHeight="1">
      <c r="B209" s="1044" t="s">
        <v>559</v>
      </c>
      <c r="C209" s="1044"/>
      <c r="D209" s="1044"/>
      <c r="E209" s="1044"/>
      <c r="F209" s="1044"/>
      <c r="G209" s="1044"/>
      <c r="H209" s="1044"/>
      <c r="I209" s="1044"/>
      <c r="J209" s="1044"/>
      <c r="K209" s="1044"/>
      <c r="L209" s="1052" t="s">
        <v>1</v>
      </c>
      <c r="M209" s="1053"/>
      <c r="N209" s="1061" t="s">
        <v>345</v>
      </c>
      <c r="O209" s="1062"/>
      <c r="P209" s="1062"/>
      <c r="Q209" s="1062"/>
      <c r="R209" s="1062"/>
      <c r="S209" s="1062"/>
      <c r="T209" s="1062"/>
      <c r="U209" s="1062"/>
      <c r="V209" s="1062"/>
      <c r="W209" s="1062"/>
      <c r="X209" s="1062"/>
      <c r="Y209" s="1062"/>
      <c r="Z209" s="1168"/>
      <c r="AA209" s="1061" t="s">
        <v>346</v>
      </c>
      <c r="AB209" s="1062"/>
      <c r="AC209" s="1062"/>
      <c r="AD209" s="1062"/>
      <c r="AE209" s="1062"/>
      <c r="AF209" s="1062"/>
      <c r="AG209" s="1062"/>
      <c r="AH209" s="1062"/>
      <c r="AI209" s="1062"/>
      <c r="AJ209" s="1062"/>
      <c r="AK209" s="1062"/>
      <c r="AL209" s="1062"/>
      <c r="AM209" s="1168"/>
      <c r="AN209" s="1061" t="s">
        <v>347</v>
      </c>
      <c r="AO209" s="1062"/>
      <c r="AP209" s="1062"/>
      <c r="AQ209" s="1062"/>
      <c r="AR209" s="1062"/>
      <c r="AS209" s="1062"/>
      <c r="AT209" s="1062"/>
      <c r="AU209" s="1062"/>
      <c r="AV209" s="1062"/>
      <c r="AW209" s="1062"/>
      <c r="AX209" s="1062"/>
      <c r="AY209" s="1062"/>
      <c r="AZ209" s="1062"/>
    </row>
    <row r="210" spans="2:52" ht="57.75" hidden="1" customHeight="1">
      <c r="B210" s="1044"/>
      <c r="C210" s="1044"/>
      <c r="D210" s="1044"/>
      <c r="E210" s="1044"/>
      <c r="F210" s="1044"/>
      <c r="G210" s="1044"/>
      <c r="H210" s="1044"/>
      <c r="I210" s="1044"/>
      <c r="J210" s="1044"/>
      <c r="K210" s="1044"/>
      <c r="L210" s="1056"/>
      <c r="M210" s="1057"/>
      <c r="N210" s="1061" t="s">
        <v>558</v>
      </c>
      <c r="O210" s="1062"/>
      <c r="P210" s="1062"/>
      <c r="Q210" s="1062"/>
      <c r="R210" s="1168"/>
      <c r="S210" s="1061" t="s">
        <v>557</v>
      </c>
      <c r="T210" s="1062"/>
      <c r="U210" s="1062"/>
      <c r="V210" s="1168"/>
      <c r="W210" s="1061" t="s">
        <v>556</v>
      </c>
      <c r="X210" s="1062"/>
      <c r="Y210" s="1062"/>
      <c r="Z210" s="1168"/>
      <c r="AA210" s="1061" t="s">
        <v>558</v>
      </c>
      <c r="AB210" s="1062"/>
      <c r="AC210" s="1062"/>
      <c r="AD210" s="1062"/>
      <c r="AE210" s="1168"/>
      <c r="AF210" s="1061" t="s">
        <v>557</v>
      </c>
      <c r="AG210" s="1062"/>
      <c r="AH210" s="1062"/>
      <c r="AI210" s="1168"/>
      <c r="AJ210" s="1061" t="s">
        <v>556</v>
      </c>
      <c r="AK210" s="1062"/>
      <c r="AL210" s="1062"/>
      <c r="AM210" s="1168"/>
      <c r="AN210" s="1061" t="s">
        <v>558</v>
      </c>
      <c r="AO210" s="1062"/>
      <c r="AP210" s="1062"/>
      <c r="AQ210" s="1062"/>
      <c r="AR210" s="1168"/>
      <c r="AS210" s="1061" t="s">
        <v>557</v>
      </c>
      <c r="AT210" s="1062"/>
      <c r="AU210" s="1062"/>
      <c r="AV210" s="1168"/>
      <c r="AW210" s="1061" t="s">
        <v>556</v>
      </c>
      <c r="AX210" s="1062"/>
      <c r="AY210" s="1062"/>
      <c r="AZ210" s="1062"/>
    </row>
    <row r="211" spans="2:52" ht="15.75" hidden="1" thickBot="1">
      <c r="B211" s="1588">
        <v>1</v>
      </c>
      <c r="C211" s="1588"/>
      <c r="D211" s="1588"/>
      <c r="E211" s="1588"/>
      <c r="F211" s="1588"/>
      <c r="G211" s="1588"/>
      <c r="H211" s="1588"/>
      <c r="I211" s="1588"/>
      <c r="J211" s="1588"/>
      <c r="K211" s="1588"/>
      <c r="L211" s="1589">
        <v>2</v>
      </c>
      <c r="M211" s="1590"/>
      <c r="N211" s="1058">
        <v>3</v>
      </c>
      <c r="O211" s="1052"/>
      <c r="P211" s="1052"/>
      <c r="Q211" s="1052"/>
      <c r="R211" s="1053"/>
      <c r="S211" s="1058">
        <v>4</v>
      </c>
      <c r="T211" s="1052"/>
      <c r="U211" s="1052"/>
      <c r="V211" s="1053"/>
      <c r="W211" s="1591">
        <v>5</v>
      </c>
      <c r="X211" s="1592"/>
      <c r="Y211" s="1592"/>
      <c r="Z211" s="1593"/>
      <c r="AA211" s="1058">
        <v>6</v>
      </c>
      <c r="AB211" s="1052"/>
      <c r="AC211" s="1052"/>
      <c r="AD211" s="1052"/>
      <c r="AE211" s="1053"/>
      <c r="AF211" s="1058">
        <v>7</v>
      </c>
      <c r="AG211" s="1052"/>
      <c r="AH211" s="1052"/>
      <c r="AI211" s="1053"/>
      <c r="AJ211" s="1058">
        <v>8</v>
      </c>
      <c r="AK211" s="1052"/>
      <c r="AL211" s="1052"/>
      <c r="AM211" s="1053"/>
      <c r="AN211" s="1591">
        <v>9</v>
      </c>
      <c r="AO211" s="1592"/>
      <c r="AP211" s="1592"/>
      <c r="AQ211" s="1592"/>
      <c r="AR211" s="1593"/>
      <c r="AS211" s="1591">
        <v>10</v>
      </c>
      <c r="AT211" s="1592"/>
      <c r="AU211" s="1592"/>
      <c r="AV211" s="1593"/>
      <c r="AW211" s="1591">
        <v>11</v>
      </c>
      <c r="AX211" s="1592"/>
      <c r="AY211" s="1592"/>
      <c r="AZ211" s="1592"/>
    </row>
    <row r="212" spans="2:52" hidden="1">
      <c r="B212" s="1588"/>
      <c r="C212" s="1588"/>
      <c r="D212" s="1588"/>
      <c r="E212" s="1588"/>
      <c r="F212" s="1588"/>
      <c r="G212" s="1588"/>
      <c r="H212" s="1588"/>
      <c r="I212" s="1588"/>
      <c r="J212" s="1588"/>
      <c r="K212" s="1588"/>
      <c r="L212" s="1277" t="s">
        <v>7</v>
      </c>
      <c r="M212" s="1275"/>
      <c r="N212" s="1594"/>
      <c r="O212" s="1595"/>
      <c r="P212" s="1595"/>
      <c r="Q212" s="1595"/>
      <c r="R212" s="1596"/>
      <c r="S212" s="1594"/>
      <c r="T212" s="1595"/>
      <c r="U212" s="1595"/>
      <c r="V212" s="1596"/>
      <c r="W212" s="1594"/>
      <c r="X212" s="1595"/>
      <c r="Y212" s="1595"/>
      <c r="Z212" s="1596"/>
      <c r="AA212" s="1594"/>
      <c r="AB212" s="1595"/>
      <c r="AC212" s="1595"/>
      <c r="AD212" s="1595"/>
      <c r="AE212" s="1596"/>
      <c r="AF212" s="1594"/>
      <c r="AG212" s="1595"/>
      <c r="AH212" s="1595"/>
      <c r="AI212" s="1596"/>
      <c r="AJ212" s="1594"/>
      <c r="AK212" s="1595"/>
      <c r="AL212" s="1595"/>
      <c r="AM212" s="1596"/>
      <c r="AN212" s="1594"/>
      <c r="AO212" s="1595"/>
      <c r="AP212" s="1595"/>
      <c r="AQ212" s="1595"/>
      <c r="AR212" s="1596"/>
      <c r="AS212" s="1594"/>
      <c r="AT212" s="1595"/>
      <c r="AU212" s="1595"/>
      <c r="AV212" s="1596"/>
      <c r="AW212" s="1594"/>
      <c r="AX212" s="1595"/>
      <c r="AY212" s="1595"/>
      <c r="AZ212" s="1597"/>
    </row>
    <row r="213" spans="2:52" hidden="1">
      <c r="B213" s="1588"/>
      <c r="C213" s="1588"/>
      <c r="D213" s="1588"/>
      <c r="E213" s="1588"/>
      <c r="F213" s="1588"/>
      <c r="G213" s="1588"/>
      <c r="H213" s="1588"/>
      <c r="I213" s="1588"/>
      <c r="J213" s="1588"/>
      <c r="K213" s="1588"/>
      <c r="L213" s="1308" t="s">
        <v>9</v>
      </c>
      <c r="M213" s="1249"/>
      <c r="N213" s="1061"/>
      <c r="O213" s="1062"/>
      <c r="P213" s="1062"/>
      <c r="Q213" s="1062"/>
      <c r="R213" s="1168"/>
      <c r="S213" s="1061"/>
      <c r="T213" s="1062"/>
      <c r="U213" s="1062"/>
      <c r="V213" s="1168"/>
      <c r="W213" s="1061"/>
      <c r="X213" s="1062"/>
      <c r="Y213" s="1062"/>
      <c r="Z213" s="1168"/>
      <c r="AA213" s="1061"/>
      <c r="AB213" s="1062"/>
      <c r="AC213" s="1062"/>
      <c r="AD213" s="1062"/>
      <c r="AE213" s="1168"/>
      <c r="AF213" s="1061"/>
      <c r="AG213" s="1062"/>
      <c r="AH213" s="1062"/>
      <c r="AI213" s="1168"/>
      <c r="AJ213" s="1061"/>
      <c r="AK213" s="1062"/>
      <c r="AL213" s="1062"/>
      <c r="AM213" s="1168"/>
      <c r="AN213" s="1061"/>
      <c r="AO213" s="1062"/>
      <c r="AP213" s="1062"/>
      <c r="AQ213" s="1062"/>
      <c r="AR213" s="1168"/>
      <c r="AS213" s="1061"/>
      <c r="AT213" s="1062"/>
      <c r="AU213" s="1062"/>
      <c r="AV213" s="1168"/>
      <c r="AW213" s="1061"/>
      <c r="AX213" s="1062"/>
      <c r="AY213" s="1062"/>
      <c r="AZ213" s="1432"/>
    </row>
    <row r="214" spans="2:52" hidden="1">
      <c r="B214" s="1588"/>
      <c r="C214" s="1588"/>
      <c r="D214" s="1588"/>
      <c r="E214" s="1588"/>
      <c r="F214" s="1588"/>
      <c r="G214" s="1588"/>
      <c r="H214" s="1588"/>
      <c r="I214" s="1588"/>
      <c r="J214" s="1588"/>
      <c r="K214" s="1588"/>
      <c r="L214" s="1308" t="s">
        <v>555</v>
      </c>
      <c r="M214" s="1249"/>
      <c r="N214" s="1061"/>
      <c r="O214" s="1062"/>
      <c r="P214" s="1062"/>
      <c r="Q214" s="1062"/>
      <c r="R214" s="1168"/>
      <c r="S214" s="1061"/>
      <c r="T214" s="1062"/>
      <c r="U214" s="1062"/>
      <c r="V214" s="1168"/>
      <c r="W214" s="1061"/>
      <c r="X214" s="1062"/>
      <c r="Y214" s="1062"/>
      <c r="Z214" s="1168"/>
      <c r="AA214" s="1061"/>
      <c r="AB214" s="1062"/>
      <c r="AC214" s="1062"/>
      <c r="AD214" s="1062"/>
      <c r="AE214" s="1168"/>
      <c r="AF214" s="1061"/>
      <c r="AG214" s="1062"/>
      <c r="AH214" s="1062"/>
      <c r="AI214" s="1168"/>
      <c r="AJ214" s="1061"/>
      <c r="AK214" s="1062"/>
      <c r="AL214" s="1062"/>
      <c r="AM214" s="1168"/>
      <c r="AN214" s="1061"/>
      <c r="AO214" s="1062"/>
      <c r="AP214" s="1062"/>
      <c r="AQ214" s="1062"/>
      <c r="AR214" s="1168"/>
      <c r="AS214" s="1061"/>
      <c r="AT214" s="1062"/>
      <c r="AU214" s="1062"/>
      <c r="AV214" s="1168"/>
      <c r="AW214" s="1061"/>
      <c r="AX214" s="1062"/>
      <c r="AY214" s="1062"/>
      <c r="AZ214" s="1432"/>
    </row>
    <row r="215" spans="2:52" ht="15.75" hidden="1" thickBot="1">
      <c r="B215" s="1227" t="s">
        <v>352</v>
      </c>
      <c r="C215" s="1227"/>
      <c r="D215" s="1227"/>
      <c r="E215" s="1227"/>
      <c r="F215" s="1227"/>
      <c r="G215" s="1227"/>
      <c r="H215" s="1227"/>
      <c r="I215" s="1227"/>
      <c r="J215" s="1227"/>
      <c r="K215" s="1288"/>
      <c r="L215" s="1289">
        <v>9000</v>
      </c>
      <c r="M215" s="1290"/>
      <c r="N215" s="1598" t="s">
        <v>6</v>
      </c>
      <c r="O215" s="1599"/>
      <c r="P215" s="1599"/>
      <c r="Q215" s="1599"/>
      <c r="R215" s="1600"/>
      <c r="S215" s="1598" t="s">
        <v>6</v>
      </c>
      <c r="T215" s="1599"/>
      <c r="U215" s="1599"/>
      <c r="V215" s="1600"/>
      <c r="W215" s="1598"/>
      <c r="X215" s="1599"/>
      <c r="Y215" s="1599"/>
      <c r="Z215" s="1600"/>
      <c r="AA215" s="1598" t="s">
        <v>6</v>
      </c>
      <c r="AB215" s="1599"/>
      <c r="AC215" s="1599"/>
      <c r="AD215" s="1599"/>
      <c r="AE215" s="1600"/>
      <c r="AF215" s="1598" t="s">
        <v>6</v>
      </c>
      <c r="AG215" s="1599"/>
      <c r="AH215" s="1599"/>
      <c r="AI215" s="1600"/>
      <c r="AJ215" s="1598"/>
      <c r="AK215" s="1599"/>
      <c r="AL215" s="1599"/>
      <c r="AM215" s="1600"/>
      <c r="AN215" s="1598" t="s">
        <v>6</v>
      </c>
      <c r="AO215" s="1599"/>
      <c r="AP215" s="1599"/>
      <c r="AQ215" s="1599"/>
      <c r="AR215" s="1600"/>
      <c r="AS215" s="1598" t="s">
        <v>6</v>
      </c>
      <c r="AT215" s="1599"/>
      <c r="AU215" s="1599"/>
      <c r="AV215" s="1600"/>
      <c r="AW215" s="1591"/>
      <c r="AX215" s="1592"/>
      <c r="AY215" s="1592"/>
      <c r="AZ215" s="1601"/>
    </row>
    <row r="216" spans="2:52" hidden="1"/>
    <row r="217" spans="2:52" ht="18.75" hidden="1" customHeight="1">
      <c r="B217" s="1587" t="s">
        <v>560</v>
      </c>
      <c r="C217" s="1587"/>
      <c r="D217" s="1587"/>
      <c r="E217" s="1587"/>
      <c r="F217" s="1587"/>
      <c r="G217" s="1587"/>
      <c r="H217" s="1587"/>
      <c r="I217" s="1587"/>
      <c r="J217" s="1587"/>
      <c r="K217" s="1587"/>
      <c r="L217" s="1587"/>
      <c r="M217" s="1587"/>
      <c r="N217" s="1587"/>
      <c r="O217" s="1587"/>
      <c r="P217" s="1587"/>
      <c r="Q217" s="1587"/>
      <c r="R217" s="1587"/>
      <c r="S217" s="1587"/>
      <c r="T217" s="1587"/>
      <c r="U217" s="1587"/>
      <c r="V217" s="1587"/>
      <c r="W217" s="1587"/>
      <c r="X217" s="1587"/>
      <c r="Y217" s="1587"/>
      <c r="Z217" s="1587"/>
      <c r="AA217" s="1587"/>
      <c r="AB217" s="1587"/>
      <c r="AC217" s="1587"/>
      <c r="AD217" s="1587"/>
      <c r="AE217" s="1587"/>
      <c r="AF217" s="1587"/>
      <c r="AG217" s="1587"/>
      <c r="AH217" s="1587"/>
      <c r="AI217" s="1587"/>
      <c r="AJ217" s="1587"/>
      <c r="AK217" s="1587"/>
      <c r="AL217" s="1587"/>
      <c r="AM217" s="1587"/>
      <c r="AN217" s="1587"/>
      <c r="AO217" s="1587"/>
      <c r="AP217" s="1587"/>
      <c r="AQ217" s="1587"/>
      <c r="AR217" s="1587"/>
      <c r="AS217" s="1587"/>
      <c r="AT217" s="1587"/>
      <c r="AU217" s="1587"/>
      <c r="AV217" s="1587"/>
      <c r="AW217" s="1587"/>
      <c r="AX217" s="1587"/>
      <c r="AY217" s="1587"/>
      <c r="AZ217" s="1587"/>
    </row>
    <row r="218" spans="2:52" ht="9.75" hidden="1" customHeight="1"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  <c r="AG218" s="177"/>
      <c r="AH218" s="177"/>
      <c r="AI218" s="177"/>
      <c r="AJ218" s="177"/>
      <c r="AK218" s="177"/>
      <c r="AL218" s="177"/>
      <c r="AM218" s="177"/>
      <c r="AN218" s="177"/>
      <c r="AO218" s="177"/>
      <c r="AP218" s="177"/>
      <c r="AQ218" s="177"/>
      <c r="AR218" s="177"/>
      <c r="AS218" s="177"/>
      <c r="AT218" s="177"/>
      <c r="AU218" s="177"/>
      <c r="AV218" s="177"/>
      <c r="AW218" s="177"/>
      <c r="AX218" s="177"/>
      <c r="AY218" s="177"/>
      <c r="AZ218" s="177"/>
    </row>
    <row r="219" spans="2:52" ht="30.75" hidden="1" customHeight="1">
      <c r="B219" s="1044" t="s">
        <v>559</v>
      </c>
      <c r="C219" s="1044"/>
      <c r="D219" s="1044"/>
      <c r="E219" s="1044"/>
      <c r="F219" s="1044"/>
      <c r="G219" s="1044"/>
      <c r="H219" s="1044"/>
      <c r="I219" s="1044"/>
      <c r="J219" s="1044"/>
      <c r="K219" s="1044"/>
      <c r="L219" s="1052" t="s">
        <v>1</v>
      </c>
      <c r="M219" s="1053"/>
      <c r="N219" s="1061" t="s">
        <v>345</v>
      </c>
      <c r="O219" s="1062"/>
      <c r="P219" s="1062"/>
      <c r="Q219" s="1062"/>
      <c r="R219" s="1062"/>
      <c r="S219" s="1062"/>
      <c r="T219" s="1062"/>
      <c r="U219" s="1062"/>
      <c r="V219" s="1062"/>
      <c r="W219" s="1062"/>
      <c r="X219" s="1062"/>
      <c r="Y219" s="1062"/>
      <c r="Z219" s="1168"/>
      <c r="AA219" s="1061" t="s">
        <v>346</v>
      </c>
      <c r="AB219" s="1062"/>
      <c r="AC219" s="1062"/>
      <c r="AD219" s="1062"/>
      <c r="AE219" s="1062"/>
      <c r="AF219" s="1062"/>
      <c r="AG219" s="1062"/>
      <c r="AH219" s="1062"/>
      <c r="AI219" s="1062"/>
      <c r="AJ219" s="1062"/>
      <c r="AK219" s="1062"/>
      <c r="AL219" s="1062"/>
      <c r="AM219" s="1168"/>
      <c r="AN219" s="1061" t="s">
        <v>347</v>
      </c>
      <c r="AO219" s="1062"/>
      <c r="AP219" s="1062"/>
      <c r="AQ219" s="1062"/>
      <c r="AR219" s="1062"/>
      <c r="AS219" s="1062"/>
      <c r="AT219" s="1062"/>
      <c r="AU219" s="1062"/>
      <c r="AV219" s="1062"/>
      <c r="AW219" s="1062"/>
      <c r="AX219" s="1062"/>
      <c r="AY219" s="1062"/>
      <c r="AZ219" s="1062"/>
    </row>
    <row r="220" spans="2:52" ht="57.75" hidden="1" customHeight="1">
      <c r="B220" s="1044"/>
      <c r="C220" s="1044"/>
      <c r="D220" s="1044"/>
      <c r="E220" s="1044"/>
      <c r="F220" s="1044"/>
      <c r="G220" s="1044"/>
      <c r="H220" s="1044"/>
      <c r="I220" s="1044"/>
      <c r="J220" s="1044"/>
      <c r="K220" s="1044"/>
      <c r="L220" s="1056"/>
      <c r="M220" s="1057"/>
      <c r="N220" s="1061" t="s">
        <v>558</v>
      </c>
      <c r="O220" s="1062"/>
      <c r="P220" s="1062"/>
      <c r="Q220" s="1062"/>
      <c r="R220" s="1168"/>
      <c r="S220" s="1061" t="s">
        <v>557</v>
      </c>
      <c r="T220" s="1062"/>
      <c r="U220" s="1062"/>
      <c r="V220" s="1168"/>
      <c r="W220" s="1061" t="s">
        <v>556</v>
      </c>
      <c r="X220" s="1062"/>
      <c r="Y220" s="1062"/>
      <c r="Z220" s="1168"/>
      <c r="AA220" s="1061" t="s">
        <v>558</v>
      </c>
      <c r="AB220" s="1062"/>
      <c r="AC220" s="1062"/>
      <c r="AD220" s="1062"/>
      <c r="AE220" s="1168"/>
      <c r="AF220" s="1061" t="s">
        <v>557</v>
      </c>
      <c r="AG220" s="1062"/>
      <c r="AH220" s="1062"/>
      <c r="AI220" s="1168"/>
      <c r="AJ220" s="1061" t="s">
        <v>556</v>
      </c>
      <c r="AK220" s="1062"/>
      <c r="AL220" s="1062"/>
      <c r="AM220" s="1168"/>
      <c r="AN220" s="1061" t="s">
        <v>558</v>
      </c>
      <c r="AO220" s="1062"/>
      <c r="AP220" s="1062"/>
      <c r="AQ220" s="1062"/>
      <c r="AR220" s="1168"/>
      <c r="AS220" s="1061" t="s">
        <v>557</v>
      </c>
      <c r="AT220" s="1062"/>
      <c r="AU220" s="1062"/>
      <c r="AV220" s="1168"/>
      <c r="AW220" s="1061" t="s">
        <v>556</v>
      </c>
      <c r="AX220" s="1062"/>
      <c r="AY220" s="1062"/>
      <c r="AZ220" s="1062"/>
    </row>
    <row r="221" spans="2:52" ht="15.75" hidden="1" thickBot="1">
      <c r="B221" s="1588">
        <v>1</v>
      </c>
      <c r="C221" s="1588"/>
      <c r="D221" s="1588"/>
      <c r="E221" s="1588"/>
      <c r="F221" s="1588"/>
      <c r="G221" s="1588"/>
      <c r="H221" s="1588"/>
      <c r="I221" s="1588"/>
      <c r="J221" s="1588"/>
      <c r="K221" s="1588"/>
      <c r="L221" s="1589">
        <v>2</v>
      </c>
      <c r="M221" s="1590"/>
      <c r="N221" s="1058">
        <v>3</v>
      </c>
      <c r="O221" s="1052"/>
      <c r="P221" s="1052"/>
      <c r="Q221" s="1052"/>
      <c r="R221" s="1053"/>
      <c r="S221" s="1058">
        <v>4</v>
      </c>
      <c r="T221" s="1052"/>
      <c r="U221" s="1052"/>
      <c r="V221" s="1053"/>
      <c r="W221" s="1591">
        <v>5</v>
      </c>
      <c r="X221" s="1592"/>
      <c r="Y221" s="1592"/>
      <c r="Z221" s="1593"/>
      <c r="AA221" s="1058">
        <v>6</v>
      </c>
      <c r="AB221" s="1052"/>
      <c r="AC221" s="1052"/>
      <c r="AD221" s="1052"/>
      <c r="AE221" s="1053"/>
      <c r="AF221" s="1058">
        <v>7</v>
      </c>
      <c r="AG221" s="1052"/>
      <c r="AH221" s="1052"/>
      <c r="AI221" s="1053"/>
      <c r="AJ221" s="1058">
        <v>8</v>
      </c>
      <c r="AK221" s="1052"/>
      <c r="AL221" s="1052"/>
      <c r="AM221" s="1053"/>
      <c r="AN221" s="1591">
        <v>9</v>
      </c>
      <c r="AO221" s="1592"/>
      <c r="AP221" s="1592"/>
      <c r="AQ221" s="1592"/>
      <c r="AR221" s="1593"/>
      <c r="AS221" s="1591">
        <v>10</v>
      </c>
      <c r="AT221" s="1592"/>
      <c r="AU221" s="1592"/>
      <c r="AV221" s="1593"/>
      <c r="AW221" s="1591">
        <v>11</v>
      </c>
      <c r="AX221" s="1592"/>
      <c r="AY221" s="1592"/>
      <c r="AZ221" s="1592"/>
    </row>
    <row r="222" spans="2:52" hidden="1">
      <c r="B222" s="1588"/>
      <c r="C222" s="1588"/>
      <c r="D222" s="1588"/>
      <c r="E222" s="1588"/>
      <c r="F222" s="1588"/>
      <c r="G222" s="1588"/>
      <c r="H222" s="1588"/>
      <c r="I222" s="1588"/>
      <c r="J222" s="1588"/>
      <c r="K222" s="1588"/>
      <c r="L222" s="1277" t="s">
        <v>7</v>
      </c>
      <c r="M222" s="1275"/>
      <c r="N222" s="1594"/>
      <c r="O222" s="1595"/>
      <c r="P222" s="1595"/>
      <c r="Q222" s="1595"/>
      <c r="R222" s="1596"/>
      <c r="S222" s="1594"/>
      <c r="T222" s="1595"/>
      <c r="U222" s="1595"/>
      <c r="V222" s="1596"/>
      <c r="W222" s="1594"/>
      <c r="X222" s="1595"/>
      <c r="Y222" s="1595"/>
      <c r="Z222" s="1596"/>
      <c r="AA222" s="1594"/>
      <c r="AB222" s="1595"/>
      <c r="AC222" s="1595"/>
      <c r="AD222" s="1595"/>
      <c r="AE222" s="1596"/>
      <c r="AF222" s="1594"/>
      <c r="AG222" s="1595"/>
      <c r="AH222" s="1595"/>
      <c r="AI222" s="1596"/>
      <c r="AJ222" s="1594"/>
      <c r="AK222" s="1595"/>
      <c r="AL222" s="1595"/>
      <c r="AM222" s="1596"/>
      <c r="AN222" s="1594"/>
      <c r="AO222" s="1595"/>
      <c r="AP222" s="1595"/>
      <c r="AQ222" s="1595"/>
      <c r="AR222" s="1596"/>
      <c r="AS222" s="1594"/>
      <c r="AT222" s="1595"/>
      <c r="AU222" s="1595"/>
      <c r="AV222" s="1596"/>
      <c r="AW222" s="1594"/>
      <c r="AX222" s="1595"/>
      <c r="AY222" s="1595"/>
      <c r="AZ222" s="1597"/>
    </row>
    <row r="223" spans="2:52" hidden="1">
      <c r="B223" s="1588"/>
      <c r="C223" s="1588"/>
      <c r="D223" s="1588"/>
      <c r="E223" s="1588"/>
      <c r="F223" s="1588"/>
      <c r="G223" s="1588"/>
      <c r="H223" s="1588"/>
      <c r="I223" s="1588"/>
      <c r="J223" s="1588"/>
      <c r="K223" s="1588"/>
      <c r="L223" s="1308" t="s">
        <v>9</v>
      </c>
      <c r="M223" s="1249"/>
      <c r="N223" s="1061"/>
      <c r="O223" s="1062"/>
      <c r="P223" s="1062"/>
      <c r="Q223" s="1062"/>
      <c r="R223" s="1168"/>
      <c r="S223" s="1061"/>
      <c r="T223" s="1062"/>
      <c r="U223" s="1062"/>
      <c r="V223" s="1168"/>
      <c r="W223" s="1061"/>
      <c r="X223" s="1062"/>
      <c r="Y223" s="1062"/>
      <c r="Z223" s="1168"/>
      <c r="AA223" s="1061"/>
      <c r="AB223" s="1062"/>
      <c r="AC223" s="1062"/>
      <c r="AD223" s="1062"/>
      <c r="AE223" s="1168"/>
      <c r="AF223" s="1061"/>
      <c r="AG223" s="1062"/>
      <c r="AH223" s="1062"/>
      <c r="AI223" s="1168"/>
      <c r="AJ223" s="1061"/>
      <c r="AK223" s="1062"/>
      <c r="AL223" s="1062"/>
      <c r="AM223" s="1168"/>
      <c r="AN223" s="1061"/>
      <c r="AO223" s="1062"/>
      <c r="AP223" s="1062"/>
      <c r="AQ223" s="1062"/>
      <c r="AR223" s="1168"/>
      <c r="AS223" s="1061"/>
      <c r="AT223" s="1062"/>
      <c r="AU223" s="1062"/>
      <c r="AV223" s="1168"/>
      <c r="AW223" s="1061"/>
      <c r="AX223" s="1062"/>
      <c r="AY223" s="1062"/>
      <c r="AZ223" s="1432"/>
    </row>
    <row r="224" spans="2:52" hidden="1">
      <c r="B224" s="1588"/>
      <c r="C224" s="1588"/>
      <c r="D224" s="1588"/>
      <c r="E224" s="1588"/>
      <c r="F224" s="1588"/>
      <c r="G224" s="1588"/>
      <c r="H224" s="1588"/>
      <c r="I224" s="1588"/>
      <c r="J224" s="1588"/>
      <c r="K224" s="1588"/>
      <c r="L224" s="1308" t="s">
        <v>555</v>
      </c>
      <c r="M224" s="1249"/>
      <c r="N224" s="1061"/>
      <c r="O224" s="1062"/>
      <c r="P224" s="1062"/>
      <c r="Q224" s="1062"/>
      <c r="R224" s="1168"/>
      <c r="S224" s="1061"/>
      <c r="T224" s="1062"/>
      <c r="U224" s="1062"/>
      <c r="V224" s="1168"/>
      <c r="W224" s="1061"/>
      <c r="X224" s="1062"/>
      <c r="Y224" s="1062"/>
      <c r="Z224" s="1168"/>
      <c r="AA224" s="1061"/>
      <c r="AB224" s="1062"/>
      <c r="AC224" s="1062"/>
      <c r="AD224" s="1062"/>
      <c r="AE224" s="1168"/>
      <c r="AF224" s="1061"/>
      <c r="AG224" s="1062"/>
      <c r="AH224" s="1062"/>
      <c r="AI224" s="1168"/>
      <c r="AJ224" s="1061"/>
      <c r="AK224" s="1062"/>
      <c r="AL224" s="1062"/>
      <c r="AM224" s="1168"/>
      <c r="AN224" s="1061"/>
      <c r="AO224" s="1062"/>
      <c r="AP224" s="1062"/>
      <c r="AQ224" s="1062"/>
      <c r="AR224" s="1168"/>
      <c r="AS224" s="1061"/>
      <c r="AT224" s="1062"/>
      <c r="AU224" s="1062"/>
      <c r="AV224" s="1168"/>
      <c r="AW224" s="1061"/>
      <c r="AX224" s="1062"/>
      <c r="AY224" s="1062"/>
      <c r="AZ224" s="1432"/>
    </row>
    <row r="225" spans="1:53" ht="15.75" hidden="1" thickBot="1">
      <c r="B225" s="1227" t="s">
        <v>352</v>
      </c>
      <c r="C225" s="1227"/>
      <c r="D225" s="1227"/>
      <c r="E225" s="1227"/>
      <c r="F225" s="1227"/>
      <c r="G225" s="1227"/>
      <c r="H225" s="1227"/>
      <c r="I225" s="1227"/>
      <c r="J225" s="1227"/>
      <c r="K225" s="1288"/>
      <c r="L225" s="1289">
        <v>9000</v>
      </c>
      <c r="M225" s="1290"/>
      <c r="N225" s="1598" t="s">
        <v>6</v>
      </c>
      <c r="O225" s="1599"/>
      <c r="P225" s="1599"/>
      <c r="Q225" s="1599"/>
      <c r="R225" s="1600"/>
      <c r="S225" s="1598" t="s">
        <v>6</v>
      </c>
      <c r="T225" s="1599"/>
      <c r="U225" s="1599"/>
      <c r="V225" s="1600"/>
      <c r="W225" s="1598"/>
      <c r="X225" s="1599"/>
      <c r="Y225" s="1599"/>
      <c r="Z225" s="1600"/>
      <c r="AA225" s="1598" t="s">
        <v>6</v>
      </c>
      <c r="AB225" s="1599"/>
      <c r="AC225" s="1599"/>
      <c r="AD225" s="1599"/>
      <c r="AE225" s="1600"/>
      <c r="AF225" s="1598" t="s">
        <v>6</v>
      </c>
      <c r="AG225" s="1599"/>
      <c r="AH225" s="1599"/>
      <c r="AI225" s="1600"/>
      <c r="AJ225" s="1598"/>
      <c r="AK225" s="1599"/>
      <c r="AL225" s="1599"/>
      <c r="AM225" s="1600"/>
      <c r="AN225" s="1598" t="s">
        <v>6</v>
      </c>
      <c r="AO225" s="1599"/>
      <c r="AP225" s="1599"/>
      <c r="AQ225" s="1599"/>
      <c r="AR225" s="1600"/>
      <c r="AS225" s="1598" t="s">
        <v>6</v>
      </c>
      <c r="AT225" s="1599"/>
      <c r="AU225" s="1599"/>
      <c r="AV225" s="1600"/>
      <c r="AW225" s="1591"/>
      <c r="AX225" s="1592"/>
      <c r="AY225" s="1592"/>
      <c r="AZ225" s="1601"/>
    </row>
    <row r="227" spans="1:53" s="198" customFormat="1">
      <c r="A227" s="177"/>
      <c r="B227" s="584"/>
      <c r="C227" s="998" t="s">
        <v>436</v>
      </c>
      <c r="D227" s="998"/>
      <c r="E227" s="998"/>
      <c r="F227" s="998"/>
      <c r="G227" s="998"/>
      <c r="H227" s="998"/>
      <c r="I227" s="584"/>
      <c r="J227" s="349"/>
      <c r="K227" s="349"/>
      <c r="L227" s="349"/>
      <c r="M227" s="999" t="str">
        <f>р.2!F129</f>
        <v>директор</v>
      </c>
      <c r="N227" s="999"/>
      <c r="O227" s="999"/>
      <c r="P227" s="999"/>
      <c r="Q227" s="999"/>
      <c r="R227" s="999"/>
      <c r="S227" s="999"/>
      <c r="T227" s="999"/>
      <c r="U227" s="999"/>
      <c r="V227" s="999"/>
      <c r="W227" s="999"/>
      <c r="X227" s="999"/>
      <c r="Y227" s="999"/>
      <c r="Z227" s="584"/>
      <c r="AA227" s="584"/>
      <c r="AB227" s="999"/>
      <c r="AC227" s="999"/>
      <c r="AD227" s="999"/>
      <c r="AE227" s="999"/>
      <c r="AF227" s="999"/>
      <c r="AG227" s="999"/>
      <c r="AH227" s="999"/>
      <c r="AI227" s="177"/>
      <c r="AJ227" s="177"/>
      <c r="AK227" s="999" t="str">
        <f>р.2!O129</f>
        <v>/Л.А. Панюшева/</v>
      </c>
      <c r="AL227" s="999"/>
      <c r="AM227" s="999"/>
      <c r="AN227" s="999"/>
      <c r="AO227" s="999"/>
      <c r="AP227" s="999"/>
      <c r="AQ227" s="999"/>
      <c r="AR227" s="999"/>
      <c r="AS227" s="999"/>
      <c r="AT227" s="999"/>
      <c r="AU227" s="999"/>
      <c r="AV227" s="999"/>
      <c r="AW227" s="999"/>
      <c r="AX227" s="999"/>
      <c r="AY227" s="999"/>
      <c r="AZ227" s="999"/>
      <c r="BA227" s="583"/>
    </row>
    <row r="228" spans="1:53" s="198" customFormat="1">
      <c r="A228" s="177"/>
      <c r="B228" s="584"/>
      <c r="C228" s="549" t="s">
        <v>437</v>
      </c>
      <c r="D228" s="549"/>
      <c r="E228" s="549"/>
      <c r="F228" s="549"/>
      <c r="G228" s="549"/>
      <c r="H228" s="549"/>
      <c r="I228" s="584"/>
      <c r="K228" s="550"/>
      <c r="M228" s="1000" t="s">
        <v>90</v>
      </c>
      <c r="N228" s="1000"/>
      <c r="O228" s="1000"/>
      <c r="P228" s="1000"/>
      <c r="Q228" s="1000"/>
      <c r="R228" s="1000"/>
      <c r="S228" s="1000"/>
      <c r="T228" s="1000"/>
      <c r="U228" s="1000"/>
      <c r="V228" s="1000"/>
      <c r="W228" s="1000"/>
      <c r="X228" s="1000"/>
      <c r="Y228" s="1000"/>
      <c r="Z228" s="272"/>
      <c r="AA228" s="272"/>
      <c r="AB228" s="1000" t="s">
        <v>42</v>
      </c>
      <c r="AC228" s="1000"/>
      <c r="AD228" s="1000"/>
      <c r="AE228" s="1000"/>
      <c r="AF228" s="1000"/>
      <c r="AG228" s="1000"/>
      <c r="AH228" s="1000"/>
      <c r="AI228" s="273"/>
      <c r="AJ228" s="273"/>
      <c r="AK228" s="1000" t="s">
        <v>41</v>
      </c>
      <c r="AL228" s="1000"/>
      <c r="AM228" s="1000"/>
      <c r="AN228" s="1000"/>
      <c r="AO228" s="1000"/>
      <c r="AP228" s="1000"/>
      <c r="AQ228" s="1000"/>
      <c r="AR228" s="1000"/>
      <c r="AS228" s="1000"/>
      <c r="AT228" s="1000"/>
      <c r="AU228" s="1000"/>
      <c r="AV228" s="1000"/>
      <c r="AW228" s="1000"/>
      <c r="AX228" s="1000"/>
      <c r="AY228" s="1000"/>
      <c r="AZ228" s="1000"/>
      <c r="BA228" s="583"/>
    </row>
    <row r="229" spans="1:53">
      <c r="A229" s="582"/>
      <c r="B229" s="582"/>
      <c r="C229" s="582"/>
      <c r="D229" s="582"/>
      <c r="E229" s="582"/>
      <c r="F229" s="582"/>
      <c r="G229" s="582"/>
      <c r="H229" s="582"/>
      <c r="I229" s="582"/>
      <c r="J229" s="582"/>
      <c r="K229" s="582"/>
      <c r="L229" s="582"/>
      <c r="M229" s="582"/>
      <c r="N229" s="582"/>
      <c r="O229" s="582"/>
      <c r="P229" s="582"/>
      <c r="Q229" s="582"/>
      <c r="R229" s="582"/>
      <c r="S229" s="582"/>
      <c r="T229" s="582"/>
      <c r="U229" s="582"/>
      <c r="V229" s="582"/>
      <c r="W229" s="582"/>
      <c r="X229" s="582"/>
      <c r="Y229" s="582"/>
      <c r="Z229" s="582"/>
      <c r="AA229" s="582"/>
      <c r="AB229" s="582"/>
      <c r="AC229" s="582"/>
      <c r="AD229" s="582"/>
      <c r="AE229" s="582"/>
      <c r="AF229" s="582"/>
      <c r="AG229" s="582"/>
      <c r="AH229" s="582"/>
      <c r="AI229" s="582"/>
      <c r="AJ229" s="582"/>
      <c r="AK229" s="582"/>
      <c r="AL229" s="582"/>
      <c r="AM229" s="582"/>
      <c r="AN229" s="582"/>
      <c r="AO229" s="582"/>
      <c r="AP229" s="582"/>
      <c r="AQ229" s="582"/>
      <c r="AR229" s="582"/>
      <c r="AS229" s="582"/>
      <c r="AT229" s="582"/>
      <c r="AU229" s="582"/>
      <c r="AV229" s="582"/>
      <c r="AW229" s="582"/>
      <c r="AX229" s="582"/>
      <c r="AY229" s="582"/>
      <c r="AZ229" s="582"/>
    </row>
    <row r="230" spans="1:53" s="248" customFormat="1" ht="18" customHeight="1">
      <c r="A230" s="274"/>
      <c r="B230" s="544"/>
      <c r="C230" s="998" t="s">
        <v>91</v>
      </c>
      <c r="D230" s="998"/>
      <c r="E230" s="998"/>
      <c r="F230" s="998"/>
      <c r="G230" s="998"/>
      <c r="H230" s="998"/>
      <c r="I230" s="544"/>
      <c r="J230" s="1002" t="s">
        <v>1089</v>
      </c>
      <c r="K230" s="1002"/>
      <c r="L230" s="1002"/>
      <c r="M230" s="1002"/>
      <c r="N230" s="1002"/>
      <c r="O230" s="1002"/>
      <c r="P230" s="1002"/>
      <c r="Q230" s="1002"/>
      <c r="R230" s="1002"/>
      <c r="S230" s="1002"/>
      <c r="T230" s="569"/>
      <c r="U230" s="1002"/>
      <c r="V230" s="1002"/>
      <c r="W230" s="1002"/>
      <c r="X230" s="1002"/>
      <c r="Y230" s="1002"/>
      <c r="Z230" s="1002"/>
      <c r="AA230" s="272"/>
      <c r="AB230" s="1223" t="str">
        <f>р.2!I134</f>
        <v>/Е.С. Орлова/</v>
      </c>
      <c r="AC230" s="1223"/>
      <c r="AD230" s="1223"/>
      <c r="AE230" s="1223"/>
      <c r="AF230" s="1223"/>
      <c r="AG230" s="1223"/>
      <c r="AH230" s="1223"/>
      <c r="AI230" s="1223"/>
      <c r="AJ230" s="1223"/>
      <c r="AK230" s="1223"/>
      <c r="AL230" s="1223"/>
      <c r="AM230" s="1223"/>
      <c r="AN230" s="1223"/>
      <c r="AO230" s="273"/>
      <c r="AP230" s="273"/>
      <c r="AQ230" s="1230" t="str">
        <f>р.2!O134</f>
        <v>8 (8332) 70-80-93</v>
      </c>
      <c r="AR230" s="1230"/>
      <c r="AS230" s="1230"/>
      <c r="AT230" s="1230"/>
      <c r="AU230" s="1230"/>
      <c r="AV230" s="1230"/>
      <c r="AW230" s="1230"/>
      <c r="AX230" s="1230"/>
      <c r="AY230" s="1230"/>
      <c r="AZ230" s="1230"/>
    </row>
    <row r="231" spans="1:53" s="248" customFormat="1" ht="18" customHeight="1">
      <c r="A231" s="274"/>
      <c r="B231" s="544"/>
      <c r="C231" s="1224"/>
      <c r="D231" s="1224"/>
      <c r="E231" s="1224"/>
      <c r="F231" s="1224"/>
      <c r="G231" s="1224"/>
      <c r="H231" s="1224"/>
      <c r="I231" s="544"/>
      <c r="J231" s="995" t="s">
        <v>1144</v>
      </c>
      <c r="K231" s="995"/>
      <c r="L231" s="995"/>
      <c r="M231" s="995"/>
      <c r="N231" s="995"/>
      <c r="O231" s="995"/>
      <c r="P231" s="995"/>
      <c r="Q231" s="995"/>
      <c r="R231" s="995"/>
      <c r="S231" s="995"/>
      <c r="T231" s="569"/>
      <c r="U231" s="996" t="s">
        <v>42</v>
      </c>
      <c r="V231" s="996"/>
      <c r="W231" s="996"/>
      <c r="X231" s="996"/>
      <c r="Y231" s="996"/>
      <c r="Z231" s="996"/>
      <c r="AA231" s="272"/>
      <c r="AB231" s="1000" t="s">
        <v>438</v>
      </c>
      <c r="AC231" s="1000"/>
      <c r="AD231" s="1000"/>
      <c r="AE231" s="1000"/>
      <c r="AF231" s="1000"/>
      <c r="AG231" s="1000"/>
      <c r="AH231" s="1000"/>
      <c r="AI231" s="1000"/>
      <c r="AJ231" s="1000"/>
      <c r="AK231" s="1000"/>
      <c r="AL231" s="1000"/>
      <c r="AM231" s="1000"/>
      <c r="AN231" s="1000"/>
      <c r="AO231" s="273"/>
      <c r="AP231" s="273"/>
      <c r="AQ231" s="1000" t="s">
        <v>92</v>
      </c>
      <c r="AR231" s="1000"/>
      <c r="AS231" s="1000"/>
      <c r="AT231" s="1000"/>
      <c r="AU231" s="1000"/>
      <c r="AV231" s="1000"/>
      <c r="AW231" s="1000"/>
      <c r="AX231" s="1000"/>
      <c r="AY231" s="1000"/>
      <c r="AZ231" s="1000"/>
    </row>
    <row r="232" spans="1:53" s="248" customFormat="1" ht="9" customHeight="1">
      <c r="A232" s="274"/>
      <c r="B232" s="544"/>
      <c r="C232" s="544"/>
      <c r="D232" s="544"/>
      <c r="E232" s="544"/>
      <c r="F232" s="544"/>
      <c r="G232" s="544"/>
      <c r="H232" s="544"/>
      <c r="I232" s="544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544"/>
      <c r="AA232" s="544"/>
      <c r="AB232" s="275"/>
      <c r="AC232" s="275"/>
      <c r="AD232" s="275"/>
      <c r="AE232" s="275"/>
      <c r="AF232" s="275"/>
      <c r="AG232" s="275"/>
      <c r="AH232" s="275"/>
      <c r="AI232" s="275"/>
      <c r="AJ232" s="275"/>
      <c r="AK232" s="275"/>
      <c r="AL232" s="275"/>
      <c r="AM232" s="275"/>
      <c r="AN232" s="275"/>
      <c r="AO232" s="177"/>
      <c r="AP232" s="177"/>
      <c r="AQ232" s="275"/>
      <c r="AR232" s="275"/>
      <c r="AS232" s="275"/>
      <c r="AT232" s="275"/>
      <c r="AU232" s="275"/>
      <c r="AV232" s="275"/>
      <c r="AW232" s="275"/>
      <c r="AX232" s="275"/>
      <c r="AY232" s="275"/>
      <c r="AZ232" s="275"/>
    </row>
    <row r="233" spans="1:53" s="248" customFormat="1" ht="18" customHeight="1">
      <c r="A233" s="274"/>
      <c r="B233" s="177"/>
      <c r="C233" s="1603">
        <f>р.2!C137</f>
        <v>44925</v>
      </c>
      <c r="D233" s="1603"/>
      <c r="E233" s="1603"/>
      <c r="F233" s="1603"/>
      <c r="G233" s="1603"/>
      <c r="H233" s="1603"/>
      <c r="I233" s="1603"/>
      <c r="J233" s="1603"/>
      <c r="K233" s="1603"/>
      <c r="L233" s="1603"/>
      <c r="M233" s="1603"/>
      <c r="N233" s="276"/>
      <c r="O233" s="277"/>
      <c r="P233" s="278"/>
      <c r="Q233" s="1416"/>
      <c r="R233" s="1416"/>
      <c r="S233" s="544"/>
      <c r="T233" s="276"/>
      <c r="U233" s="276"/>
      <c r="V233" s="276"/>
      <c r="W233" s="276"/>
      <c r="X233" s="177"/>
      <c r="Y233" s="544"/>
      <c r="Z233" s="544"/>
      <c r="AA233" s="544"/>
      <c r="AB233" s="544"/>
      <c r="AC233" s="544"/>
      <c r="AD233" s="544"/>
      <c r="AE233" s="544"/>
      <c r="AF233" s="544"/>
      <c r="AG233" s="544"/>
      <c r="AH233" s="544"/>
      <c r="AI233" s="544"/>
      <c r="AJ233" s="544"/>
      <c r="AK233" s="544"/>
      <c r="AL233" s="544"/>
      <c r="AM233" s="544"/>
      <c r="AN233" s="544"/>
      <c r="AO233" s="544"/>
      <c r="AP233" s="544"/>
      <c r="AQ233" s="544"/>
      <c r="AR233" s="544"/>
      <c r="AS233" s="544"/>
      <c r="AT233" s="544"/>
      <c r="AU233" s="544"/>
      <c r="AV233" s="177"/>
      <c r="AW233" s="177"/>
      <c r="AX233" s="177"/>
      <c r="AY233" s="177"/>
      <c r="AZ233" s="177"/>
      <c r="BA233" s="182"/>
    </row>
    <row r="234" spans="1:53" s="198" customFormat="1">
      <c r="A234" s="271"/>
      <c r="B234" s="257"/>
      <c r="C234" s="257"/>
      <c r="D234" s="1602"/>
      <c r="E234" s="1602"/>
      <c r="F234" s="257"/>
      <c r="G234" s="257"/>
      <c r="H234" s="1602"/>
      <c r="I234" s="1602"/>
      <c r="J234" s="1602"/>
      <c r="K234" s="1602"/>
      <c r="L234" s="1602"/>
      <c r="M234" s="1602"/>
      <c r="N234" s="257"/>
      <c r="O234" s="257"/>
      <c r="P234" s="257"/>
      <c r="Q234" s="1602"/>
      <c r="R234" s="1602"/>
      <c r="S234" s="257"/>
      <c r="T234" s="257"/>
      <c r="U234" s="257"/>
      <c r="V234" s="257"/>
      <c r="W234" s="257"/>
      <c r="X234" s="257"/>
      <c r="Y234" s="257"/>
      <c r="Z234" s="257"/>
      <c r="AA234" s="257"/>
      <c r="AB234" s="257"/>
      <c r="AC234" s="257"/>
      <c r="AD234" s="257"/>
      <c r="AE234" s="257"/>
      <c r="AF234" s="257"/>
      <c r="AG234" s="257"/>
      <c r="AH234" s="257"/>
      <c r="AI234" s="257"/>
      <c r="AJ234" s="257"/>
      <c r="AK234" s="257"/>
      <c r="AL234" s="257"/>
      <c r="AM234" s="257"/>
      <c r="AN234" s="257"/>
      <c r="AO234" s="257"/>
      <c r="AP234" s="257"/>
      <c r="AQ234" s="257"/>
      <c r="AR234" s="257"/>
      <c r="AS234" s="257"/>
      <c r="AT234" s="257"/>
      <c r="AU234" s="257"/>
      <c r="AV234" s="257"/>
      <c r="AW234" s="257"/>
      <c r="AX234" s="257"/>
      <c r="AY234" s="257"/>
      <c r="AZ234" s="257"/>
      <c r="BA234" s="279"/>
    </row>
    <row r="235" spans="1:53" s="198" customFormat="1">
      <c r="A235" s="279"/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79"/>
      <c r="AV235" s="279"/>
      <c r="AW235" s="279"/>
      <c r="AX235" s="279"/>
      <c r="AY235" s="279"/>
      <c r="AZ235" s="279"/>
      <c r="BA235" s="279"/>
    </row>
  </sheetData>
  <mergeCells count="1192">
    <mergeCell ref="AD139:AK140"/>
    <mergeCell ref="AL139:AS140"/>
    <mergeCell ref="AT139:AZ140"/>
    <mergeCell ref="B139:U140"/>
    <mergeCell ref="V139:AC140"/>
    <mergeCell ref="T136:U136"/>
    <mergeCell ref="AQ170:AV170"/>
    <mergeCell ref="AW170:AZ170"/>
    <mergeCell ref="AK166:AP166"/>
    <mergeCell ref="AQ166:AV166"/>
    <mergeCell ref="AW168:AZ168"/>
    <mergeCell ref="B137:S137"/>
    <mergeCell ref="T137:U137"/>
    <mergeCell ref="Z137:AE137"/>
    <mergeCell ref="AF137:AJ137"/>
    <mergeCell ref="AK137:AP137"/>
    <mergeCell ref="AQ137:AV137"/>
    <mergeCell ref="B170:S170"/>
    <mergeCell ref="T170:U170"/>
    <mergeCell ref="V170:Y170"/>
    <mergeCell ref="Z170:AE170"/>
    <mergeCell ref="AD141:AK141"/>
    <mergeCell ref="AL141:AS141"/>
    <mergeCell ref="T142:U142"/>
    <mergeCell ref="V142:AC142"/>
    <mergeCell ref="AD142:AK142"/>
    <mergeCell ref="AL142:AS142"/>
    <mergeCell ref="AT142:AZ142"/>
    <mergeCell ref="AT141:AZ141"/>
    <mergeCell ref="B141:S141"/>
    <mergeCell ref="B150:S150"/>
    <mergeCell ref="T150:U150"/>
    <mergeCell ref="AQ173:AV173"/>
    <mergeCell ref="T175:U175"/>
    <mergeCell ref="V175:Y175"/>
    <mergeCell ref="Z175:AE175"/>
    <mergeCell ref="AK175:AP175"/>
    <mergeCell ref="AW173:AZ173"/>
    <mergeCell ref="AF175:AJ175"/>
    <mergeCell ref="AF170:AJ170"/>
    <mergeCell ref="AK170:AP170"/>
    <mergeCell ref="B171:S171"/>
    <mergeCell ref="T171:U171"/>
    <mergeCell ref="V171:Y171"/>
    <mergeCell ref="Z171:AE171"/>
    <mergeCell ref="V166:Y166"/>
    <mergeCell ref="Z166:AE166"/>
    <mergeCell ref="AW174:AZ174"/>
    <mergeCell ref="AK169:AP169"/>
    <mergeCell ref="V169:Y169"/>
    <mergeCell ref="Z169:AE169"/>
    <mergeCell ref="AF169:AJ169"/>
    <mergeCell ref="B168:S168"/>
    <mergeCell ref="T168:U168"/>
    <mergeCell ref="V168:Y168"/>
    <mergeCell ref="Z168:AE168"/>
    <mergeCell ref="AF168:AJ168"/>
    <mergeCell ref="AK168:AP168"/>
    <mergeCell ref="AQ168:AV168"/>
    <mergeCell ref="AF167:AJ167"/>
    <mergeCell ref="AK167:AP167"/>
    <mergeCell ref="D234:E234"/>
    <mergeCell ref="H234:M234"/>
    <mergeCell ref="Q234:R234"/>
    <mergeCell ref="Q233:R233"/>
    <mergeCell ref="C231:H231"/>
    <mergeCell ref="B214:K214"/>
    <mergeCell ref="L214:M214"/>
    <mergeCell ref="N214:R214"/>
    <mergeCell ref="S214:V214"/>
    <mergeCell ref="C233:M233"/>
    <mergeCell ref="C227:H227"/>
    <mergeCell ref="M227:Y227"/>
    <mergeCell ref="M228:Y228"/>
    <mergeCell ref="C230:H230"/>
    <mergeCell ref="W215:Z215"/>
    <mergeCell ref="N225:R225"/>
    <mergeCell ref="S225:V225"/>
    <mergeCell ref="W214:Z214"/>
    <mergeCell ref="B225:K225"/>
    <mergeCell ref="L225:M225"/>
    <mergeCell ref="B215:K215"/>
    <mergeCell ref="L215:M215"/>
    <mergeCell ref="N215:R215"/>
    <mergeCell ref="B222:K222"/>
    <mergeCell ref="L222:M222"/>
    <mergeCell ref="N222:R222"/>
    <mergeCell ref="AN224:AR224"/>
    <mergeCell ref="B212:K212"/>
    <mergeCell ref="AB230:AN230"/>
    <mergeCell ref="AJ225:AM225"/>
    <mergeCell ref="AN225:AR225"/>
    <mergeCell ref="T166:U166"/>
    <mergeCell ref="AF166:AJ166"/>
    <mergeCell ref="AQ230:AZ230"/>
    <mergeCell ref="B223:K223"/>
    <mergeCell ref="L223:M223"/>
    <mergeCell ref="N223:R223"/>
    <mergeCell ref="S223:V223"/>
    <mergeCell ref="W223:Z223"/>
    <mergeCell ref="AA223:AE223"/>
    <mergeCell ref="AF223:AI223"/>
    <mergeCell ref="AJ223:AM223"/>
    <mergeCell ref="AW223:AZ223"/>
    <mergeCell ref="B224:K224"/>
    <mergeCell ref="L224:M224"/>
    <mergeCell ref="N224:R224"/>
    <mergeCell ref="S224:V224"/>
    <mergeCell ref="W224:Z224"/>
    <mergeCell ref="AA224:AE224"/>
    <mergeCell ref="W225:Z225"/>
    <mergeCell ref="AB227:AH227"/>
    <mergeCell ref="AF171:AJ171"/>
    <mergeCell ref="B213:K213"/>
    <mergeCell ref="AA221:AE221"/>
    <mergeCell ref="AW172:AZ172"/>
    <mergeCell ref="AW175:AZ175"/>
    <mergeCell ref="B173:S173"/>
    <mergeCell ref="T173:U173"/>
    <mergeCell ref="AF222:AI222"/>
    <mergeCell ref="AJ222:AM222"/>
    <mergeCell ref="AN222:AR222"/>
    <mergeCell ref="AA214:AE214"/>
    <mergeCell ref="AF214:AI214"/>
    <mergeCell ref="AJ214:AM214"/>
    <mergeCell ref="AN214:AR214"/>
    <mergeCell ref="AB231:AN231"/>
    <mergeCell ref="AQ231:AZ231"/>
    <mergeCell ref="AS225:AV225"/>
    <mergeCell ref="AW225:AZ225"/>
    <mergeCell ref="AS224:AV224"/>
    <mergeCell ref="AW224:AZ224"/>
    <mergeCell ref="AK228:AZ228"/>
    <mergeCell ref="S220:V220"/>
    <mergeCell ref="W220:Z220"/>
    <mergeCell ref="AA220:AE220"/>
    <mergeCell ref="AF220:AI220"/>
    <mergeCell ref="AJ220:AM220"/>
    <mergeCell ref="AN220:AR220"/>
    <mergeCell ref="AS220:AV220"/>
    <mergeCell ref="AW220:AZ220"/>
    <mergeCell ref="AA225:AE225"/>
    <mergeCell ref="AF225:AI225"/>
    <mergeCell ref="AF224:AI224"/>
    <mergeCell ref="AJ224:AM224"/>
    <mergeCell ref="AS223:AV223"/>
    <mergeCell ref="AN223:AR223"/>
    <mergeCell ref="AS221:AV221"/>
    <mergeCell ref="AW221:AZ221"/>
    <mergeCell ref="S222:V222"/>
    <mergeCell ref="W222:Z222"/>
    <mergeCell ref="AA222:AE222"/>
    <mergeCell ref="AK227:AZ227"/>
    <mergeCell ref="AB228:AH228"/>
    <mergeCell ref="AK171:AP171"/>
    <mergeCell ref="B172:S172"/>
    <mergeCell ref="T172:U172"/>
    <mergeCell ref="V172:Y172"/>
    <mergeCell ref="Z172:AE172"/>
    <mergeCell ref="AF172:AJ172"/>
    <mergeCell ref="AS222:AV222"/>
    <mergeCell ref="AW222:AZ222"/>
    <mergeCell ref="B221:K221"/>
    <mergeCell ref="L221:M221"/>
    <mergeCell ref="N221:R221"/>
    <mergeCell ref="S221:V221"/>
    <mergeCell ref="W221:Z221"/>
    <mergeCell ref="B217:AZ217"/>
    <mergeCell ref="B219:K220"/>
    <mergeCell ref="L219:M220"/>
    <mergeCell ref="N219:Z219"/>
    <mergeCell ref="AA219:AM219"/>
    <mergeCell ref="AN219:AZ219"/>
    <mergeCell ref="N220:R220"/>
    <mergeCell ref="AF221:AI221"/>
    <mergeCell ref="AJ221:AM221"/>
    <mergeCell ref="AN221:AR221"/>
    <mergeCell ref="AA212:AE212"/>
    <mergeCell ref="AF212:AI212"/>
    <mergeCell ref="AJ212:AM212"/>
    <mergeCell ref="AN212:AR212"/>
    <mergeCell ref="AS212:AV212"/>
    <mergeCell ref="L212:M212"/>
    <mergeCell ref="N212:R212"/>
    <mergeCell ref="S212:V212"/>
    <mergeCell ref="W212:Z212"/>
    <mergeCell ref="AW212:AZ212"/>
    <mergeCell ref="AS214:AV214"/>
    <mergeCell ref="AW214:AZ214"/>
    <mergeCell ref="AF215:AI215"/>
    <mergeCell ref="AJ215:AM215"/>
    <mergeCell ref="AN215:AR215"/>
    <mergeCell ref="AA215:AE215"/>
    <mergeCell ref="AS215:AV215"/>
    <mergeCell ref="AW215:AZ215"/>
    <mergeCell ref="L213:M213"/>
    <mergeCell ref="N213:R213"/>
    <mergeCell ref="S213:V213"/>
    <mergeCell ref="W213:Z213"/>
    <mergeCell ref="AF213:AI213"/>
    <mergeCell ref="AJ213:AM213"/>
    <mergeCell ref="AN213:AR213"/>
    <mergeCell ref="AA213:AE213"/>
    <mergeCell ref="AS213:AV213"/>
    <mergeCell ref="AW213:AZ213"/>
    <mergeCell ref="S215:V215"/>
    <mergeCell ref="B211:K211"/>
    <mergeCell ref="L211:M211"/>
    <mergeCell ref="N211:R211"/>
    <mergeCell ref="S211:V211"/>
    <mergeCell ref="W211:Z211"/>
    <mergeCell ref="AA211:AE211"/>
    <mergeCell ref="AF211:AI211"/>
    <mergeCell ref="AJ211:AM211"/>
    <mergeCell ref="AN209:AZ209"/>
    <mergeCell ref="N210:R210"/>
    <mergeCell ref="S210:V210"/>
    <mergeCell ref="W210:Z210"/>
    <mergeCell ref="AA210:AE210"/>
    <mergeCell ref="AF210:AI210"/>
    <mergeCell ref="AJ210:AM210"/>
    <mergeCell ref="AN210:AR210"/>
    <mergeCell ref="AS210:AV210"/>
    <mergeCell ref="AW210:AZ210"/>
    <mergeCell ref="AN211:AR211"/>
    <mergeCell ref="AS211:AV211"/>
    <mergeCell ref="AW211:AZ211"/>
    <mergeCell ref="AN205:AR205"/>
    <mergeCell ref="AA205:AE205"/>
    <mergeCell ref="AS205:AV205"/>
    <mergeCell ref="AW205:AZ205"/>
    <mergeCell ref="B204:K204"/>
    <mergeCell ref="L204:M204"/>
    <mergeCell ref="N204:R204"/>
    <mergeCell ref="S204:V204"/>
    <mergeCell ref="W204:Z204"/>
    <mergeCell ref="B205:K205"/>
    <mergeCell ref="L205:M205"/>
    <mergeCell ref="N205:R205"/>
    <mergeCell ref="S205:V205"/>
    <mergeCell ref="W205:Z205"/>
    <mergeCell ref="B209:K210"/>
    <mergeCell ref="L209:M210"/>
    <mergeCell ref="N209:Z209"/>
    <mergeCell ref="AA209:AM209"/>
    <mergeCell ref="AA202:AE202"/>
    <mergeCell ref="AF202:AI202"/>
    <mergeCell ref="AJ202:AM202"/>
    <mergeCell ref="AN202:AR202"/>
    <mergeCell ref="AS202:AV202"/>
    <mergeCell ref="AW202:AZ202"/>
    <mergeCell ref="AW200:AZ200"/>
    <mergeCell ref="B207:AZ207"/>
    <mergeCell ref="AF203:AI203"/>
    <mergeCell ref="AJ203:AM203"/>
    <mergeCell ref="AN203:AR203"/>
    <mergeCell ref="AA203:AE203"/>
    <mergeCell ref="AS203:AV203"/>
    <mergeCell ref="AW203:AZ203"/>
    <mergeCell ref="B202:K202"/>
    <mergeCell ref="L202:M202"/>
    <mergeCell ref="N202:R202"/>
    <mergeCell ref="S202:V202"/>
    <mergeCell ref="W202:Z202"/>
    <mergeCell ref="B203:K203"/>
    <mergeCell ref="L203:M203"/>
    <mergeCell ref="N203:R203"/>
    <mergeCell ref="S203:V203"/>
    <mergeCell ref="W203:Z203"/>
    <mergeCell ref="AA204:AE204"/>
    <mergeCell ref="AF204:AI204"/>
    <mergeCell ref="AJ204:AM204"/>
    <mergeCell ref="AN204:AR204"/>
    <mergeCell ref="AS204:AV204"/>
    <mergeCell ref="AW204:AZ204"/>
    <mergeCell ref="AF205:AI205"/>
    <mergeCell ref="AJ205:AM205"/>
    <mergeCell ref="AW194:AZ194"/>
    <mergeCell ref="AF201:AI201"/>
    <mergeCell ref="AJ201:AM201"/>
    <mergeCell ref="AN201:AR201"/>
    <mergeCell ref="AS195:AV195"/>
    <mergeCell ref="AW195:AZ195"/>
    <mergeCell ref="B197:AZ197"/>
    <mergeCell ref="B199:K200"/>
    <mergeCell ref="L199:M200"/>
    <mergeCell ref="N199:Z199"/>
    <mergeCell ref="AA199:AM199"/>
    <mergeCell ref="B201:K201"/>
    <mergeCell ref="L201:M201"/>
    <mergeCell ref="N201:R201"/>
    <mergeCell ref="S201:V201"/>
    <mergeCell ref="W201:Z201"/>
    <mergeCell ref="AA201:AE201"/>
    <mergeCell ref="AS201:AV201"/>
    <mergeCell ref="AW201:AZ201"/>
    <mergeCell ref="AN199:AZ199"/>
    <mergeCell ref="N200:R200"/>
    <mergeCell ref="S200:V200"/>
    <mergeCell ref="W200:Z200"/>
    <mergeCell ref="AA200:AE200"/>
    <mergeCell ref="AF200:AI200"/>
    <mergeCell ref="B194:K194"/>
    <mergeCell ref="L194:M194"/>
    <mergeCell ref="N194:R194"/>
    <mergeCell ref="S194:V194"/>
    <mergeCell ref="AN194:AR194"/>
    <mergeCell ref="AJ200:AM200"/>
    <mergeCell ref="AN200:AR200"/>
    <mergeCell ref="AS200:AV200"/>
    <mergeCell ref="N187:Z187"/>
    <mergeCell ref="AA187:AM187"/>
    <mergeCell ref="B195:K195"/>
    <mergeCell ref="L195:M195"/>
    <mergeCell ref="N195:R195"/>
    <mergeCell ref="S195:V195"/>
    <mergeCell ref="W195:Z195"/>
    <mergeCell ref="AA195:AE195"/>
    <mergeCell ref="W194:Z194"/>
    <mergeCell ref="AA194:AE194"/>
    <mergeCell ref="AF194:AI194"/>
    <mergeCell ref="AJ194:AM194"/>
    <mergeCell ref="B193:K193"/>
    <mergeCell ref="L193:M193"/>
    <mergeCell ref="N193:R193"/>
    <mergeCell ref="AA193:AE193"/>
    <mergeCell ref="AF195:AI195"/>
    <mergeCell ref="AJ195:AM195"/>
    <mergeCell ref="AN195:AR195"/>
    <mergeCell ref="AS193:AV193"/>
    <mergeCell ref="AS194:AV194"/>
    <mergeCell ref="AN193:AR193"/>
    <mergeCell ref="AF193:AI193"/>
    <mergeCell ref="AJ193:AM193"/>
    <mergeCell ref="AN192:AR192"/>
    <mergeCell ref="AS192:AV192"/>
    <mergeCell ref="S193:V193"/>
    <mergeCell ref="W193:Z193"/>
    <mergeCell ref="AS188:AV188"/>
    <mergeCell ref="L190:M190"/>
    <mergeCell ref="N190:R190"/>
    <mergeCell ref="AW192:AZ192"/>
    <mergeCell ref="B189:K189"/>
    <mergeCell ref="L189:M189"/>
    <mergeCell ref="N189:R189"/>
    <mergeCell ref="S189:V189"/>
    <mergeCell ref="W189:Z189"/>
    <mergeCell ref="AA189:AE189"/>
    <mergeCell ref="AF189:AI189"/>
    <mergeCell ref="AS189:AV189"/>
    <mergeCell ref="AW189:AZ189"/>
    <mergeCell ref="B192:K192"/>
    <mergeCell ref="L192:M192"/>
    <mergeCell ref="N192:R192"/>
    <mergeCell ref="S192:V192"/>
    <mergeCell ref="W192:Z192"/>
    <mergeCell ref="AA192:AE192"/>
    <mergeCell ref="AF192:AI192"/>
    <mergeCell ref="AJ192:AM192"/>
    <mergeCell ref="AS190:AV190"/>
    <mergeCell ref="AW190:AZ190"/>
    <mergeCell ref="B191:K191"/>
    <mergeCell ref="L191:M191"/>
    <mergeCell ref="N191:R191"/>
    <mergeCell ref="S191:V191"/>
    <mergeCell ref="W191:Z191"/>
    <mergeCell ref="AA191:AE191"/>
    <mergeCell ref="AF191:AI191"/>
    <mergeCell ref="AJ191:AM191"/>
    <mergeCell ref="AN191:AR191"/>
    <mergeCell ref="AS191:AV191"/>
    <mergeCell ref="AW191:AZ191"/>
    <mergeCell ref="B190:K190"/>
    <mergeCell ref="AW133:AZ133"/>
    <mergeCell ref="AW193:AZ193"/>
    <mergeCell ref="AJ189:AM189"/>
    <mergeCell ref="AN189:AR189"/>
    <mergeCell ref="N188:R188"/>
    <mergeCell ref="S188:V188"/>
    <mergeCell ref="W188:Z188"/>
    <mergeCell ref="AA188:AE188"/>
    <mergeCell ref="AF188:AI188"/>
    <mergeCell ref="AJ188:AM188"/>
    <mergeCell ref="AN188:AR188"/>
    <mergeCell ref="AN187:AZ187"/>
    <mergeCell ref="B64:AZ64"/>
    <mergeCell ref="B83:S86"/>
    <mergeCell ref="B87:S87"/>
    <mergeCell ref="B89:S89"/>
    <mergeCell ref="B90:S90"/>
    <mergeCell ref="B131:S131"/>
    <mergeCell ref="B185:AZ185"/>
    <mergeCell ref="L187:M188"/>
    <mergeCell ref="AQ90:AV90"/>
    <mergeCell ref="AW88:AZ88"/>
    <mergeCell ref="B91:S91"/>
    <mergeCell ref="T91:U91"/>
    <mergeCell ref="V91:Y91"/>
    <mergeCell ref="Z91:AE91"/>
    <mergeCell ref="AF91:AJ91"/>
    <mergeCell ref="AK91:AP91"/>
    <mergeCell ref="AQ91:AV91"/>
    <mergeCell ref="AW91:AZ91"/>
    <mergeCell ref="AW90:AZ90"/>
    <mergeCell ref="T89:U89"/>
    <mergeCell ref="B32:V32"/>
    <mergeCell ref="AW188:AZ188"/>
    <mergeCell ref="B59:Y59"/>
    <mergeCell ref="B162:S165"/>
    <mergeCell ref="B166:S166"/>
    <mergeCell ref="B61:Y61"/>
    <mergeCell ref="Z61:AB61"/>
    <mergeCell ref="AC61:AJ61"/>
    <mergeCell ref="AK61:AR61"/>
    <mergeCell ref="AS61:AZ61"/>
    <mergeCell ref="B144:BF144"/>
    <mergeCell ref="B187:K188"/>
    <mergeCell ref="AQ175:AV175"/>
    <mergeCell ref="AW166:AZ166"/>
    <mergeCell ref="B88:S88"/>
    <mergeCell ref="AC59:AJ59"/>
    <mergeCell ref="AK59:AR59"/>
    <mergeCell ref="AS59:AZ59"/>
    <mergeCell ref="B60:Y60"/>
    <mergeCell ref="AF89:AJ89"/>
    <mergeCell ref="AK89:AP89"/>
    <mergeCell ref="AQ89:AV89"/>
    <mergeCell ref="AW89:AZ89"/>
    <mergeCell ref="Z88:AE88"/>
    <mergeCell ref="AF88:AJ88"/>
    <mergeCell ref="AQ169:AV169"/>
    <mergeCell ref="AW169:AZ169"/>
    <mergeCell ref="T141:U141"/>
    <mergeCell ref="V141:AC141"/>
    <mergeCell ref="B142:P142"/>
    <mergeCell ref="Q142:S142"/>
    <mergeCell ref="V173:Y173"/>
    <mergeCell ref="B102:S102"/>
    <mergeCell ref="T97:U97"/>
    <mergeCell ref="V97:Y97"/>
    <mergeCell ref="AC17:AJ17"/>
    <mergeCell ref="AK20:AR20"/>
    <mergeCell ref="AS20:AZ20"/>
    <mergeCell ref="B30:V30"/>
    <mergeCell ref="W30:Y30"/>
    <mergeCell ref="Z30:AB30"/>
    <mergeCell ref="AC30:AJ30"/>
    <mergeCell ref="AK30:AR30"/>
    <mergeCell ref="AS30:AZ30"/>
    <mergeCell ref="AK18:AR18"/>
    <mergeCell ref="B29:V29"/>
    <mergeCell ref="W29:Y29"/>
    <mergeCell ref="Z29:AB29"/>
    <mergeCell ref="AC29:AJ29"/>
    <mergeCell ref="B55:Y55"/>
    <mergeCell ref="Z55:AB55"/>
    <mergeCell ref="AC55:AJ55"/>
    <mergeCell ref="AK55:AR55"/>
    <mergeCell ref="AS55:AZ55"/>
    <mergeCell ref="B54:Y54"/>
    <mergeCell ref="Z54:AB54"/>
    <mergeCell ref="AC54:AJ54"/>
    <mergeCell ref="AK54:AR54"/>
    <mergeCell ref="AK29:AR29"/>
    <mergeCell ref="AS29:AZ29"/>
    <mergeCell ref="B24:AZ24"/>
    <mergeCell ref="B26:V28"/>
    <mergeCell ref="W26:Y28"/>
    <mergeCell ref="Z26:AB28"/>
    <mergeCell ref="Z134:AE134"/>
    <mergeCell ref="AF134:AJ134"/>
    <mergeCell ref="AK134:AP134"/>
    <mergeCell ref="AQ134:AV134"/>
    <mergeCell ref="AW134:AZ134"/>
    <mergeCell ref="Z132:AE132"/>
    <mergeCell ref="AF132:AJ132"/>
    <mergeCell ref="AK132:AP132"/>
    <mergeCell ref="AQ132:AV132"/>
    <mergeCell ref="V102:AC102"/>
    <mergeCell ref="V95:Y95"/>
    <mergeCell ref="Z95:AE95"/>
    <mergeCell ref="AF95:AJ95"/>
    <mergeCell ref="AK95:AP95"/>
    <mergeCell ref="T88:U88"/>
    <mergeCell ref="V88:Y88"/>
    <mergeCell ref="AD102:AK102"/>
    <mergeCell ref="AL102:AS102"/>
    <mergeCell ref="AK88:AP88"/>
    <mergeCell ref="Z89:AE89"/>
    <mergeCell ref="V100:AC101"/>
    <mergeCell ref="AD100:AK101"/>
    <mergeCell ref="AL100:AS101"/>
    <mergeCell ref="AT100:AZ101"/>
    <mergeCell ref="B100:U101"/>
    <mergeCell ref="B98:S98"/>
    <mergeCell ref="T98:U98"/>
    <mergeCell ref="V98:Y98"/>
    <mergeCell ref="Z98:AE98"/>
    <mergeCell ref="AF98:AJ98"/>
    <mergeCell ref="AK98:AP98"/>
    <mergeCell ref="AW95:AZ95"/>
    <mergeCell ref="Z60:AB60"/>
    <mergeCell ref="AC60:AJ60"/>
    <mergeCell ref="AK60:AR60"/>
    <mergeCell ref="AS60:AZ60"/>
    <mergeCell ref="B105:BF105"/>
    <mergeCell ref="AW132:AZ132"/>
    <mergeCell ref="AK45:AR45"/>
    <mergeCell ref="AW98:AZ98"/>
    <mergeCell ref="AT102:AZ102"/>
    <mergeCell ref="AT103:AZ103"/>
    <mergeCell ref="Z136:AE136"/>
    <mergeCell ref="AF136:AJ136"/>
    <mergeCell ref="AK136:AP136"/>
    <mergeCell ref="AQ136:AV136"/>
    <mergeCell ref="AW136:AZ136"/>
    <mergeCell ref="T133:U133"/>
    <mergeCell ref="AK85:AP86"/>
    <mergeCell ref="AQ85:AV86"/>
    <mergeCell ref="T87:U87"/>
    <mergeCell ref="V87:Y87"/>
    <mergeCell ref="Z87:AE87"/>
    <mergeCell ref="AF87:AJ87"/>
    <mergeCell ref="AK87:AP87"/>
    <mergeCell ref="AQ87:AV87"/>
    <mergeCell ref="B58:Y58"/>
    <mergeCell ref="Z58:AB58"/>
    <mergeCell ref="B56:Y56"/>
    <mergeCell ref="Z56:AB56"/>
    <mergeCell ref="AC56:AJ56"/>
    <mergeCell ref="AK56:AR56"/>
    <mergeCell ref="B134:S134"/>
    <mergeCell ref="T134:U134"/>
    <mergeCell ref="AQ95:AV95"/>
    <mergeCell ref="T90:U90"/>
    <mergeCell ref="V90:Y90"/>
    <mergeCell ref="Z90:AE90"/>
    <mergeCell ref="AQ88:AV88"/>
    <mergeCell ref="T102:U102"/>
    <mergeCell ref="AK43:AR43"/>
    <mergeCell ref="AS43:AZ43"/>
    <mergeCell ref="AC44:AJ44"/>
    <mergeCell ref="AK44:AR44"/>
    <mergeCell ref="AS44:AZ44"/>
    <mergeCell ref="AW131:AZ131"/>
    <mergeCell ref="Z135:AE135"/>
    <mergeCell ref="AF135:AJ135"/>
    <mergeCell ref="AK135:AP135"/>
    <mergeCell ref="AQ135:AV135"/>
    <mergeCell ref="AW135:AZ135"/>
    <mergeCell ref="V134:Y134"/>
    <mergeCell ref="V133:Y133"/>
    <mergeCell ref="AF90:AJ90"/>
    <mergeCell ref="AQ98:AV98"/>
    <mergeCell ref="AK90:AP90"/>
    <mergeCell ref="AK52:AR53"/>
    <mergeCell ref="AS52:AZ53"/>
    <mergeCell ref="B45:V45"/>
    <mergeCell ref="AW87:AZ87"/>
    <mergeCell ref="T83:U86"/>
    <mergeCell ref="V83:Y86"/>
    <mergeCell ref="Z83:AV83"/>
    <mergeCell ref="AW83:AZ86"/>
    <mergeCell ref="Z84:AE86"/>
    <mergeCell ref="AF84:AV84"/>
    <mergeCell ref="B33:V33"/>
    <mergeCell ref="AK27:AR28"/>
    <mergeCell ref="AS27:AZ28"/>
    <mergeCell ref="AK31:AR31"/>
    <mergeCell ref="AS31:AZ31"/>
    <mergeCell ref="AC34:AJ34"/>
    <mergeCell ref="B183:AZ183"/>
    <mergeCell ref="AQ176:AV176"/>
    <mergeCell ref="AW176:AZ176"/>
    <mergeCell ref="T181:U181"/>
    <mergeCell ref="B38:V38"/>
    <mergeCell ref="W38:Y38"/>
    <mergeCell ref="Z38:AB38"/>
    <mergeCell ref="AC38:AJ38"/>
    <mergeCell ref="AK38:AR38"/>
    <mergeCell ref="AW162:AZ165"/>
    <mergeCell ref="Z163:AE165"/>
    <mergeCell ref="AF163:AV163"/>
    <mergeCell ref="AF164:AJ165"/>
    <mergeCell ref="AS45:AZ45"/>
    <mergeCell ref="B132:S132"/>
    <mergeCell ref="T132:U132"/>
    <mergeCell ref="V132:Y132"/>
    <mergeCell ref="AK164:AP165"/>
    <mergeCell ref="AQ164:AV165"/>
    <mergeCell ref="AS54:AZ54"/>
    <mergeCell ref="W45:Y45"/>
    <mergeCell ref="Z45:AB45"/>
    <mergeCell ref="AC45:AJ45"/>
    <mergeCell ref="V103:AC103"/>
    <mergeCell ref="AD103:AK103"/>
    <mergeCell ref="AL103:AS103"/>
    <mergeCell ref="AC57:AJ57"/>
    <mergeCell ref="AK57:AR57"/>
    <mergeCell ref="AS57:AZ57"/>
    <mergeCell ref="AC58:AJ58"/>
    <mergeCell ref="AC16:AJ16"/>
    <mergeCell ref="AK16:AR16"/>
    <mergeCell ref="AS16:AZ16"/>
    <mergeCell ref="AK15:AR15"/>
    <mergeCell ref="AS15:AZ15"/>
    <mergeCell ref="W37:Y37"/>
    <mergeCell ref="AC31:AJ31"/>
    <mergeCell ref="W44:Y44"/>
    <mergeCell ref="AC39:AJ39"/>
    <mergeCell ref="AK39:AR39"/>
    <mergeCell ref="AS39:AZ39"/>
    <mergeCell ref="AC42:AJ42"/>
    <mergeCell ref="AK42:AR42"/>
    <mergeCell ref="AS42:AZ42"/>
    <mergeCell ref="AC43:AJ43"/>
    <mergeCell ref="W32:Y32"/>
    <mergeCell ref="AC32:AJ32"/>
    <mergeCell ref="AK32:AR32"/>
    <mergeCell ref="AS32:AZ32"/>
    <mergeCell ref="AK58:AR58"/>
    <mergeCell ref="AS58:AZ58"/>
    <mergeCell ref="AC26:AZ26"/>
    <mergeCell ref="AC27:AJ28"/>
    <mergeCell ref="B9:AZ9"/>
    <mergeCell ref="B14:Y14"/>
    <mergeCell ref="L6:AZ6"/>
    <mergeCell ref="A2:K2"/>
    <mergeCell ref="A3:K3"/>
    <mergeCell ref="L3:AZ3"/>
    <mergeCell ref="L4:AZ4"/>
    <mergeCell ref="B63:AZ63"/>
    <mergeCell ref="B65:AZ65"/>
    <mergeCell ref="Z14:AB14"/>
    <mergeCell ref="AC14:AJ14"/>
    <mergeCell ref="AK14:AR14"/>
    <mergeCell ref="C23:AZ23"/>
    <mergeCell ref="B22:AZ22"/>
    <mergeCell ref="B21:AZ21"/>
    <mergeCell ref="Z18:AB18"/>
    <mergeCell ref="AC18:AJ18"/>
    <mergeCell ref="AS38:AZ38"/>
    <mergeCell ref="B47:AZ47"/>
    <mergeCell ref="B49:AZ49"/>
    <mergeCell ref="B51:Y53"/>
    <mergeCell ref="Z51:AB53"/>
    <mergeCell ref="AC51:AZ51"/>
    <mergeCell ref="AC52:AJ53"/>
    <mergeCell ref="B36:V36"/>
    <mergeCell ref="B37:V37"/>
    <mergeCell ref="W31:Y31"/>
    <mergeCell ref="W34:Y34"/>
    <mergeCell ref="W36:Y36"/>
    <mergeCell ref="AS56:AZ56"/>
    <mergeCell ref="B57:Y57"/>
    <mergeCell ref="Z57:AB57"/>
    <mergeCell ref="B1:AZ1"/>
    <mergeCell ref="B18:Y18"/>
    <mergeCell ref="B20:Y20"/>
    <mergeCell ref="AK17:AR17"/>
    <mergeCell ref="AS17:AZ17"/>
    <mergeCell ref="AS14:AZ14"/>
    <mergeCell ref="B15:Y15"/>
    <mergeCell ref="Z15:AB15"/>
    <mergeCell ref="AC15:AJ15"/>
    <mergeCell ref="AS18:AZ18"/>
    <mergeCell ref="B19:Y19"/>
    <mergeCell ref="Z19:AB19"/>
    <mergeCell ref="AC19:AJ19"/>
    <mergeCell ref="AK19:AR19"/>
    <mergeCell ref="AS19:AZ19"/>
    <mergeCell ref="B11:Y13"/>
    <mergeCell ref="Z11:AB13"/>
    <mergeCell ref="AC11:AZ11"/>
    <mergeCell ref="AC12:AJ13"/>
    <mergeCell ref="B17:Y17"/>
    <mergeCell ref="Z17:AB17"/>
    <mergeCell ref="Z20:AB20"/>
    <mergeCell ref="AC20:AJ20"/>
    <mergeCell ref="L2:AZ2"/>
    <mergeCell ref="A5:K5"/>
    <mergeCell ref="L5:AZ5"/>
    <mergeCell ref="A6:K6"/>
    <mergeCell ref="B16:Y16"/>
    <mergeCell ref="Z16:AB16"/>
    <mergeCell ref="AK12:AR13"/>
    <mergeCell ref="AS12:AZ13"/>
    <mergeCell ref="A7:K7"/>
    <mergeCell ref="B92:S92"/>
    <mergeCell ref="T92:U92"/>
    <mergeCell ref="V92:Y92"/>
    <mergeCell ref="Z92:AE92"/>
    <mergeCell ref="AF92:AJ92"/>
    <mergeCell ref="AK92:AP92"/>
    <mergeCell ref="AQ92:AV92"/>
    <mergeCell ref="AW92:AZ92"/>
    <mergeCell ref="B78:S78"/>
    <mergeCell ref="T78:U78"/>
    <mergeCell ref="V78:Y78"/>
    <mergeCell ref="Z78:AE78"/>
    <mergeCell ref="AF78:AJ78"/>
    <mergeCell ref="AK78:AP78"/>
    <mergeCell ref="AQ78:AV78"/>
    <mergeCell ref="AW78:AZ78"/>
    <mergeCell ref="T79:U79"/>
    <mergeCell ref="V79:Y79"/>
    <mergeCell ref="AF85:AJ86"/>
    <mergeCell ref="V89:Y89"/>
    <mergeCell ref="T80:U80"/>
    <mergeCell ref="V80:Y80"/>
    <mergeCell ref="Z80:AE80"/>
    <mergeCell ref="AF80:AJ80"/>
    <mergeCell ref="AK80:AP80"/>
    <mergeCell ref="AQ80:AV80"/>
    <mergeCell ref="AW80:AZ80"/>
    <mergeCell ref="AW79:AZ79"/>
    <mergeCell ref="Z94:AE94"/>
    <mergeCell ref="AF94:AJ94"/>
    <mergeCell ref="AK94:AP94"/>
    <mergeCell ref="AQ94:AV94"/>
    <mergeCell ref="AW94:AZ94"/>
    <mergeCell ref="B31:V31"/>
    <mergeCell ref="B34:V34"/>
    <mergeCell ref="B178:U179"/>
    <mergeCell ref="V178:AC179"/>
    <mergeCell ref="AD178:AK179"/>
    <mergeCell ref="AL178:AS179"/>
    <mergeCell ref="T174:U174"/>
    <mergeCell ref="V174:Y174"/>
    <mergeCell ref="Z174:AE174"/>
    <mergeCell ref="AF174:AJ174"/>
    <mergeCell ref="AK174:AP174"/>
    <mergeCell ref="AQ174:AV174"/>
    <mergeCell ref="V176:Y176"/>
    <mergeCell ref="AT178:AZ179"/>
    <mergeCell ref="Z176:AE176"/>
    <mergeCell ref="AF176:AJ176"/>
    <mergeCell ref="AK176:AP176"/>
    <mergeCell ref="B167:S167"/>
    <mergeCell ref="T167:U167"/>
    <mergeCell ref="AQ172:AV172"/>
    <mergeCell ref="B169:S169"/>
    <mergeCell ref="T169:U169"/>
    <mergeCell ref="B67:S70"/>
    <mergeCell ref="T67:U70"/>
    <mergeCell ref="V67:Y70"/>
    <mergeCell ref="Z67:AV67"/>
    <mergeCell ref="AW67:AZ70"/>
    <mergeCell ref="V181:AC181"/>
    <mergeCell ref="AD181:AK181"/>
    <mergeCell ref="AL181:AS181"/>
    <mergeCell ref="AT181:AZ181"/>
    <mergeCell ref="J230:S230"/>
    <mergeCell ref="U230:Z230"/>
    <mergeCell ref="J231:S231"/>
    <mergeCell ref="U231:Z231"/>
    <mergeCell ref="AK34:AR34"/>
    <mergeCell ref="AS34:AZ34"/>
    <mergeCell ref="AC36:AJ36"/>
    <mergeCell ref="AK36:AR36"/>
    <mergeCell ref="AS36:AZ36"/>
    <mergeCell ref="AC37:AJ37"/>
    <mergeCell ref="AK37:AR37"/>
    <mergeCell ref="AS37:AZ37"/>
    <mergeCell ref="B39:V39"/>
    <mergeCell ref="B42:V42"/>
    <mergeCell ref="B44:V44"/>
    <mergeCell ref="B43:V43"/>
    <mergeCell ref="W42:Y42"/>
    <mergeCell ref="W43:Y43"/>
    <mergeCell ref="V180:AC180"/>
    <mergeCell ref="AD180:AK180"/>
    <mergeCell ref="AL180:AS180"/>
    <mergeCell ref="AT180:AZ180"/>
    <mergeCell ref="B180:S180"/>
    <mergeCell ref="T180:U180"/>
    <mergeCell ref="AQ171:AV171"/>
    <mergeCell ref="AW171:AZ171"/>
    <mergeCell ref="T95:U95"/>
    <mergeCell ref="T103:U103"/>
    <mergeCell ref="Z68:AE70"/>
    <mergeCell ref="AF68:AV68"/>
    <mergeCell ref="AF69:AJ70"/>
    <mergeCell ref="AK69:AP70"/>
    <mergeCell ref="AQ69:AV70"/>
    <mergeCell ref="B71:S71"/>
    <mergeCell ref="T71:U71"/>
    <mergeCell ref="V71:Y71"/>
    <mergeCell ref="Z71:AE71"/>
    <mergeCell ref="AF71:AJ71"/>
    <mergeCell ref="AK71:AP71"/>
    <mergeCell ref="AQ112:AV112"/>
    <mergeCell ref="AW97:AZ97"/>
    <mergeCell ref="Z97:AE97"/>
    <mergeCell ref="AF97:AJ97"/>
    <mergeCell ref="AK97:AP97"/>
    <mergeCell ref="AQ97:AV97"/>
    <mergeCell ref="B93:S93"/>
    <mergeCell ref="T93:U93"/>
    <mergeCell ref="V93:Y93"/>
    <mergeCell ref="Z93:AE93"/>
    <mergeCell ref="AF93:AJ93"/>
    <mergeCell ref="AK93:AP93"/>
    <mergeCell ref="AQ93:AV93"/>
    <mergeCell ref="AW93:AZ93"/>
    <mergeCell ref="B94:S94"/>
    <mergeCell ref="T94:U94"/>
    <mergeCell ref="B73:S73"/>
    <mergeCell ref="T73:U73"/>
    <mergeCell ref="V73:Y73"/>
    <mergeCell ref="Z73:AE73"/>
    <mergeCell ref="AF73:AJ73"/>
    <mergeCell ref="AK73:AP73"/>
    <mergeCell ref="AQ73:AV73"/>
    <mergeCell ref="AW73:AZ73"/>
    <mergeCell ref="B74:S74"/>
    <mergeCell ref="T74:U74"/>
    <mergeCell ref="V74:Y74"/>
    <mergeCell ref="Z74:AE74"/>
    <mergeCell ref="AF74:AJ74"/>
    <mergeCell ref="AK74:AP74"/>
    <mergeCell ref="AQ74:AV74"/>
    <mergeCell ref="AW74:AZ74"/>
    <mergeCell ref="AQ71:AV71"/>
    <mergeCell ref="AW71:AZ71"/>
    <mergeCell ref="B72:S72"/>
    <mergeCell ref="T72:U72"/>
    <mergeCell ref="V72:Y72"/>
    <mergeCell ref="Z72:AE72"/>
    <mergeCell ref="AF72:AJ72"/>
    <mergeCell ref="AK72:AP72"/>
    <mergeCell ref="AQ72:AV72"/>
    <mergeCell ref="AW72:AZ72"/>
    <mergeCell ref="V75:Y75"/>
    <mergeCell ref="Z75:AE75"/>
    <mergeCell ref="AF75:AJ75"/>
    <mergeCell ref="AK75:AP75"/>
    <mergeCell ref="AQ75:AV75"/>
    <mergeCell ref="AW75:AZ75"/>
    <mergeCell ref="B76:S76"/>
    <mergeCell ref="T76:U76"/>
    <mergeCell ref="V76:Y76"/>
    <mergeCell ref="Z76:AE76"/>
    <mergeCell ref="AF76:AJ76"/>
    <mergeCell ref="AK76:AP76"/>
    <mergeCell ref="AQ76:AV76"/>
    <mergeCell ref="AW76:AZ76"/>
    <mergeCell ref="B77:S77"/>
    <mergeCell ref="T77:U77"/>
    <mergeCell ref="V77:Y77"/>
    <mergeCell ref="Z77:AE77"/>
    <mergeCell ref="B123:S126"/>
    <mergeCell ref="T123:U126"/>
    <mergeCell ref="V123:Y126"/>
    <mergeCell ref="Z123:AV123"/>
    <mergeCell ref="AW123:AZ126"/>
    <mergeCell ref="Z124:AE126"/>
    <mergeCell ref="AF124:AV124"/>
    <mergeCell ref="AF125:AJ126"/>
    <mergeCell ref="AK125:AP126"/>
    <mergeCell ref="AQ125:AV126"/>
    <mergeCell ref="B81:S81"/>
    <mergeCell ref="T81:U81"/>
    <mergeCell ref="V81:Y81"/>
    <mergeCell ref="Z81:AE81"/>
    <mergeCell ref="AF81:AJ81"/>
    <mergeCell ref="AK81:AP81"/>
    <mergeCell ref="AQ81:AV81"/>
    <mergeCell ref="AW81:AZ81"/>
    <mergeCell ref="B111:S111"/>
    <mergeCell ref="T111:U111"/>
    <mergeCell ref="V111:Y111"/>
    <mergeCell ref="Z111:AE111"/>
    <mergeCell ref="AF111:AJ111"/>
    <mergeCell ref="AK111:AP111"/>
    <mergeCell ref="AQ111:AV111"/>
    <mergeCell ref="AW111:AZ111"/>
    <mergeCell ref="B114:S114"/>
    <mergeCell ref="T114:U114"/>
    <mergeCell ref="V114:Y114"/>
    <mergeCell ref="Z114:AE114"/>
    <mergeCell ref="AF114:AJ114"/>
    <mergeCell ref="V94:Y94"/>
    <mergeCell ref="AW112:AZ112"/>
    <mergeCell ref="B113:S113"/>
    <mergeCell ref="T113:U113"/>
    <mergeCell ref="V113:Y113"/>
    <mergeCell ref="Z113:AE113"/>
    <mergeCell ref="AF113:AJ113"/>
    <mergeCell ref="AK113:AP113"/>
    <mergeCell ref="AQ113:AV113"/>
    <mergeCell ref="AW113:AZ113"/>
    <mergeCell ref="B107:S110"/>
    <mergeCell ref="T107:U110"/>
    <mergeCell ref="V107:Y110"/>
    <mergeCell ref="Z107:AV107"/>
    <mergeCell ref="AW107:AZ110"/>
    <mergeCell ref="Z108:AE110"/>
    <mergeCell ref="AF108:AV108"/>
    <mergeCell ref="AF109:AJ110"/>
    <mergeCell ref="AK109:AP110"/>
    <mergeCell ref="AQ109:AV110"/>
    <mergeCell ref="B112:S112"/>
    <mergeCell ref="T112:U112"/>
    <mergeCell ref="V112:Y112"/>
    <mergeCell ref="Z112:AE112"/>
    <mergeCell ref="AF112:AJ112"/>
    <mergeCell ref="AK112:AP112"/>
    <mergeCell ref="B116:S116"/>
    <mergeCell ref="T116:U116"/>
    <mergeCell ref="V116:Y116"/>
    <mergeCell ref="Z116:AE116"/>
    <mergeCell ref="AF116:AJ116"/>
    <mergeCell ref="AK116:AP116"/>
    <mergeCell ref="AQ116:AV116"/>
    <mergeCell ref="AW116:AZ116"/>
    <mergeCell ref="B117:S117"/>
    <mergeCell ref="T117:U117"/>
    <mergeCell ref="V117:Y117"/>
    <mergeCell ref="Z117:AE117"/>
    <mergeCell ref="AF117:AJ117"/>
    <mergeCell ref="AK117:AP117"/>
    <mergeCell ref="AQ117:AV117"/>
    <mergeCell ref="AW117:AZ117"/>
    <mergeCell ref="AK114:AP114"/>
    <mergeCell ref="AQ114:AV114"/>
    <mergeCell ref="AW114:AZ114"/>
    <mergeCell ref="B115:S115"/>
    <mergeCell ref="T115:U115"/>
    <mergeCell ref="V115:Y115"/>
    <mergeCell ref="Z115:AE115"/>
    <mergeCell ref="AF115:AJ115"/>
    <mergeCell ref="AK115:AP115"/>
    <mergeCell ref="AQ115:AV115"/>
    <mergeCell ref="AW115:AZ115"/>
    <mergeCell ref="Q120:S120"/>
    <mergeCell ref="B118:S118"/>
    <mergeCell ref="T118:U118"/>
    <mergeCell ref="V118:Y118"/>
    <mergeCell ref="Z118:AE118"/>
    <mergeCell ref="AF118:AJ118"/>
    <mergeCell ref="AK118:AP118"/>
    <mergeCell ref="AQ118:AV118"/>
    <mergeCell ref="AW118:AZ118"/>
    <mergeCell ref="T119:U119"/>
    <mergeCell ref="V119:Y119"/>
    <mergeCell ref="Z119:AE119"/>
    <mergeCell ref="AF119:AJ119"/>
    <mergeCell ref="AK119:AP119"/>
    <mergeCell ref="AQ119:AV119"/>
    <mergeCell ref="AW119:AZ119"/>
    <mergeCell ref="B119:P119"/>
    <mergeCell ref="Q119:S119"/>
    <mergeCell ref="B127:S127"/>
    <mergeCell ref="T127:U127"/>
    <mergeCell ref="V127:Y127"/>
    <mergeCell ref="Z127:AE127"/>
    <mergeCell ref="AF127:AJ127"/>
    <mergeCell ref="AK127:AP127"/>
    <mergeCell ref="AQ127:AV127"/>
    <mergeCell ref="AW127:AZ127"/>
    <mergeCell ref="B128:S128"/>
    <mergeCell ref="T128:U128"/>
    <mergeCell ref="V128:Y128"/>
    <mergeCell ref="Z128:AE128"/>
    <mergeCell ref="AF128:AJ128"/>
    <mergeCell ref="AK128:AP128"/>
    <mergeCell ref="AQ128:AV128"/>
    <mergeCell ref="AW128:AZ128"/>
    <mergeCell ref="T120:U120"/>
    <mergeCell ref="V120:Y120"/>
    <mergeCell ref="Z120:AE120"/>
    <mergeCell ref="AF120:AJ120"/>
    <mergeCell ref="AK120:AP120"/>
    <mergeCell ref="AQ120:AV120"/>
    <mergeCell ref="AW120:AZ120"/>
    <mergeCell ref="B121:S121"/>
    <mergeCell ref="T121:U121"/>
    <mergeCell ref="V121:Y121"/>
    <mergeCell ref="Z121:AE121"/>
    <mergeCell ref="AF121:AJ121"/>
    <mergeCell ref="AK121:AP121"/>
    <mergeCell ref="AQ121:AV121"/>
    <mergeCell ref="AW121:AZ121"/>
    <mergeCell ref="B120:P120"/>
    <mergeCell ref="B129:S129"/>
    <mergeCell ref="T129:U129"/>
    <mergeCell ref="V129:Y129"/>
    <mergeCell ref="Z129:AE129"/>
    <mergeCell ref="AF129:AJ129"/>
    <mergeCell ref="AK129:AP129"/>
    <mergeCell ref="AQ129:AV129"/>
    <mergeCell ref="AW129:AZ129"/>
    <mergeCell ref="B130:S130"/>
    <mergeCell ref="T130:U130"/>
    <mergeCell ref="V130:Y130"/>
    <mergeCell ref="Z130:AE130"/>
    <mergeCell ref="AF130:AJ130"/>
    <mergeCell ref="AK130:AP130"/>
    <mergeCell ref="AQ130:AV130"/>
    <mergeCell ref="AW130:AZ130"/>
    <mergeCell ref="V137:Y137"/>
    <mergeCell ref="B133:S133"/>
    <mergeCell ref="Z133:AE133"/>
    <mergeCell ref="AF133:AJ133"/>
    <mergeCell ref="AK133:AP133"/>
    <mergeCell ref="AQ133:AV133"/>
    <mergeCell ref="V136:Y136"/>
    <mergeCell ref="T135:U135"/>
    <mergeCell ref="V135:Y135"/>
    <mergeCell ref="AW137:AZ137"/>
    <mergeCell ref="T131:U131"/>
    <mergeCell ref="V131:Y131"/>
    <mergeCell ref="Z131:AE131"/>
    <mergeCell ref="AF131:AJ131"/>
    <mergeCell ref="AK131:AP131"/>
    <mergeCell ref="AQ131:AV131"/>
    <mergeCell ref="AF150:AJ150"/>
    <mergeCell ref="AK150:AP150"/>
    <mergeCell ref="AQ150:AV150"/>
    <mergeCell ref="AW150:AZ150"/>
    <mergeCell ref="B151:S151"/>
    <mergeCell ref="T151:U151"/>
    <mergeCell ref="V151:Y151"/>
    <mergeCell ref="Z151:AE151"/>
    <mergeCell ref="AF151:AJ151"/>
    <mergeCell ref="AK151:AP151"/>
    <mergeCell ref="AQ151:AV151"/>
    <mergeCell ref="AW151:AZ151"/>
    <mergeCell ref="B146:S149"/>
    <mergeCell ref="T146:U149"/>
    <mergeCell ref="V146:Y149"/>
    <mergeCell ref="Z146:AV146"/>
    <mergeCell ref="AW146:AZ149"/>
    <mergeCell ref="Z147:AE149"/>
    <mergeCell ref="AF147:AV147"/>
    <mergeCell ref="AF148:AJ149"/>
    <mergeCell ref="AK148:AP149"/>
    <mergeCell ref="AQ148:AV149"/>
    <mergeCell ref="V150:Y150"/>
    <mergeCell ref="Z150:AE150"/>
    <mergeCell ref="AQ154:AV154"/>
    <mergeCell ref="AW154:AZ154"/>
    <mergeCell ref="B155:S155"/>
    <mergeCell ref="T155:U155"/>
    <mergeCell ref="V155:Y155"/>
    <mergeCell ref="Z155:AE155"/>
    <mergeCell ref="AF155:AJ155"/>
    <mergeCell ref="AK155:AP155"/>
    <mergeCell ref="AQ155:AV155"/>
    <mergeCell ref="AW155:AZ155"/>
    <mergeCell ref="B152:S152"/>
    <mergeCell ref="T152:U152"/>
    <mergeCell ref="V152:Y152"/>
    <mergeCell ref="Z152:AE152"/>
    <mergeCell ref="AF152:AJ152"/>
    <mergeCell ref="AK152:AP152"/>
    <mergeCell ref="AQ152:AV152"/>
    <mergeCell ref="AW152:AZ152"/>
    <mergeCell ref="B153:S153"/>
    <mergeCell ref="T153:U153"/>
    <mergeCell ref="V153:Y153"/>
    <mergeCell ref="Z153:AE153"/>
    <mergeCell ref="AF153:AJ153"/>
    <mergeCell ref="AK153:AP153"/>
    <mergeCell ref="AQ153:AV153"/>
    <mergeCell ref="AW153:AZ153"/>
    <mergeCell ref="AF154:AJ154"/>
    <mergeCell ref="AK154:AP154"/>
    <mergeCell ref="B154:S154"/>
    <mergeCell ref="T154:U154"/>
    <mergeCell ref="V154:Y154"/>
    <mergeCell ref="Z154:AE154"/>
    <mergeCell ref="AQ156:AV156"/>
    <mergeCell ref="AW156:AZ156"/>
    <mergeCell ref="B157:S157"/>
    <mergeCell ref="T157:U157"/>
    <mergeCell ref="V157:Y157"/>
    <mergeCell ref="Z157:AE157"/>
    <mergeCell ref="AF157:AJ157"/>
    <mergeCell ref="AK157:AP157"/>
    <mergeCell ref="AQ157:AV157"/>
    <mergeCell ref="AW157:AZ157"/>
    <mergeCell ref="T162:U165"/>
    <mergeCell ref="V162:Y165"/>
    <mergeCell ref="Z162:AV162"/>
    <mergeCell ref="V160:Y160"/>
    <mergeCell ref="Z160:AE160"/>
    <mergeCell ref="AF160:AJ160"/>
    <mergeCell ref="AK160:AP160"/>
    <mergeCell ref="AQ160:AV160"/>
    <mergeCell ref="AW160:AZ160"/>
    <mergeCell ref="AQ158:AV158"/>
    <mergeCell ref="AW158:AZ158"/>
    <mergeCell ref="T159:U159"/>
    <mergeCell ref="V159:Y159"/>
    <mergeCell ref="Z159:AE159"/>
    <mergeCell ref="AF159:AJ159"/>
    <mergeCell ref="AK159:AP159"/>
    <mergeCell ref="AQ159:AV159"/>
    <mergeCell ref="AW159:AZ159"/>
    <mergeCell ref="B176:S176"/>
    <mergeCell ref="T176:U176"/>
    <mergeCell ref="B174:P174"/>
    <mergeCell ref="Q174:S174"/>
    <mergeCell ref="B175:P175"/>
    <mergeCell ref="Q175:S175"/>
    <mergeCell ref="T158:U158"/>
    <mergeCell ref="V158:Y158"/>
    <mergeCell ref="Z158:AE158"/>
    <mergeCell ref="AF158:AJ158"/>
    <mergeCell ref="AK158:AP158"/>
    <mergeCell ref="AK172:AP172"/>
    <mergeCell ref="B156:S156"/>
    <mergeCell ref="T156:U156"/>
    <mergeCell ref="V156:Y156"/>
    <mergeCell ref="Z156:AE156"/>
    <mergeCell ref="AF156:AJ156"/>
    <mergeCell ref="AK156:AP156"/>
    <mergeCell ref="B158:P158"/>
    <mergeCell ref="Q158:S158"/>
    <mergeCell ref="B159:P159"/>
    <mergeCell ref="Q159:S159"/>
    <mergeCell ref="Z173:AE173"/>
    <mergeCell ref="AF173:AJ173"/>
    <mergeCell ref="AK173:AP173"/>
    <mergeCell ref="B160:S160"/>
    <mergeCell ref="T160:U160"/>
    <mergeCell ref="S190:V190"/>
    <mergeCell ref="W190:Z190"/>
    <mergeCell ref="AA190:AE190"/>
    <mergeCell ref="AF190:AI190"/>
    <mergeCell ref="AJ190:AM190"/>
    <mergeCell ref="AN190:AR190"/>
    <mergeCell ref="W33:Y33"/>
    <mergeCell ref="AC33:AJ33"/>
    <mergeCell ref="AK33:AR33"/>
    <mergeCell ref="AS33:AZ33"/>
    <mergeCell ref="B181:P181"/>
    <mergeCell ref="Q181:S181"/>
    <mergeCell ref="B40:V40"/>
    <mergeCell ref="W40:Y40"/>
    <mergeCell ref="AC40:AJ40"/>
    <mergeCell ref="AK40:AR40"/>
    <mergeCell ref="AS40:AZ40"/>
    <mergeCell ref="B41:V41"/>
    <mergeCell ref="W41:Y41"/>
    <mergeCell ref="AC41:AJ41"/>
    <mergeCell ref="AK41:AR41"/>
    <mergeCell ref="AS41:AZ41"/>
    <mergeCell ref="B135:P135"/>
    <mergeCell ref="Q135:S135"/>
    <mergeCell ref="B136:P136"/>
    <mergeCell ref="Q136:S136"/>
    <mergeCell ref="V167:Y167"/>
    <mergeCell ref="Z167:AE167"/>
    <mergeCell ref="AQ167:AV167"/>
    <mergeCell ref="AW167:AZ167"/>
    <mergeCell ref="B96:P96"/>
    <mergeCell ref="Q96:S96"/>
    <mergeCell ref="T96:U96"/>
    <mergeCell ref="V96:Y96"/>
    <mergeCell ref="Z96:AE96"/>
    <mergeCell ref="AF96:AJ96"/>
    <mergeCell ref="AK96:AP96"/>
    <mergeCell ref="AQ96:AV96"/>
    <mergeCell ref="AW96:AZ96"/>
    <mergeCell ref="B35:V35"/>
    <mergeCell ref="W35:Y35"/>
    <mergeCell ref="AC35:AJ35"/>
    <mergeCell ref="AK35:AR35"/>
    <mergeCell ref="AS35:AZ35"/>
    <mergeCell ref="B97:P97"/>
    <mergeCell ref="Q97:S97"/>
    <mergeCell ref="B103:P103"/>
    <mergeCell ref="Q103:S103"/>
    <mergeCell ref="B79:P79"/>
    <mergeCell ref="Q79:S79"/>
    <mergeCell ref="B80:P80"/>
    <mergeCell ref="Q80:S80"/>
    <mergeCell ref="B95:P95"/>
    <mergeCell ref="Q95:S95"/>
    <mergeCell ref="AF77:AJ77"/>
    <mergeCell ref="AK77:AP77"/>
    <mergeCell ref="AQ77:AV77"/>
    <mergeCell ref="AW77:AZ77"/>
    <mergeCell ref="Z79:AE79"/>
    <mergeCell ref="AF79:AJ79"/>
    <mergeCell ref="AK79:AP79"/>
    <mergeCell ref="AQ79:AV79"/>
    <mergeCell ref="B75:S75"/>
    <mergeCell ref="T75:U75"/>
  </mergeCells>
  <pageMargins left="0.70866141732283472" right="0.39370078740157483" top="0.59055118110236227" bottom="0.39370078740157483" header="0.23622047244094491" footer="0"/>
  <pageSetup paperSize="9" scale="56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6"/>
  <sheetViews>
    <sheetView view="pageBreakPreview" zoomScaleNormal="100" zoomScaleSheetLayoutView="100" workbookViewId="0">
      <selection activeCell="B26" sqref="B26:Y28"/>
    </sheetView>
  </sheetViews>
  <sheetFormatPr defaultColWidth="0.85546875" defaultRowHeight="15"/>
  <cols>
    <col min="1" max="1" width="3" style="279" customWidth="1"/>
    <col min="2" max="52" width="3.85546875" style="279" customWidth="1"/>
    <col min="53" max="53" width="0.85546875" style="279"/>
    <col min="54" max="16384" width="0.85546875" style="198"/>
  </cols>
  <sheetData>
    <row r="1" spans="1:53" s="178" customFormat="1" ht="34.5" customHeight="1">
      <c r="A1" s="177"/>
      <c r="B1" s="1633" t="s">
        <v>631</v>
      </c>
      <c r="C1" s="1634"/>
      <c r="D1" s="1634"/>
      <c r="E1" s="1634"/>
      <c r="F1" s="1634"/>
      <c r="G1" s="1634"/>
      <c r="H1" s="1634"/>
      <c r="I1" s="1634"/>
      <c r="J1" s="1634"/>
      <c r="K1" s="1634"/>
      <c r="L1" s="1634"/>
      <c r="M1" s="1634"/>
      <c r="N1" s="1634"/>
      <c r="O1" s="1634"/>
      <c r="P1" s="1634"/>
      <c r="Q1" s="1634"/>
      <c r="R1" s="1634"/>
      <c r="S1" s="1634"/>
      <c r="T1" s="1634"/>
      <c r="U1" s="1634"/>
      <c r="V1" s="1634"/>
      <c r="W1" s="1634"/>
      <c r="X1" s="1634"/>
      <c r="Y1" s="1634"/>
      <c r="Z1" s="1634"/>
      <c r="AA1" s="1634"/>
      <c r="AB1" s="1634"/>
      <c r="AC1" s="1634"/>
      <c r="AD1" s="1634"/>
      <c r="AE1" s="1634"/>
      <c r="AF1" s="1634"/>
      <c r="AG1" s="1634"/>
      <c r="AH1" s="1634"/>
      <c r="AI1" s="1634"/>
      <c r="AJ1" s="1634"/>
      <c r="AK1" s="1634"/>
      <c r="AL1" s="1634"/>
      <c r="AM1" s="1634"/>
      <c r="AN1" s="1634"/>
      <c r="AO1" s="1634"/>
      <c r="AP1" s="1634"/>
      <c r="AQ1" s="1634"/>
      <c r="AR1" s="1634"/>
      <c r="AS1" s="1634"/>
      <c r="AT1" s="1634"/>
      <c r="AU1" s="1634"/>
      <c r="AV1" s="1634"/>
      <c r="AW1" s="1634"/>
      <c r="AX1" s="1634"/>
      <c r="AY1" s="1634"/>
      <c r="AZ1" s="1634"/>
      <c r="BA1" s="177"/>
    </row>
    <row r="2" spans="1:53" ht="25.5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ht="24.7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1013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ht="1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084" t="s">
        <v>594</v>
      </c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  <c r="AJ4" s="1084"/>
      <c r="AK4" s="1084"/>
      <c r="AL4" s="1084"/>
      <c r="AM4" s="1084"/>
      <c r="AN4" s="1084"/>
      <c r="AO4" s="1084"/>
      <c r="AP4" s="1084"/>
      <c r="AQ4" s="1084"/>
      <c r="AR4" s="1084"/>
      <c r="AS4" s="1084"/>
      <c r="AT4" s="1084"/>
      <c r="AU4" s="1084"/>
      <c r="AV4" s="1084"/>
      <c r="AW4" s="1084"/>
      <c r="AX4" s="1084"/>
      <c r="AY4" s="1084"/>
      <c r="AZ4" s="1084"/>
      <c r="BA4" s="233"/>
    </row>
    <row r="5" spans="1:53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162"/>
      <c r="B9" s="214" t="s">
        <v>630</v>
      </c>
      <c r="C9" s="162"/>
      <c r="D9" s="162"/>
      <c r="E9" s="162"/>
      <c r="F9" s="162"/>
      <c r="G9" s="162"/>
      <c r="H9" s="162"/>
      <c r="I9" s="162"/>
      <c r="J9" s="162"/>
      <c r="K9" s="162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 ht="15" customHeight="1">
      <c r="A10" s="162"/>
      <c r="B10" s="1044" t="s">
        <v>0</v>
      </c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52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 ht="21.6" customHeight="1">
      <c r="A11" s="162"/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54"/>
      <c r="AA11" s="1054"/>
      <c r="AB11" s="1055"/>
      <c r="AC11" s="1058" t="s">
        <v>1212</v>
      </c>
      <c r="AD11" s="1052"/>
      <c r="AE11" s="1052"/>
      <c r="AF11" s="1052"/>
      <c r="AG11" s="1052"/>
      <c r="AH11" s="1052"/>
      <c r="AI11" s="1052"/>
      <c r="AJ11" s="1053"/>
      <c r="AK11" s="1058" t="s">
        <v>1213</v>
      </c>
      <c r="AL11" s="1052"/>
      <c r="AM11" s="1052"/>
      <c r="AN11" s="1052"/>
      <c r="AO11" s="1052"/>
      <c r="AP11" s="1052"/>
      <c r="AQ11" s="1052"/>
      <c r="AR11" s="1053"/>
      <c r="AS11" s="1058" t="s">
        <v>1214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221" customFormat="1" ht="29.45" customHeight="1">
      <c r="A12" s="312"/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4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54"/>
      <c r="AA12" s="1054"/>
      <c r="AB12" s="1055"/>
      <c r="AC12" s="1059"/>
      <c r="AD12" s="1054"/>
      <c r="AE12" s="1054"/>
      <c r="AF12" s="1054"/>
      <c r="AG12" s="1054"/>
      <c r="AH12" s="1054"/>
      <c r="AI12" s="1054"/>
      <c r="AJ12" s="1055"/>
      <c r="AK12" s="1059"/>
      <c r="AL12" s="1054"/>
      <c r="AM12" s="1054"/>
      <c r="AN12" s="1054"/>
      <c r="AO12" s="1054"/>
      <c r="AP12" s="1054"/>
      <c r="AQ12" s="1054"/>
      <c r="AR12" s="1055"/>
      <c r="AS12" s="1059"/>
      <c r="AT12" s="1054"/>
      <c r="AU12" s="1054"/>
      <c r="AV12" s="1054"/>
      <c r="AW12" s="1054"/>
      <c r="AX12" s="1054"/>
      <c r="AY12" s="1054"/>
      <c r="AZ12" s="1054"/>
    </row>
    <row r="13" spans="1:53" s="221" customFormat="1" ht="15.75" customHeight="1">
      <c r="A13" s="312"/>
      <c r="B13" s="1202">
        <v>1</v>
      </c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 t="s">
        <v>307</v>
      </c>
      <c r="AA13" s="1202"/>
      <c r="AB13" s="1202"/>
      <c r="AC13" s="1202" t="s">
        <v>308</v>
      </c>
      <c r="AD13" s="1202"/>
      <c r="AE13" s="1202"/>
      <c r="AF13" s="1202"/>
      <c r="AG13" s="1202"/>
      <c r="AH13" s="1202"/>
      <c r="AI13" s="1202"/>
      <c r="AJ13" s="1202"/>
      <c r="AK13" s="1202" t="s">
        <v>309</v>
      </c>
      <c r="AL13" s="1202"/>
      <c r="AM13" s="1202"/>
      <c r="AN13" s="1202"/>
      <c r="AO13" s="1202"/>
      <c r="AP13" s="1202"/>
      <c r="AQ13" s="1202"/>
      <c r="AR13" s="1202"/>
      <c r="AS13" s="1202" t="s">
        <v>310</v>
      </c>
      <c r="AT13" s="1202"/>
      <c r="AU13" s="1202"/>
      <c r="AV13" s="1202"/>
      <c r="AW13" s="1202"/>
      <c r="AX13" s="1202"/>
      <c r="AY13" s="1202"/>
      <c r="AZ13" s="1202"/>
    </row>
    <row r="14" spans="1:53" s="221" customFormat="1" ht="21" customHeight="1">
      <c r="A14" s="312"/>
      <c r="B14" s="1605" t="s">
        <v>629</v>
      </c>
      <c r="C14" s="1605"/>
      <c r="D14" s="1605"/>
      <c r="E14" s="1605"/>
      <c r="F14" s="1605"/>
      <c r="G14" s="1605"/>
      <c r="H14" s="1605"/>
      <c r="I14" s="1605"/>
      <c r="J14" s="1605"/>
      <c r="K14" s="1605"/>
      <c r="L14" s="1605"/>
      <c r="M14" s="1605"/>
      <c r="N14" s="1605"/>
      <c r="O14" s="1605"/>
      <c r="P14" s="1605"/>
      <c r="Q14" s="1605"/>
      <c r="R14" s="1605"/>
      <c r="S14" s="1605"/>
      <c r="T14" s="1605"/>
      <c r="U14" s="1605"/>
      <c r="V14" s="1605"/>
      <c r="W14" s="1605"/>
      <c r="X14" s="1605"/>
      <c r="Y14" s="1605"/>
      <c r="Z14" s="1065" t="s">
        <v>312</v>
      </c>
      <c r="AA14" s="1065"/>
      <c r="AB14" s="1065"/>
      <c r="AC14" s="1066"/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221" customFormat="1" ht="33" customHeight="1">
      <c r="A15" s="312"/>
      <c r="B15" s="1605" t="s">
        <v>628</v>
      </c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065" t="s">
        <v>314</v>
      </c>
      <c r="AA15" s="1065"/>
      <c r="AB15" s="1065"/>
      <c r="AC15" s="1066"/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221" customFormat="1" ht="17.25" customHeight="1">
      <c r="A16" s="312"/>
      <c r="B16" s="1605" t="s">
        <v>627</v>
      </c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065" t="s">
        <v>316</v>
      </c>
      <c r="AA16" s="1065"/>
      <c r="AB16" s="1065"/>
      <c r="AC16" s="1066">
        <f>AC34</f>
        <v>0</v>
      </c>
      <c r="AD16" s="1066"/>
      <c r="AE16" s="1066"/>
      <c r="AF16" s="1066"/>
      <c r="AG16" s="1066"/>
      <c r="AH16" s="1066"/>
      <c r="AI16" s="1066"/>
      <c r="AJ16" s="1066"/>
      <c r="AK16" s="1066">
        <f>AK34</f>
        <v>0</v>
      </c>
      <c r="AL16" s="1066"/>
      <c r="AM16" s="1066"/>
      <c r="AN16" s="1066"/>
      <c r="AO16" s="1066"/>
      <c r="AP16" s="1066"/>
      <c r="AQ16" s="1066"/>
      <c r="AR16" s="1066"/>
      <c r="AS16" s="1066">
        <f>AS34</f>
        <v>0</v>
      </c>
      <c r="AT16" s="1066"/>
      <c r="AU16" s="1066"/>
      <c r="AV16" s="1066"/>
      <c r="AW16" s="1066"/>
      <c r="AX16" s="1066"/>
      <c r="AY16" s="1066"/>
      <c r="AZ16" s="1066"/>
    </row>
    <row r="17" spans="1:53" s="221" customFormat="1" ht="18" customHeight="1">
      <c r="A17" s="312"/>
      <c r="B17" s="1605" t="s">
        <v>626</v>
      </c>
      <c r="C17" s="1605"/>
      <c r="D17" s="1605"/>
      <c r="E17" s="1605"/>
      <c r="F17" s="1605"/>
      <c r="G17" s="1605"/>
      <c r="H17" s="1605"/>
      <c r="I17" s="1605"/>
      <c r="J17" s="1605"/>
      <c r="K17" s="1605"/>
      <c r="L17" s="1605"/>
      <c r="M17" s="1605"/>
      <c r="N17" s="1605"/>
      <c r="O17" s="1605"/>
      <c r="P17" s="1605"/>
      <c r="Q17" s="1605"/>
      <c r="R17" s="1605"/>
      <c r="S17" s="1605"/>
      <c r="T17" s="1605"/>
      <c r="U17" s="1605"/>
      <c r="V17" s="1605"/>
      <c r="W17" s="1605"/>
      <c r="X17" s="1605"/>
      <c r="Y17" s="1605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3" s="221" customFormat="1" ht="31.5" customHeight="1">
      <c r="A18" s="312"/>
      <c r="B18" s="1605" t="s">
        <v>625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3" s="221" customFormat="1" ht="33" customHeight="1">
      <c r="A19" s="312"/>
      <c r="B19" s="1605" t="s">
        <v>624</v>
      </c>
      <c r="C19" s="1605"/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065" t="s">
        <v>322</v>
      </c>
      <c r="AA19" s="1065"/>
      <c r="AB19" s="1065"/>
      <c r="AC19" s="1066">
        <f>AC14-AC15+AC16-AC17+AC18</f>
        <v>0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0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3" s="221" customFormat="1" ht="15.75" hidden="1">
      <c r="A20" s="312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174"/>
      <c r="AA20" s="174"/>
      <c r="AB20" s="174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</row>
    <row r="21" spans="1:53" s="216" customFormat="1" hidden="1">
      <c r="A21" s="305"/>
      <c r="B21" s="1067" t="s">
        <v>623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3" s="216" customFormat="1" ht="18">
      <c r="A22" s="305"/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604"/>
      <c r="AY22" s="1604"/>
      <c r="AZ22" s="1604"/>
    </row>
    <row r="23" spans="1:53" s="216" customFormat="1" ht="18" customHeight="1">
      <c r="B23" s="535" t="s">
        <v>84</v>
      </c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</row>
    <row r="24" spans="1:53" s="178" customFormat="1" ht="17.25" customHeight="1">
      <c r="B24" s="359" t="s">
        <v>622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177"/>
      <c r="BA24" s="177"/>
    </row>
    <row r="25" spans="1:53" s="178" customFormat="1" ht="8.1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s="178" customFormat="1" ht="17.25" customHeight="1">
      <c r="A26" s="177"/>
      <c r="B26" s="1044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77"/>
    </row>
    <row r="27" spans="1:53" s="178" customFormat="1" ht="24.95" customHeight="1">
      <c r="A27" s="177"/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54"/>
      <c r="AA27" s="1054"/>
      <c r="AB27" s="1055"/>
      <c r="AC27" s="1058" t="s">
        <v>1212</v>
      </c>
      <c r="AD27" s="1052"/>
      <c r="AE27" s="1052"/>
      <c r="AF27" s="1052"/>
      <c r="AG27" s="1052"/>
      <c r="AH27" s="1052"/>
      <c r="AI27" s="1052"/>
      <c r="AJ27" s="1053"/>
      <c r="AK27" s="1058" t="s">
        <v>1213</v>
      </c>
      <c r="AL27" s="1052"/>
      <c r="AM27" s="1052"/>
      <c r="AN27" s="1052"/>
      <c r="AO27" s="1052"/>
      <c r="AP27" s="1052"/>
      <c r="AQ27" s="1052"/>
      <c r="AR27" s="1053"/>
      <c r="AS27" s="1058" t="s">
        <v>1214</v>
      </c>
      <c r="AT27" s="1052"/>
      <c r="AU27" s="1052"/>
      <c r="AV27" s="1052"/>
      <c r="AW27" s="1052"/>
      <c r="AX27" s="1052"/>
      <c r="AY27" s="1052"/>
      <c r="AZ27" s="1052"/>
      <c r="BA27" s="177"/>
    </row>
    <row r="28" spans="1:53" s="178" customFormat="1" ht="24.95" customHeight="1">
      <c r="A28" s="177"/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4"/>
      <c r="Z28" s="1054"/>
      <c r="AA28" s="1054"/>
      <c r="AB28" s="1055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  <c r="BA28" s="177"/>
    </row>
    <row r="29" spans="1:53" s="181" customFormat="1" ht="15" customHeight="1">
      <c r="A29" s="179"/>
      <c r="B29" s="1580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17"/>
      <c r="Z29" s="1580" t="s">
        <v>307</v>
      </c>
      <c r="AA29" s="1580"/>
      <c r="AB29" s="1580"/>
      <c r="AC29" s="1580" t="s">
        <v>308</v>
      </c>
      <c r="AD29" s="1580"/>
      <c r="AE29" s="1580"/>
      <c r="AF29" s="1580"/>
      <c r="AG29" s="1580"/>
      <c r="AH29" s="1580"/>
      <c r="AI29" s="1580"/>
      <c r="AJ29" s="1580"/>
      <c r="AK29" s="1580" t="s">
        <v>309</v>
      </c>
      <c r="AL29" s="1580"/>
      <c r="AM29" s="1580"/>
      <c r="AN29" s="1580"/>
      <c r="AO29" s="1580"/>
      <c r="AP29" s="1580"/>
      <c r="AQ29" s="1580"/>
      <c r="AR29" s="1580"/>
      <c r="AS29" s="1580" t="s">
        <v>310</v>
      </c>
      <c r="AT29" s="1580"/>
      <c r="AU29" s="1580"/>
      <c r="AV29" s="1580"/>
      <c r="AW29" s="1580"/>
      <c r="AX29" s="1580"/>
      <c r="AY29" s="1580"/>
      <c r="AZ29" s="1580"/>
      <c r="BA29" s="180"/>
    </row>
    <row r="30" spans="1:53" s="182" customFormat="1" ht="18" customHeight="1">
      <c r="A30" s="177"/>
      <c r="B30" s="1049" t="s">
        <v>621</v>
      </c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049"/>
      <c r="Y30" s="1050"/>
      <c r="Z30" s="1041" t="s">
        <v>312</v>
      </c>
      <c r="AA30" s="1041"/>
      <c r="AB30" s="1041"/>
      <c r="AC30" s="1042">
        <f>AR45</f>
        <v>0</v>
      </c>
      <c r="AD30" s="1042"/>
      <c r="AE30" s="1042"/>
      <c r="AF30" s="1042"/>
      <c r="AG30" s="1042"/>
      <c r="AH30" s="1042"/>
      <c r="AI30" s="1042"/>
      <c r="AJ30" s="1042"/>
      <c r="AK30" s="1042">
        <f>AR56</f>
        <v>0</v>
      </c>
      <c r="AL30" s="1042"/>
      <c r="AM30" s="1042"/>
      <c r="AN30" s="1042"/>
      <c r="AO30" s="1042"/>
      <c r="AP30" s="1042"/>
      <c r="AQ30" s="1042"/>
      <c r="AR30" s="1042"/>
      <c r="AS30" s="1042">
        <f>AR67</f>
        <v>0</v>
      </c>
      <c r="AT30" s="1042"/>
      <c r="AU30" s="1042"/>
      <c r="AV30" s="1042"/>
      <c r="AW30" s="1042"/>
      <c r="AX30" s="1042"/>
      <c r="AY30" s="1042"/>
      <c r="AZ30" s="1042"/>
      <c r="BA30" s="177"/>
    </row>
    <row r="31" spans="1:53" s="182" customFormat="1" ht="18" customHeight="1">
      <c r="A31" s="177"/>
      <c r="B31" s="1049" t="s">
        <v>620</v>
      </c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50"/>
      <c r="Z31" s="1041" t="s">
        <v>314</v>
      </c>
      <c r="AA31" s="1041"/>
      <c r="AB31" s="1041"/>
      <c r="AC31" s="1042">
        <f>AU79</f>
        <v>0</v>
      </c>
      <c r="AD31" s="1042"/>
      <c r="AE31" s="1042"/>
      <c r="AF31" s="1042"/>
      <c r="AG31" s="1042"/>
      <c r="AH31" s="1042"/>
      <c r="AI31" s="1042"/>
      <c r="AJ31" s="1042"/>
      <c r="AK31" s="1042">
        <f>AU90</f>
        <v>0</v>
      </c>
      <c r="AL31" s="1042"/>
      <c r="AM31" s="1042"/>
      <c r="AN31" s="1042"/>
      <c r="AO31" s="1042"/>
      <c r="AP31" s="1042"/>
      <c r="AQ31" s="1042"/>
      <c r="AR31" s="1042"/>
      <c r="AS31" s="1042">
        <f>AU101</f>
        <v>0</v>
      </c>
      <c r="AT31" s="1042"/>
      <c r="AU31" s="1042"/>
      <c r="AV31" s="1042"/>
      <c r="AW31" s="1042"/>
      <c r="AX31" s="1042"/>
      <c r="AY31" s="1042"/>
      <c r="AZ31" s="1042"/>
      <c r="BA31" s="177"/>
    </row>
    <row r="32" spans="1:53" s="182" customFormat="1">
      <c r="A32" s="177"/>
      <c r="B32" s="1049" t="s">
        <v>1152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50"/>
      <c r="Z32" s="1041" t="s">
        <v>316</v>
      </c>
      <c r="AA32" s="1041"/>
      <c r="AB32" s="1041"/>
      <c r="AC32" s="1042">
        <f>AR113</f>
        <v>0</v>
      </c>
      <c r="AD32" s="1042"/>
      <c r="AE32" s="1042"/>
      <c r="AF32" s="1042"/>
      <c r="AG32" s="1042"/>
      <c r="AH32" s="1042"/>
      <c r="AI32" s="1042"/>
      <c r="AJ32" s="1042"/>
      <c r="AK32" s="1042">
        <f>AR124</f>
        <v>0</v>
      </c>
      <c r="AL32" s="1042"/>
      <c r="AM32" s="1042"/>
      <c r="AN32" s="1042"/>
      <c r="AO32" s="1042"/>
      <c r="AP32" s="1042"/>
      <c r="AQ32" s="1042"/>
      <c r="AR32" s="1042"/>
      <c r="AS32" s="1042">
        <f>AR135</f>
        <v>0</v>
      </c>
      <c r="AT32" s="1042"/>
      <c r="AU32" s="1042"/>
      <c r="AV32" s="1042"/>
      <c r="AW32" s="1042"/>
      <c r="AX32" s="1042"/>
      <c r="AY32" s="1042"/>
      <c r="AZ32" s="1042"/>
      <c r="BA32" s="177"/>
    </row>
    <row r="33" spans="1:53" s="182" customFormat="1" ht="18" customHeight="1">
      <c r="A33" s="177"/>
      <c r="B33" s="1608" t="s">
        <v>619</v>
      </c>
      <c r="C33" s="1608"/>
      <c r="D33" s="1608"/>
      <c r="E33" s="1608"/>
      <c r="F33" s="1608"/>
      <c r="G33" s="1608"/>
      <c r="H33" s="1608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9"/>
      <c r="Z33" s="1041" t="s">
        <v>318</v>
      </c>
      <c r="AA33" s="1041"/>
      <c r="AB33" s="1041"/>
      <c r="AC33" s="1042">
        <f>X146</f>
        <v>0</v>
      </c>
      <c r="AD33" s="1042"/>
      <c r="AE33" s="1042"/>
      <c r="AF33" s="1042"/>
      <c r="AG33" s="1042"/>
      <c r="AH33" s="1042"/>
      <c r="AI33" s="1042"/>
      <c r="AJ33" s="1042"/>
      <c r="AK33" s="1042">
        <f>AK146</f>
        <v>0</v>
      </c>
      <c r="AL33" s="1042"/>
      <c r="AM33" s="1042"/>
      <c r="AN33" s="1042"/>
      <c r="AO33" s="1042"/>
      <c r="AP33" s="1042"/>
      <c r="AQ33" s="1042"/>
      <c r="AR33" s="1042"/>
      <c r="AS33" s="1042">
        <f>AX146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53" s="178" customFormat="1" ht="18" customHeight="1">
      <c r="A34" s="177"/>
      <c r="B34" s="1039" t="s">
        <v>338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1" t="s">
        <v>339</v>
      </c>
      <c r="AA34" s="1041"/>
      <c r="AB34" s="1041"/>
      <c r="AC34" s="1042">
        <f>SUM(AC30:AJ33)</f>
        <v>0</v>
      </c>
      <c r="AD34" s="1042"/>
      <c r="AE34" s="1042"/>
      <c r="AF34" s="1042"/>
      <c r="AG34" s="1042"/>
      <c r="AH34" s="1042"/>
      <c r="AI34" s="1042"/>
      <c r="AJ34" s="1042"/>
      <c r="AK34" s="1042">
        <f>SUM(AK30:AR33)</f>
        <v>0</v>
      </c>
      <c r="AL34" s="1042"/>
      <c r="AM34" s="1042"/>
      <c r="AN34" s="1042"/>
      <c r="AO34" s="1042"/>
      <c r="AP34" s="1042"/>
      <c r="AQ34" s="1042"/>
      <c r="AR34" s="1042"/>
      <c r="AS34" s="1042">
        <f>SUM(AS30:AZ33)</f>
        <v>0</v>
      </c>
      <c r="AT34" s="1042"/>
      <c r="AU34" s="1042"/>
      <c r="AV34" s="1042"/>
      <c r="AW34" s="1042"/>
      <c r="AX34" s="1042"/>
      <c r="AY34" s="1042"/>
      <c r="AZ34" s="1042"/>
      <c r="BA34" s="177"/>
    </row>
    <row r="35" spans="1:53" s="182" customFormat="1" ht="15" customHeight="1">
      <c r="A35" s="177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1:53" s="182" customFormat="1" ht="9" customHeight="1">
      <c r="A36" s="177"/>
      <c r="BA36" s="177"/>
    </row>
    <row r="37" spans="1:53" s="182" customFormat="1" ht="18" customHeight="1">
      <c r="A37" s="177"/>
      <c r="B37" s="1583" t="s">
        <v>618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1583"/>
      <c r="Y37" s="1583"/>
      <c r="Z37" s="1583"/>
      <c r="AA37" s="1583"/>
      <c r="AB37" s="1583"/>
      <c r="AC37" s="1583"/>
      <c r="AD37" s="1583"/>
      <c r="AE37" s="1583"/>
      <c r="AF37" s="1583"/>
      <c r="AG37" s="1583"/>
      <c r="AH37" s="1583"/>
      <c r="AI37" s="1583"/>
      <c r="AJ37" s="1583"/>
      <c r="AK37" s="1583"/>
      <c r="AL37" s="1583"/>
      <c r="AM37" s="1583"/>
      <c r="AN37" s="1583"/>
      <c r="AO37" s="1583"/>
      <c r="AP37" s="1583"/>
      <c r="AQ37" s="1583"/>
      <c r="AR37" s="1583"/>
      <c r="AS37" s="1583"/>
      <c r="AT37" s="1583"/>
      <c r="AU37" s="1583"/>
      <c r="AV37" s="1583"/>
      <c r="AW37" s="1583"/>
      <c r="AX37" s="1583"/>
      <c r="AY37" s="1583"/>
      <c r="AZ37" s="1583"/>
      <c r="BA37" s="177"/>
    </row>
    <row r="38" spans="1:53" s="182" customFormat="1" ht="18" customHeight="1">
      <c r="A38" s="177"/>
      <c r="B38" s="1583" t="s">
        <v>1232</v>
      </c>
      <c r="C38" s="1583"/>
      <c r="D38" s="1583"/>
      <c r="E38" s="1583"/>
      <c r="F38" s="1583"/>
      <c r="G38" s="1583"/>
      <c r="H38" s="1583"/>
      <c r="I38" s="1583"/>
      <c r="J38" s="1583"/>
      <c r="K38" s="1583"/>
      <c r="L38" s="1583"/>
      <c r="M38" s="1583"/>
      <c r="N38" s="1583"/>
      <c r="O38" s="1583"/>
      <c r="P38" s="1583"/>
      <c r="Q38" s="1583"/>
      <c r="R38" s="1583"/>
      <c r="S38" s="1583"/>
      <c r="T38" s="1583"/>
      <c r="U38" s="1583"/>
      <c r="V38" s="1583"/>
      <c r="W38" s="1583"/>
      <c r="X38" s="1583"/>
      <c r="Y38" s="1583"/>
      <c r="Z38" s="1583"/>
      <c r="AA38" s="1583"/>
      <c r="AB38" s="1583"/>
      <c r="AC38" s="1583"/>
      <c r="AD38" s="1583"/>
      <c r="AE38" s="1583"/>
      <c r="AF38" s="1583"/>
      <c r="AG38" s="1583"/>
      <c r="AH38" s="1583"/>
      <c r="AI38" s="1583"/>
      <c r="AJ38" s="1583"/>
      <c r="AK38" s="1583"/>
      <c r="AL38" s="1583"/>
      <c r="AM38" s="1583"/>
      <c r="AN38" s="1583"/>
      <c r="AO38" s="1583"/>
      <c r="AP38" s="1583"/>
      <c r="AQ38" s="1583"/>
      <c r="AR38" s="1583"/>
      <c r="AS38" s="1583"/>
      <c r="AT38" s="1583"/>
      <c r="AU38" s="1583"/>
      <c r="AV38" s="1583"/>
      <c r="AW38" s="1583"/>
      <c r="AX38" s="1583"/>
      <c r="AY38" s="1583"/>
      <c r="AZ38" s="1583"/>
      <c r="BA38" s="177"/>
    </row>
    <row r="39" spans="1:53" s="178" customFormat="1" ht="7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1:53" s="178" customFormat="1" ht="12.75" customHeight="1">
      <c r="A40" s="261"/>
      <c r="B40" s="1044" t="s">
        <v>0</v>
      </c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168" t="s">
        <v>1</v>
      </c>
      <c r="S40" s="1044"/>
      <c r="T40" s="1044" t="s">
        <v>606</v>
      </c>
      <c r="U40" s="1044"/>
      <c r="V40" s="1044"/>
      <c r="W40" s="1044"/>
      <c r="X40" s="1044"/>
      <c r="Y40" s="1044"/>
      <c r="Z40" s="1044"/>
      <c r="AA40" s="1044"/>
      <c r="AB40" s="1044"/>
      <c r="AC40" s="1044" t="s">
        <v>617</v>
      </c>
      <c r="AD40" s="1044"/>
      <c r="AE40" s="1044"/>
      <c r="AF40" s="1044"/>
      <c r="AG40" s="1044"/>
      <c r="AH40" s="1044"/>
      <c r="AI40" s="1044"/>
      <c r="AJ40" s="1044" t="s">
        <v>616</v>
      </c>
      <c r="AK40" s="1044"/>
      <c r="AL40" s="1044"/>
      <c r="AM40" s="1044"/>
      <c r="AN40" s="1044"/>
      <c r="AO40" s="1044"/>
      <c r="AP40" s="1044"/>
      <c r="AQ40" s="1044"/>
      <c r="AR40" s="1044" t="s">
        <v>603</v>
      </c>
      <c r="AS40" s="1044"/>
      <c r="AT40" s="1044"/>
      <c r="AU40" s="1044"/>
      <c r="AV40" s="1044"/>
      <c r="AW40" s="1044"/>
      <c r="AX40" s="1044"/>
      <c r="AY40" s="1044"/>
      <c r="AZ40" s="1061"/>
      <c r="BA40" s="177"/>
    </row>
    <row r="41" spans="1:53" s="178" customFormat="1" ht="12.75" customHeight="1">
      <c r="A41" s="261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168"/>
      <c r="S41" s="1044"/>
      <c r="T41" s="1044"/>
      <c r="U41" s="1044"/>
      <c r="V41" s="1044"/>
      <c r="W41" s="1044"/>
      <c r="X41" s="1044"/>
      <c r="Y41" s="1044"/>
      <c r="Z41" s="1044"/>
      <c r="AA41" s="1044"/>
      <c r="AB41" s="1044"/>
      <c r="AC41" s="1044"/>
      <c r="AD41" s="1044"/>
      <c r="AE41" s="1044"/>
      <c r="AF41" s="1044"/>
      <c r="AG41" s="1044"/>
      <c r="AH41" s="1044"/>
      <c r="AI41" s="1044"/>
      <c r="AJ41" s="1044"/>
      <c r="AK41" s="1044"/>
      <c r="AL41" s="1044"/>
      <c r="AM41" s="1044"/>
      <c r="AN41" s="1044"/>
      <c r="AO41" s="1044"/>
      <c r="AP41" s="1044"/>
      <c r="AQ41" s="1044"/>
      <c r="AR41" s="1044"/>
      <c r="AS41" s="1044"/>
      <c r="AT41" s="1044"/>
      <c r="AU41" s="1044"/>
      <c r="AV41" s="1044"/>
      <c r="AW41" s="1044"/>
      <c r="AX41" s="1044"/>
      <c r="AY41" s="1044"/>
      <c r="AZ41" s="1061"/>
      <c r="BA41" s="177"/>
    </row>
    <row r="42" spans="1:53" s="178" customFormat="1" ht="12.75" customHeight="1">
      <c r="A42" s="261"/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168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61"/>
      <c r="BA42" s="177"/>
    </row>
    <row r="43" spans="1:53" s="178" customFormat="1" ht="12.75" customHeight="1">
      <c r="A43" s="261"/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168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61"/>
      <c r="BA43" s="177"/>
    </row>
    <row r="44" spans="1:53" s="178" customFormat="1" ht="15" customHeight="1">
      <c r="A44" s="177"/>
      <c r="B44" s="1044">
        <v>1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52">
        <v>2</v>
      </c>
      <c r="S44" s="1053"/>
      <c r="T44" s="1443">
        <v>3</v>
      </c>
      <c r="U44" s="1443"/>
      <c r="V44" s="1443"/>
      <c r="W44" s="1443"/>
      <c r="X44" s="1443"/>
      <c r="Y44" s="1443"/>
      <c r="Z44" s="1443"/>
      <c r="AA44" s="1443"/>
      <c r="AB44" s="1443"/>
      <c r="AC44" s="1443">
        <v>4</v>
      </c>
      <c r="AD44" s="1443"/>
      <c r="AE44" s="1443"/>
      <c r="AF44" s="1443"/>
      <c r="AG44" s="1443"/>
      <c r="AH44" s="1443"/>
      <c r="AI44" s="1443"/>
      <c r="AJ44" s="1443">
        <v>5</v>
      </c>
      <c r="AK44" s="1443"/>
      <c r="AL44" s="1443"/>
      <c r="AM44" s="1443"/>
      <c r="AN44" s="1443"/>
      <c r="AO44" s="1443"/>
      <c r="AP44" s="1443"/>
      <c r="AQ44" s="1443"/>
      <c r="AR44" s="1443">
        <v>6</v>
      </c>
      <c r="AS44" s="1443"/>
      <c r="AT44" s="1443"/>
      <c r="AU44" s="1443"/>
      <c r="AV44" s="1443"/>
      <c r="AW44" s="1443"/>
      <c r="AX44" s="1443"/>
      <c r="AY44" s="1443"/>
      <c r="AZ44" s="1058"/>
      <c r="BA44" s="320"/>
    </row>
    <row r="45" spans="1:53" s="178" customFormat="1" ht="33" customHeight="1">
      <c r="A45" s="177"/>
      <c r="B45" s="1427" t="s">
        <v>615</v>
      </c>
      <c r="C45" s="1427"/>
      <c r="D45" s="1427"/>
      <c r="E45" s="1427"/>
      <c r="F45" s="1427"/>
      <c r="G45" s="1427"/>
      <c r="H45" s="1427"/>
      <c r="I45" s="1427"/>
      <c r="J45" s="1427"/>
      <c r="K45" s="1427"/>
      <c r="L45" s="1427"/>
      <c r="M45" s="1427"/>
      <c r="N45" s="1427"/>
      <c r="O45" s="1427"/>
      <c r="P45" s="1427"/>
      <c r="Q45" s="1427"/>
      <c r="R45" s="1606">
        <v>100</v>
      </c>
      <c r="S45" s="1606"/>
      <c r="T45" s="1042" t="e">
        <f>AR45/AJ45/AC45</f>
        <v>#DIV/0!</v>
      </c>
      <c r="U45" s="1042"/>
      <c r="V45" s="1042"/>
      <c r="W45" s="1042"/>
      <c r="X45" s="1042"/>
      <c r="Y45" s="1042"/>
      <c r="Z45" s="1042"/>
      <c r="AA45" s="1042"/>
      <c r="AB45" s="1042"/>
      <c r="AC45" s="1228"/>
      <c r="AD45" s="1228"/>
      <c r="AE45" s="1228"/>
      <c r="AF45" s="1228"/>
      <c r="AG45" s="1228"/>
      <c r="AH45" s="1228"/>
      <c r="AI45" s="1228"/>
      <c r="AJ45" s="1044"/>
      <c r="AK45" s="1044"/>
      <c r="AL45" s="1044"/>
      <c r="AM45" s="1044"/>
      <c r="AN45" s="1044"/>
      <c r="AO45" s="1044"/>
      <c r="AP45" s="1044"/>
      <c r="AQ45" s="1044"/>
      <c r="AR45" s="1611">
        <v>0</v>
      </c>
      <c r="AS45" s="1044"/>
      <c r="AT45" s="1044"/>
      <c r="AU45" s="1044"/>
      <c r="AV45" s="1044"/>
      <c r="AW45" s="1044"/>
      <c r="AX45" s="1044"/>
      <c r="AY45" s="1044"/>
      <c r="AZ45" s="1044"/>
      <c r="BA45" s="177"/>
    </row>
    <row r="46" spans="1:53" s="178" customFormat="1" ht="18" customHeight="1">
      <c r="A46" s="177"/>
      <c r="B46" s="1610" t="s">
        <v>601</v>
      </c>
      <c r="C46" s="1610"/>
      <c r="D46" s="1610"/>
      <c r="E46" s="1610"/>
      <c r="F46" s="1610"/>
      <c r="G46" s="1610"/>
      <c r="H46" s="1610"/>
      <c r="I46" s="1610"/>
      <c r="J46" s="1610"/>
      <c r="K46" s="1610"/>
      <c r="L46" s="1610"/>
      <c r="M46" s="1610"/>
      <c r="N46" s="1610"/>
      <c r="O46" s="1610"/>
      <c r="P46" s="1610"/>
      <c r="Q46" s="1610"/>
      <c r="R46" s="1606">
        <v>110</v>
      </c>
      <c r="S46" s="1606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228"/>
      <c r="AD46" s="1228"/>
      <c r="AE46" s="1228"/>
      <c r="AF46" s="1228"/>
      <c r="AG46" s="1228"/>
      <c r="AH46" s="1228"/>
      <c r="AI46" s="1228"/>
      <c r="AJ46" s="1044"/>
      <c r="AK46" s="1044"/>
      <c r="AL46" s="1044"/>
      <c r="AM46" s="1044"/>
      <c r="AN46" s="1044"/>
      <c r="AO46" s="1044"/>
      <c r="AP46" s="1044"/>
      <c r="AQ46" s="1044"/>
      <c r="AR46" s="1042">
        <f>T46*AC46*AJ46</f>
        <v>0</v>
      </c>
      <c r="AS46" s="1042"/>
      <c r="AT46" s="1042"/>
      <c r="AU46" s="1042"/>
      <c r="AV46" s="1042"/>
      <c r="AW46" s="1042"/>
      <c r="AX46" s="1042"/>
      <c r="AY46" s="1042"/>
      <c r="AZ46" s="1042"/>
      <c r="BA46" s="177"/>
    </row>
    <row r="47" spans="1:53" s="178" customFormat="1" ht="18" customHeight="1">
      <c r="A47" s="177"/>
      <c r="B47" s="1607" t="s">
        <v>600</v>
      </c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607"/>
      <c r="O47" s="1607"/>
      <c r="P47" s="1607"/>
      <c r="Q47" s="1607"/>
      <c r="R47" s="1606">
        <v>111</v>
      </c>
      <c r="S47" s="1606"/>
      <c r="T47" s="1580"/>
      <c r="U47" s="1580"/>
      <c r="V47" s="1580"/>
      <c r="W47" s="1580"/>
      <c r="X47" s="1580"/>
      <c r="Y47" s="1580"/>
      <c r="Z47" s="1580"/>
      <c r="AA47" s="1580"/>
      <c r="AB47" s="1580"/>
      <c r="AC47" s="1228"/>
      <c r="AD47" s="1228"/>
      <c r="AE47" s="1228"/>
      <c r="AF47" s="1228"/>
      <c r="AG47" s="1228"/>
      <c r="AH47" s="1228"/>
      <c r="AI47" s="1228"/>
      <c r="AJ47" s="1044"/>
      <c r="AK47" s="1044"/>
      <c r="AL47" s="1044"/>
      <c r="AM47" s="1044"/>
      <c r="AN47" s="1044"/>
      <c r="AO47" s="1044"/>
      <c r="AP47" s="1044"/>
      <c r="AQ47" s="1044"/>
      <c r="AR47" s="1042">
        <f>T47*AC47*AJ47</f>
        <v>0</v>
      </c>
      <c r="AS47" s="1042"/>
      <c r="AT47" s="1042"/>
      <c r="AU47" s="1042"/>
      <c r="AV47" s="1042"/>
      <c r="AW47" s="1042"/>
      <c r="AX47" s="1042"/>
      <c r="AY47" s="1042"/>
      <c r="AZ47" s="1042"/>
      <c r="BA47" s="177"/>
    </row>
    <row r="49" spans="1:53" s="182" customFormat="1" ht="18" customHeight="1">
      <c r="A49" s="177"/>
      <c r="B49" s="1583" t="s">
        <v>1233</v>
      </c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1583"/>
      <c r="T49" s="1583"/>
      <c r="U49" s="1583"/>
      <c r="V49" s="1583"/>
      <c r="W49" s="1583"/>
      <c r="X49" s="1583"/>
      <c r="Y49" s="1583"/>
      <c r="Z49" s="1583"/>
      <c r="AA49" s="1583"/>
      <c r="AB49" s="1583"/>
      <c r="AC49" s="1583"/>
      <c r="AD49" s="1583"/>
      <c r="AE49" s="1583"/>
      <c r="AF49" s="1583"/>
      <c r="AG49" s="1583"/>
      <c r="AH49" s="1583"/>
      <c r="AI49" s="1583"/>
      <c r="AJ49" s="1583"/>
      <c r="AK49" s="1583"/>
      <c r="AL49" s="1583"/>
      <c r="AM49" s="1583"/>
      <c r="AN49" s="1583"/>
      <c r="AO49" s="1583"/>
      <c r="AP49" s="1583"/>
      <c r="AQ49" s="1583"/>
      <c r="AR49" s="1583"/>
      <c r="AS49" s="1583"/>
      <c r="AT49" s="1583"/>
      <c r="AU49" s="1583"/>
      <c r="AV49" s="1583"/>
      <c r="AW49" s="1583"/>
      <c r="AX49" s="1583"/>
      <c r="AY49" s="1583"/>
      <c r="AZ49" s="1583"/>
      <c r="BA49" s="177"/>
    </row>
    <row r="50" spans="1:53" s="178" customFormat="1" ht="7.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:53" s="178" customFormat="1" ht="12.75" customHeight="1">
      <c r="A51" s="261"/>
      <c r="B51" s="1044" t="s">
        <v>0</v>
      </c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168" t="s">
        <v>1</v>
      </c>
      <c r="S51" s="1044"/>
      <c r="T51" s="1044" t="s">
        <v>606</v>
      </c>
      <c r="U51" s="1044"/>
      <c r="V51" s="1044"/>
      <c r="W51" s="1044"/>
      <c r="X51" s="1044"/>
      <c r="Y51" s="1044"/>
      <c r="Z51" s="1044"/>
      <c r="AA51" s="1044"/>
      <c r="AB51" s="1044"/>
      <c r="AC51" s="1044" t="s">
        <v>617</v>
      </c>
      <c r="AD51" s="1044"/>
      <c r="AE51" s="1044"/>
      <c r="AF51" s="1044"/>
      <c r="AG51" s="1044"/>
      <c r="AH51" s="1044"/>
      <c r="AI51" s="1044"/>
      <c r="AJ51" s="1044" t="s">
        <v>616</v>
      </c>
      <c r="AK51" s="1044"/>
      <c r="AL51" s="1044"/>
      <c r="AM51" s="1044"/>
      <c r="AN51" s="1044"/>
      <c r="AO51" s="1044"/>
      <c r="AP51" s="1044"/>
      <c r="AQ51" s="1044"/>
      <c r="AR51" s="1044" t="s">
        <v>603</v>
      </c>
      <c r="AS51" s="1044"/>
      <c r="AT51" s="1044"/>
      <c r="AU51" s="1044"/>
      <c r="AV51" s="1044"/>
      <c r="AW51" s="1044"/>
      <c r="AX51" s="1044"/>
      <c r="AY51" s="1044"/>
      <c r="AZ51" s="1061"/>
      <c r="BA51" s="177"/>
    </row>
    <row r="52" spans="1:53" s="178" customFormat="1" ht="12.75" customHeight="1">
      <c r="A52" s="261"/>
      <c r="B52" s="1044"/>
      <c r="C52" s="1044"/>
      <c r="D52" s="1044"/>
      <c r="E52" s="1044"/>
      <c r="F52" s="1044"/>
      <c r="G52" s="1044"/>
      <c r="H52" s="1044"/>
      <c r="I52" s="1044"/>
      <c r="J52" s="1044"/>
      <c r="K52" s="1044"/>
      <c r="L52" s="1044"/>
      <c r="M52" s="1044"/>
      <c r="N52" s="1044"/>
      <c r="O52" s="1044"/>
      <c r="P52" s="1044"/>
      <c r="Q52" s="1044"/>
      <c r="R52" s="1168"/>
      <c r="S52" s="1044"/>
      <c r="T52" s="1044"/>
      <c r="U52" s="1044"/>
      <c r="V52" s="1044"/>
      <c r="W52" s="1044"/>
      <c r="X52" s="1044"/>
      <c r="Y52" s="1044"/>
      <c r="Z52" s="1044"/>
      <c r="AA52" s="1044"/>
      <c r="AB52" s="1044"/>
      <c r="AC52" s="1044"/>
      <c r="AD52" s="1044"/>
      <c r="AE52" s="1044"/>
      <c r="AF52" s="1044"/>
      <c r="AG52" s="1044"/>
      <c r="AH52" s="1044"/>
      <c r="AI52" s="1044"/>
      <c r="AJ52" s="1044"/>
      <c r="AK52" s="1044"/>
      <c r="AL52" s="1044"/>
      <c r="AM52" s="1044"/>
      <c r="AN52" s="1044"/>
      <c r="AO52" s="1044"/>
      <c r="AP52" s="1044"/>
      <c r="AQ52" s="1044"/>
      <c r="AR52" s="1044"/>
      <c r="AS52" s="1044"/>
      <c r="AT52" s="1044"/>
      <c r="AU52" s="1044"/>
      <c r="AV52" s="1044"/>
      <c r="AW52" s="1044"/>
      <c r="AX52" s="1044"/>
      <c r="AY52" s="1044"/>
      <c r="AZ52" s="1061"/>
      <c r="BA52" s="177"/>
    </row>
    <row r="53" spans="1:53" s="178" customFormat="1" ht="12.75" customHeight="1">
      <c r="A53" s="261"/>
      <c r="B53" s="1044"/>
      <c r="C53" s="1044"/>
      <c r="D53" s="1044"/>
      <c r="E53" s="1044"/>
      <c r="F53" s="1044"/>
      <c r="G53" s="1044"/>
      <c r="H53" s="1044"/>
      <c r="I53" s="1044"/>
      <c r="J53" s="1044"/>
      <c r="K53" s="1044"/>
      <c r="L53" s="1044"/>
      <c r="M53" s="1044"/>
      <c r="N53" s="1044"/>
      <c r="O53" s="1044"/>
      <c r="P53" s="1044"/>
      <c r="Q53" s="1044"/>
      <c r="R53" s="1168"/>
      <c r="S53" s="1044"/>
      <c r="T53" s="1044"/>
      <c r="U53" s="1044"/>
      <c r="V53" s="1044"/>
      <c r="W53" s="1044"/>
      <c r="X53" s="1044"/>
      <c r="Y53" s="1044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4"/>
      <c r="AJ53" s="1044"/>
      <c r="AK53" s="1044"/>
      <c r="AL53" s="1044"/>
      <c r="AM53" s="1044"/>
      <c r="AN53" s="1044"/>
      <c r="AO53" s="1044"/>
      <c r="AP53" s="1044"/>
      <c r="AQ53" s="1044"/>
      <c r="AR53" s="1044"/>
      <c r="AS53" s="1044"/>
      <c r="AT53" s="1044"/>
      <c r="AU53" s="1044"/>
      <c r="AV53" s="1044"/>
      <c r="AW53" s="1044"/>
      <c r="AX53" s="1044"/>
      <c r="AY53" s="1044"/>
      <c r="AZ53" s="1061"/>
      <c r="BA53" s="177"/>
    </row>
    <row r="54" spans="1:53" s="178" customFormat="1" ht="12.75" customHeight="1">
      <c r="A54" s="261"/>
      <c r="B54" s="1044"/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  <c r="M54" s="1044"/>
      <c r="N54" s="1044"/>
      <c r="O54" s="1044"/>
      <c r="P54" s="1044"/>
      <c r="Q54" s="1044"/>
      <c r="R54" s="1168"/>
      <c r="S54" s="1044"/>
      <c r="T54" s="1044"/>
      <c r="U54" s="1044"/>
      <c r="V54" s="1044"/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4"/>
      <c r="AJ54" s="1044"/>
      <c r="AK54" s="1044"/>
      <c r="AL54" s="1044"/>
      <c r="AM54" s="1044"/>
      <c r="AN54" s="1044"/>
      <c r="AO54" s="1044"/>
      <c r="AP54" s="1044"/>
      <c r="AQ54" s="1044"/>
      <c r="AR54" s="1044"/>
      <c r="AS54" s="1044"/>
      <c r="AT54" s="1044"/>
      <c r="AU54" s="1044"/>
      <c r="AV54" s="1044"/>
      <c r="AW54" s="1044"/>
      <c r="AX54" s="1044"/>
      <c r="AY54" s="1044"/>
      <c r="AZ54" s="1061"/>
      <c r="BA54" s="177"/>
    </row>
    <row r="55" spans="1:53" s="178" customFormat="1" ht="15" customHeight="1">
      <c r="A55" s="177"/>
      <c r="B55" s="1044">
        <v>1</v>
      </c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1044"/>
      <c r="P55" s="1044"/>
      <c r="Q55" s="1044"/>
      <c r="R55" s="1052">
        <v>2</v>
      </c>
      <c r="S55" s="1053"/>
      <c r="T55" s="1443">
        <v>3</v>
      </c>
      <c r="U55" s="1443"/>
      <c r="V55" s="1443"/>
      <c r="W55" s="1443"/>
      <c r="X55" s="1443"/>
      <c r="Y55" s="1443"/>
      <c r="Z55" s="1443"/>
      <c r="AA55" s="1443"/>
      <c r="AB55" s="1443"/>
      <c r="AC55" s="1443">
        <v>4</v>
      </c>
      <c r="AD55" s="1443"/>
      <c r="AE55" s="1443"/>
      <c r="AF55" s="1443"/>
      <c r="AG55" s="1443"/>
      <c r="AH55" s="1443"/>
      <c r="AI55" s="1443"/>
      <c r="AJ55" s="1443">
        <v>5</v>
      </c>
      <c r="AK55" s="1443"/>
      <c r="AL55" s="1443"/>
      <c r="AM55" s="1443"/>
      <c r="AN55" s="1443"/>
      <c r="AO55" s="1443"/>
      <c r="AP55" s="1443"/>
      <c r="AQ55" s="1443"/>
      <c r="AR55" s="1443">
        <v>6</v>
      </c>
      <c r="AS55" s="1443"/>
      <c r="AT55" s="1443"/>
      <c r="AU55" s="1443"/>
      <c r="AV55" s="1443"/>
      <c r="AW55" s="1443"/>
      <c r="AX55" s="1443"/>
      <c r="AY55" s="1443"/>
      <c r="AZ55" s="1058"/>
      <c r="BA55" s="320"/>
    </row>
    <row r="56" spans="1:53" s="178" customFormat="1" ht="33" customHeight="1">
      <c r="A56" s="177"/>
      <c r="B56" s="1427" t="s">
        <v>615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606">
        <v>100</v>
      </c>
      <c r="S56" s="1606"/>
      <c r="T56" s="1042" t="e">
        <f>AR56/AJ56/AC56</f>
        <v>#DIV/0!</v>
      </c>
      <c r="U56" s="1042"/>
      <c r="V56" s="1042"/>
      <c r="W56" s="1042"/>
      <c r="X56" s="1042"/>
      <c r="Y56" s="1042"/>
      <c r="Z56" s="1042"/>
      <c r="AA56" s="1042"/>
      <c r="AB56" s="1042"/>
      <c r="AC56" s="1228"/>
      <c r="AD56" s="1228"/>
      <c r="AE56" s="1228"/>
      <c r="AF56" s="1228"/>
      <c r="AG56" s="1228"/>
      <c r="AH56" s="1228"/>
      <c r="AI56" s="1228"/>
      <c r="AJ56" s="1044"/>
      <c r="AK56" s="1044"/>
      <c r="AL56" s="1044"/>
      <c r="AM56" s="1044"/>
      <c r="AN56" s="1044"/>
      <c r="AO56" s="1044"/>
      <c r="AP56" s="1044"/>
      <c r="AQ56" s="1044"/>
      <c r="AR56" s="1611">
        <v>0</v>
      </c>
      <c r="AS56" s="1044"/>
      <c r="AT56" s="1044"/>
      <c r="AU56" s="1044"/>
      <c r="AV56" s="1044"/>
      <c r="AW56" s="1044"/>
      <c r="AX56" s="1044"/>
      <c r="AY56" s="1044"/>
      <c r="AZ56" s="1044"/>
      <c r="BA56" s="177"/>
    </row>
    <row r="57" spans="1:53" s="178" customFormat="1" ht="18" customHeight="1">
      <c r="A57" s="177"/>
      <c r="B57" s="1610" t="s">
        <v>601</v>
      </c>
      <c r="C57" s="1610"/>
      <c r="D57" s="1610"/>
      <c r="E57" s="1610"/>
      <c r="F57" s="1610"/>
      <c r="G57" s="1610"/>
      <c r="H57" s="1610"/>
      <c r="I57" s="1610"/>
      <c r="J57" s="1610"/>
      <c r="K57" s="1610"/>
      <c r="L57" s="1610"/>
      <c r="M57" s="1610"/>
      <c r="N57" s="1610"/>
      <c r="O57" s="1610"/>
      <c r="P57" s="1610"/>
      <c r="Q57" s="1610"/>
      <c r="R57" s="1606">
        <v>110</v>
      </c>
      <c r="S57" s="1606"/>
      <c r="T57" s="1580"/>
      <c r="U57" s="1580"/>
      <c r="V57" s="1580"/>
      <c r="W57" s="1580"/>
      <c r="X57" s="1580"/>
      <c r="Y57" s="1580"/>
      <c r="Z57" s="1580"/>
      <c r="AA57" s="1580"/>
      <c r="AB57" s="1580"/>
      <c r="AC57" s="1228"/>
      <c r="AD57" s="1228"/>
      <c r="AE57" s="1228"/>
      <c r="AF57" s="1228"/>
      <c r="AG57" s="1228"/>
      <c r="AH57" s="1228"/>
      <c r="AI57" s="1228"/>
      <c r="AJ57" s="1044"/>
      <c r="AK57" s="1044"/>
      <c r="AL57" s="1044"/>
      <c r="AM57" s="1044"/>
      <c r="AN57" s="1044"/>
      <c r="AO57" s="1044"/>
      <c r="AP57" s="1044"/>
      <c r="AQ57" s="1044"/>
      <c r="AR57" s="1042">
        <f>T57*AC57*AJ57</f>
        <v>0</v>
      </c>
      <c r="AS57" s="1042"/>
      <c r="AT57" s="1042"/>
      <c r="AU57" s="1042"/>
      <c r="AV57" s="1042"/>
      <c r="AW57" s="1042"/>
      <c r="AX57" s="1042"/>
      <c r="AY57" s="1042"/>
      <c r="AZ57" s="1042"/>
      <c r="BA57" s="177"/>
    </row>
    <row r="58" spans="1:53" s="178" customFormat="1" ht="18" customHeight="1">
      <c r="A58" s="177"/>
      <c r="B58" s="1607" t="s">
        <v>600</v>
      </c>
      <c r="C58" s="1607"/>
      <c r="D58" s="1607"/>
      <c r="E58" s="1607"/>
      <c r="F58" s="1607"/>
      <c r="G58" s="1607"/>
      <c r="H58" s="1607"/>
      <c r="I58" s="1607"/>
      <c r="J58" s="1607"/>
      <c r="K58" s="1607"/>
      <c r="L58" s="1607"/>
      <c r="M58" s="1607"/>
      <c r="N58" s="1607"/>
      <c r="O58" s="1607"/>
      <c r="P58" s="1607"/>
      <c r="Q58" s="1607"/>
      <c r="R58" s="1606">
        <v>111</v>
      </c>
      <c r="S58" s="1606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228"/>
      <c r="AD58" s="1228"/>
      <c r="AE58" s="1228"/>
      <c r="AF58" s="1228"/>
      <c r="AG58" s="1228"/>
      <c r="AH58" s="1228"/>
      <c r="AI58" s="1228"/>
      <c r="AJ58" s="1044"/>
      <c r="AK58" s="1044"/>
      <c r="AL58" s="1044"/>
      <c r="AM58" s="1044"/>
      <c r="AN58" s="1044"/>
      <c r="AO58" s="1044"/>
      <c r="AP58" s="1044"/>
      <c r="AQ58" s="1044"/>
      <c r="AR58" s="1042">
        <f>T58*AC58*AJ58</f>
        <v>0</v>
      </c>
      <c r="AS58" s="1042"/>
      <c r="AT58" s="1042"/>
      <c r="AU58" s="1042"/>
      <c r="AV58" s="1042"/>
      <c r="AW58" s="1042"/>
      <c r="AX58" s="1042"/>
      <c r="AY58" s="1042"/>
      <c r="AZ58" s="1042"/>
      <c r="BA58" s="177"/>
    </row>
    <row r="59" spans="1:53" s="178" customFormat="1" ht="15" customHeight="1">
      <c r="A59" s="17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6"/>
      <c r="S59" s="326"/>
      <c r="T59" s="325"/>
      <c r="U59" s="325"/>
      <c r="V59" s="325"/>
      <c r="W59" s="325"/>
      <c r="X59" s="325"/>
      <c r="Y59" s="325"/>
      <c r="Z59" s="325"/>
      <c r="AA59" s="325"/>
      <c r="AB59" s="325"/>
      <c r="AC59" s="268"/>
      <c r="AD59" s="268"/>
      <c r="AE59" s="268"/>
      <c r="AF59" s="268"/>
      <c r="AG59" s="268"/>
      <c r="AH59" s="268"/>
      <c r="AI59" s="268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177"/>
    </row>
    <row r="60" spans="1:53" s="182" customFormat="1" ht="18" customHeight="1">
      <c r="A60" s="177"/>
      <c r="B60" s="1583" t="s">
        <v>1234</v>
      </c>
      <c r="C60" s="1583"/>
      <c r="D60" s="1583"/>
      <c r="E60" s="1583"/>
      <c r="F60" s="1583"/>
      <c r="G60" s="1583"/>
      <c r="H60" s="1583"/>
      <c r="I60" s="1583"/>
      <c r="J60" s="1583"/>
      <c r="K60" s="1583"/>
      <c r="L60" s="1583"/>
      <c r="M60" s="1583"/>
      <c r="N60" s="1583"/>
      <c r="O60" s="1583"/>
      <c r="P60" s="1583"/>
      <c r="Q60" s="1583"/>
      <c r="R60" s="1583"/>
      <c r="S60" s="1583"/>
      <c r="T60" s="1583"/>
      <c r="U60" s="1583"/>
      <c r="V60" s="1583"/>
      <c r="W60" s="1583"/>
      <c r="X60" s="1583"/>
      <c r="Y60" s="1583"/>
      <c r="Z60" s="1583"/>
      <c r="AA60" s="1583"/>
      <c r="AB60" s="1583"/>
      <c r="AC60" s="1583"/>
      <c r="AD60" s="1583"/>
      <c r="AE60" s="1583"/>
      <c r="AF60" s="1583"/>
      <c r="AG60" s="1583"/>
      <c r="AH60" s="1583"/>
      <c r="AI60" s="1583"/>
      <c r="AJ60" s="1583"/>
      <c r="AK60" s="1583"/>
      <c r="AL60" s="1583"/>
      <c r="AM60" s="1583"/>
      <c r="AN60" s="1583"/>
      <c r="AO60" s="1583"/>
      <c r="AP60" s="1583"/>
      <c r="AQ60" s="1583"/>
      <c r="AR60" s="1583"/>
      <c r="AS60" s="1583"/>
      <c r="AT60" s="1583"/>
      <c r="AU60" s="1583"/>
      <c r="AV60" s="1583"/>
      <c r="AW60" s="1583"/>
      <c r="AX60" s="1583"/>
      <c r="AY60" s="1583"/>
      <c r="AZ60" s="1583"/>
      <c r="BA60" s="177"/>
    </row>
    <row r="61" spans="1:53" s="178" customFormat="1" ht="7.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:53" s="178" customFormat="1" ht="12.75" customHeight="1">
      <c r="A62" s="261"/>
      <c r="B62" s="1044" t="s">
        <v>0</v>
      </c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168" t="s">
        <v>1</v>
      </c>
      <c r="S62" s="1044"/>
      <c r="T62" s="1044" t="s">
        <v>606</v>
      </c>
      <c r="U62" s="1044"/>
      <c r="V62" s="1044"/>
      <c r="W62" s="1044"/>
      <c r="X62" s="1044"/>
      <c r="Y62" s="1044"/>
      <c r="Z62" s="1044"/>
      <c r="AA62" s="1044"/>
      <c r="AB62" s="1044"/>
      <c r="AC62" s="1044" t="s">
        <v>617</v>
      </c>
      <c r="AD62" s="1044"/>
      <c r="AE62" s="1044"/>
      <c r="AF62" s="1044"/>
      <c r="AG62" s="1044"/>
      <c r="AH62" s="1044"/>
      <c r="AI62" s="1044"/>
      <c r="AJ62" s="1044" t="s">
        <v>616</v>
      </c>
      <c r="AK62" s="1044"/>
      <c r="AL62" s="1044"/>
      <c r="AM62" s="1044"/>
      <c r="AN62" s="1044"/>
      <c r="AO62" s="1044"/>
      <c r="AP62" s="1044"/>
      <c r="AQ62" s="1044"/>
      <c r="AR62" s="1044" t="s">
        <v>603</v>
      </c>
      <c r="AS62" s="1044"/>
      <c r="AT62" s="1044"/>
      <c r="AU62" s="1044"/>
      <c r="AV62" s="1044"/>
      <c r="AW62" s="1044"/>
      <c r="AX62" s="1044"/>
      <c r="AY62" s="1044"/>
      <c r="AZ62" s="1061"/>
      <c r="BA62" s="177"/>
    </row>
    <row r="63" spans="1:53" s="178" customFormat="1" ht="12.75" customHeight="1">
      <c r="A63" s="261"/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168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/>
      <c r="AQ63" s="1044"/>
      <c r="AR63" s="1044"/>
      <c r="AS63" s="1044"/>
      <c r="AT63" s="1044"/>
      <c r="AU63" s="1044"/>
      <c r="AV63" s="1044"/>
      <c r="AW63" s="1044"/>
      <c r="AX63" s="1044"/>
      <c r="AY63" s="1044"/>
      <c r="AZ63" s="1061"/>
      <c r="BA63" s="177"/>
    </row>
    <row r="64" spans="1:53" s="178" customFormat="1" ht="12.75" customHeight="1">
      <c r="A64" s="261"/>
      <c r="B64" s="1044"/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4"/>
      <c r="R64" s="1168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/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44"/>
      <c r="AX64" s="1044"/>
      <c r="AY64" s="1044"/>
      <c r="AZ64" s="1061"/>
      <c r="BA64" s="177"/>
    </row>
    <row r="65" spans="1:53" s="178" customFormat="1" ht="12.75" customHeight="1">
      <c r="A65" s="261"/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168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4"/>
      <c r="AJ65" s="1044"/>
      <c r="AK65" s="1044"/>
      <c r="AL65" s="1044"/>
      <c r="AM65" s="1044"/>
      <c r="AN65" s="1044"/>
      <c r="AO65" s="1044"/>
      <c r="AP65" s="1044"/>
      <c r="AQ65" s="1044"/>
      <c r="AR65" s="1044"/>
      <c r="AS65" s="1044"/>
      <c r="AT65" s="1044"/>
      <c r="AU65" s="1044"/>
      <c r="AV65" s="1044"/>
      <c r="AW65" s="1044"/>
      <c r="AX65" s="1044"/>
      <c r="AY65" s="1044"/>
      <c r="AZ65" s="1061"/>
      <c r="BA65" s="177"/>
    </row>
    <row r="66" spans="1:53" s="178" customFormat="1" ht="15" customHeight="1">
      <c r="A66" s="177"/>
      <c r="B66" s="1044">
        <v>1</v>
      </c>
      <c r="C66" s="1044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4"/>
      <c r="R66" s="1052">
        <v>2</v>
      </c>
      <c r="S66" s="1053"/>
      <c r="T66" s="1443">
        <v>3</v>
      </c>
      <c r="U66" s="1443"/>
      <c r="V66" s="1443"/>
      <c r="W66" s="1443"/>
      <c r="X66" s="1443"/>
      <c r="Y66" s="1443"/>
      <c r="Z66" s="1443"/>
      <c r="AA66" s="1443"/>
      <c r="AB66" s="1443"/>
      <c r="AC66" s="1443">
        <v>4</v>
      </c>
      <c r="AD66" s="1443"/>
      <c r="AE66" s="1443"/>
      <c r="AF66" s="1443"/>
      <c r="AG66" s="1443"/>
      <c r="AH66" s="1443"/>
      <c r="AI66" s="1443"/>
      <c r="AJ66" s="1443">
        <v>5</v>
      </c>
      <c r="AK66" s="1443"/>
      <c r="AL66" s="1443"/>
      <c r="AM66" s="1443"/>
      <c r="AN66" s="1443"/>
      <c r="AO66" s="1443"/>
      <c r="AP66" s="1443"/>
      <c r="AQ66" s="1443"/>
      <c r="AR66" s="1443">
        <v>6</v>
      </c>
      <c r="AS66" s="1443"/>
      <c r="AT66" s="1443"/>
      <c r="AU66" s="1443"/>
      <c r="AV66" s="1443"/>
      <c r="AW66" s="1443"/>
      <c r="AX66" s="1443"/>
      <c r="AY66" s="1443"/>
      <c r="AZ66" s="1058"/>
      <c r="BA66" s="320"/>
    </row>
    <row r="67" spans="1:53" s="178" customFormat="1" ht="33" customHeight="1">
      <c r="A67" s="177"/>
      <c r="B67" s="1427" t="s">
        <v>615</v>
      </c>
      <c r="C67" s="1427"/>
      <c r="D67" s="1427"/>
      <c r="E67" s="1427"/>
      <c r="F67" s="1427"/>
      <c r="G67" s="1427"/>
      <c r="H67" s="1427"/>
      <c r="I67" s="1427"/>
      <c r="J67" s="1427"/>
      <c r="K67" s="1427"/>
      <c r="L67" s="1427"/>
      <c r="M67" s="1427"/>
      <c r="N67" s="1427"/>
      <c r="O67" s="1427"/>
      <c r="P67" s="1427"/>
      <c r="Q67" s="1427"/>
      <c r="R67" s="1606">
        <v>100</v>
      </c>
      <c r="S67" s="1606"/>
      <c r="T67" s="1042" t="e">
        <f>AR67/AJ67/AC67</f>
        <v>#DIV/0!</v>
      </c>
      <c r="U67" s="1042"/>
      <c r="V67" s="1042"/>
      <c r="W67" s="1042"/>
      <c r="X67" s="1042"/>
      <c r="Y67" s="1042"/>
      <c r="Z67" s="1042"/>
      <c r="AA67" s="1042"/>
      <c r="AB67" s="1042"/>
      <c r="AC67" s="1228"/>
      <c r="AD67" s="1228"/>
      <c r="AE67" s="1228"/>
      <c r="AF67" s="1228"/>
      <c r="AG67" s="1228"/>
      <c r="AH67" s="1228"/>
      <c r="AI67" s="1228"/>
      <c r="AJ67" s="1044"/>
      <c r="AK67" s="1044"/>
      <c r="AL67" s="1044"/>
      <c r="AM67" s="1044"/>
      <c r="AN67" s="1044"/>
      <c r="AO67" s="1044"/>
      <c r="AP67" s="1044"/>
      <c r="AQ67" s="1044"/>
      <c r="AR67" s="1611">
        <v>0</v>
      </c>
      <c r="AS67" s="1044"/>
      <c r="AT67" s="1044"/>
      <c r="AU67" s="1044"/>
      <c r="AV67" s="1044"/>
      <c r="AW67" s="1044"/>
      <c r="AX67" s="1044"/>
      <c r="AY67" s="1044"/>
      <c r="AZ67" s="1044"/>
      <c r="BA67" s="177"/>
    </row>
    <row r="68" spans="1:53" s="178" customFormat="1" ht="18" customHeight="1">
      <c r="A68" s="177"/>
      <c r="B68" s="1610" t="s">
        <v>601</v>
      </c>
      <c r="C68" s="1610"/>
      <c r="D68" s="1610"/>
      <c r="E68" s="1610"/>
      <c r="F68" s="1610"/>
      <c r="G68" s="1610"/>
      <c r="H68" s="1610"/>
      <c r="I68" s="1610"/>
      <c r="J68" s="1610"/>
      <c r="K68" s="1610"/>
      <c r="L68" s="1610"/>
      <c r="M68" s="1610"/>
      <c r="N68" s="1610"/>
      <c r="O68" s="1610"/>
      <c r="P68" s="1610"/>
      <c r="Q68" s="1610"/>
      <c r="R68" s="1606">
        <v>110</v>
      </c>
      <c r="S68" s="1606"/>
      <c r="T68" s="1580"/>
      <c r="U68" s="1580"/>
      <c r="V68" s="1580"/>
      <c r="W68" s="1580"/>
      <c r="X68" s="1580"/>
      <c r="Y68" s="1580"/>
      <c r="Z68" s="1580"/>
      <c r="AA68" s="1580"/>
      <c r="AB68" s="1580"/>
      <c r="AC68" s="1228"/>
      <c r="AD68" s="1228"/>
      <c r="AE68" s="1228"/>
      <c r="AF68" s="1228"/>
      <c r="AG68" s="1228"/>
      <c r="AH68" s="1228"/>
      <c r="AI68" s="1228"/>
      <c r="AJ68" s="1044"/>
      <c r="AK68" s="1044"/>
      <c r="AL68" s="1044"/>
      <c r="AM68" s="1044"/>
      <c r="AN68" s="1044"/>
      <c r="AO68" s="1044"/>
      <c r="AP68" s="1044"/>
      <c r="AQ68" s="1044"/>
      <c r="AR68" s="1042">
        <f>T68*AC68*AJ68</f>
        <v>0</v>
      </c>
      <c r="AS68" s="1042"/>
      <c r="AT68" s="1042"/>
      <c r="AU68" s="1042"/>
      <c r="AV68" s="1042"/>
      <c r="AW68" s="1042"/>
      <c r="AX68" s="1042"/>
      <c r="AY68" s="1042"/>
      <c r="AZ68" s="1042"/>
      <c r="BA68" s="177"/>
    </row>
    <row r="69" spans="1:53" s="178" customFormat="1" ht="18" customHeight="1">
      <c r="A69" s="177"/>
      <c r="B69" s="1607" t="s">
        <v>600</v>
      </c>
      <c r="C69" s="1607"/>
      <c r="D69" s="1607"/>
      <c r="E69" s="1607"/>
      <c r="F69" s="1607"/>
      <c r="G69" s="1607"/>
      <c r="H69" s="1607"/>
      <c r="I69" s="1607"/>
      <c r="J69" s="1607"/>
      <c r="K69" s="1607"/>
      <c r="L69" s="1607"/>
      <c r="M69" s="1607"/>
      <c r="N69" s="1607"/>
      <c r="O69" s="1607"/>
      <c r="P69" s="1607"/>
      <c r="Q69" s="1607"/>
      <c r="R69" s="1606">
        <v>111</v>
      </c>
      <c r="S69" s="1606"/>
      <c r="T69" s="1580"/>
      <c r="U69" s="1580"/>
      <c r="V69" s="1580"/>
      <c r="W69" s="1580"/>
      <c r="X69" s="1580"/>
      <c r="Y69" s="1580"/>
      <c r="Z69" s="1580"/>
      <c r="AA69" s="1580"/>
      <c r="AB69" s="1580"/>
      <c r="AC69" s="1228"/>
      <c r="AD69" s="1228"/>
      <c r="AE69" s="1228"/>
      <c r="AF69" s="1228"/>
      <c r="AG69" s="1228"/>
      <c r="AH69" s="1228"/>
      <c r="AI69" s="1228"/>
      <c r="AJ69" s="1044"/>
      <c r="AK69" s="1044"/>
      <c r="AL69" s="1044"/>
      <c r="AM69" s="1044"/>
      <c r="AN69" s="1044"/>
      <c r="AO69" s="1044"/>
      <c r="AP69" s="1044"/>
      <c r="AQ69" s="1044"/>
      <c r="AR69" s="1042">
        <f>T69*AC69*AJ69</f>
        <v>0</v>
      </c>
      <c r="AS69" s="1042"/>
      <c r="AT69" s="1042"/>
      <c r="AU69" s="1042"/>
      <c r="AV69" s="1042"/>
      <c r="AW69" s="1042"/>
      <c r="AX69" s="1042"/>
      <c r="AY69" s="1042"/>
      <c r="AZ69" s="1042"/>
      <c r="BA69" s="177"/>
    </row>
    <row r="70" spans="1:53" ht="15" customHeight="1">
      <c r="AZ70" s="279" t="s">
        <v>614</v>
      </c>
    </row>
    <row r="71" spans="1:53" s="182" customFormat="1" ht="18" customHeight="1">
      <c r="A71" s="177"/>
      <c r="B71" s="1583" t="s">
        <v>613</v>
      </c>
      <c r="C71" s="1583"/>
      <c r="D71" s="1583"/>
      <c r="E71" s="1583"/>
      <c r="F71" s="1583"/>
      <c r="G71" s="1583"/>
      <c r="H71" s="1583"/>
      <c r="I71" s="1583"/>
      <c r="J71" s="1583"/>
      <c r="K71" s="1583"/>
      <c r="L71" s="1583"/>
      <c r="M71" s="1583"/>
      <c r="N71" s="1583"/>
      <c r="O71" s="1583"/>
      <c r="P71" s="1583"/>
      <c r="Q71" s="1583"/>
      <c r="R71" s="1583"/>
      <c r="S71" s="1583"/>
      <c r="T71" s="1583"/>
      <c r="U71" s="1583"/>
      <c r="V71" s="1583"/>
      <c r="W71" s="1583"/>
      <c r="X71" s="1583"/>
      <c r="Y71" s="1583"/>
      <c r="Z71" s="1583"/>
      <c r="AA71" s="1583"/>
      <c r="AB71" s="1583"/>
      <c r="AC71" s="1583"/>
      <c r="AD71" s="1583"/>
      <c r="AE71" s="1583"/>
      <c r="AF71" s="1583"/>
      <c r="AG71" s="1583"/>
      <c r="AH71" s="1583"/>
      <c r="AI71" s="1583"/>
      <c r="AJ71" s="1583"/>
      <c r="AK71" s="1583"/>
      <c r="AL71" s="1583"/>
      <c r="AM71" s="1583"/>
      <c r="AN71" s="1583"/>
      <c r="AO71" s="1583"/>
      <c r="AP71" s="1583"/>
      <c r="AQ71" s="1583"/>
      <c r="AR71" s="1583"/>
      <c r="AS71" s="1583"/>
      <c r="AT71" s="1583"/>
      <c r="AU71" s="1583"/>
      <c r="AV71" s="1583"/>
      <c r="AW71" s="1583"/>
      <c r="AX71" s="1583"/>
      <c r="AY71" s="1583"/>
      <c r="AZ71" s="1583"/>
      <c r="BA71" s="177"/>
    </row>
    <row r="72" spans="1:53" s="182" customFormat="1" ht="18" customHeight="1">
      <c r="A72" s="177"/>
      <c r="B72" s="1583" t="s">
        <v>1235</v>
      </c>
      <c r="C72" s="1583"/>
      <c r="D72" s="1583"/>
      <c r="E72" s="1583"/>
      <c r="F72" s="1583"/>
      <c r="G72" s="1583"/>
      <c r="H72" s="1583"/>
      <c r="I72" s="1583"/>
      <c r="J72" s="1583"/>
      <c r="K72" s="1583"/>
      <c r="L72" s="1583"/>
      <c r="M72" s="1583"/>
      <c r="N72" s="1583"/>
      <c r="O72" s="1583"/>
      <c r="P72" s="1583"/>
      <c r="Q72" s="1583"/>
      <c r="R72" s="1583"/>
      <c r="S72" s="1583"/>
      <c r="T72" s="1583"/>
      <c r="U72" s="1583"/>
      <c r="V72" s="1583"/>
      <c r="W72" s="1583"/>
      <c r="X72" s="1583"/>
      <c r="Y72" s="1583"/>
      <c r="Z72" s="1583"/>
      <c r="AA72" s="1583"/>
      <c r="AB72" s="1583"/>
      <c r="AC72" s="1583"/>
      <c r="AD72" s="1583"/>
      <c r="AE72" s="1583"/>
      <c r="AF72" s="1583"/>
      <c r="AG72" s="1583"/>
      <c r="AH72" s="1583"/>
      <c r="AI72" s="1583"/>
      <c r="AJ72" s="1583"/>
      <c r="AK72" s="1583"/>
      <c r="AL72" s="1583"/>
      <c r="AM72" s="1583"/>
      <c r="AN72" s="1583"/>
      <c r="AO72" s="1583"/>
      <c r="AP72" s="1583"/>
      <c r="AQ72" s="1583"/>
      <c r="AR72" s="1583"/>
      <c r="AS72" s="1583"/>
      <c r="AT72" s="1583"/>
      <c r="AU72" s="1583"/>
      <c r="AV72" s="1583"/>
      <c r="AW72" s="1583"/>
      <c r="AX72" s="1583"/>
      <c r="AY72" s="1583"/>
      <c r="AZ72" s="1583"/>
      <c r="BA72" s="177"/>
    </row>
    <row r="73" spans="1:53" s="178" customFormat="1" ht="7.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1:53" s="178" customFormat="1" ht="12.75" customHeight="1">
      <c r="A74" s="261"/>
      <c r="B74" s="1044" t="s">
        <v>0</v>
      </c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168" t="s">
        <v>1</v>
      </c>
      <c r="S74" s="1044"/>
      <c r="T74" s="1058" t="s">
        <v>606</v>
      </c>
      <c r="U74" s="1052"/>
      <c r="V74" s="1052"/>
      <c r="W74" s="1052"/>
      <c r="X74" s="1052"/>
      <c r="Y74" s="1052"/>
      <c r="Z74" s="1053"/>
      <c r="AA74" s="1044" t="s">
        <v>605</v>
      </c>
      <c r="AB74" s="1044"/>
      <c r="AC74" s="1044"/>
      <c r="AD74" s="1044"/>
      <c r="AE74" s="1044"/>
      <c r="AF74" s="1044"/>
      <c r="AG74" s="1044"/>
      <c r="AH74" s="1058" t="s">
        <v>611</v>
      </c>
      <c r="AI74" s="1052"/>
      <c r="AJ74" s="1052"/>
      <c r="AK74" s="1052"/>
      <c r="AL74" s="1052"/>
      <c r="AM74" s="1053"/>
      <c r="AN74" s="1058" t="s">
        <v>610</v>
      </c>
      <c r="AO74" s="1052"/>
      <c r="AP74" s="1052"/>
      <c r="AQ74" s="1052"/>
      <c r="AR74" s="1052"/>
      <c r="AS74" s="1052"/>
      <c r="AT74" s="1053"/>
      <c r="AU74" s="1058" t="s">
        <v>609</v>
      </c>
      <c r="AV74" s="1052"/>
      <c r="AW74" s="1052"/>
      <c r="AX74" s="1052"/>
      <c r="AY74" s="1052"/>
      <c r="AZ74" s="1052"/>
      <c r="BA74" s="261"/>
    </row>
    <row r="75" spans="1:53" s="178" customFormat="1" ht="12.75" customHeight="1">
      <c r="A75" s="261"/>
      <c r="B75" s="1044"/>
      <c r="C75" s="1044"/>
      <c r="D75" s="1044"/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168"/>
      <c r="S75" s="1044"/>
      <c r="T75" s="1059"/>
      <c r="U75" s="1054"/>
      <c r="V75" s="1054"/>
      <c r="W75" s="1054"/>
      <c r="X75" s="1054"/>
      <c r="Y75" s="1054"/>
      <c r="Z75" s="1055"/>
      <c r="AA75" s="1044"/>
      <c r="AB75" s="1044"/>
      <c r="AC75" s="1044"/>
      <c r="AD75" s="1044"/>
      <c r="AE75" s="1044"/>
      <c r="AF75" s="1044"/>
      <c r="AG75" s="1044"/>
      <c r="AH75" s="1059"/>
      <c r="AI75" s="1054"/>
      <c r="AJ75" s="1054"/>
      <c r="AK75" s="1054"/>
      <c r="AL75" s="1054"/>
      <c r="AM75" s="1055"/>
      <c r="AN75" s="1059"/>
      <c r="AO75" s="1054"/>
      <c r="AP75" s="1054"/>
      <c r="AQ75" s="1054"/>
      <c r="AR75" s="1054"/>
      <c r="AS75" s="1054"/>
      <c r="AT75" s="1055"/>
      <c r="AU75" s="1059"/>
      <c r="AV75" s="1054"/>
      <c r="AW75" s="1054"/>
      <c r="AX75" s="1054"/>
      <c r="AY75" s="1054"/>
      <c r="AZ75" s="1054"/>
      <c r="BA75" s="261"/>
    </row>
    <row r="76" spans="1:53" s="178" customFormat="1" ht="12.75" customHeight="1">
      <c r="A76" s="261"/>
      <c r="B76" s="1044"/>
      <c r="C76" s="1044"/>
      <c r="D76" s="1044"/>
      <c r="E76" s="1044"/>
      <c r="F76" s="1044"/>
      <c r="G76" s="1044"/>
      <c r="H76" s="1044"/>
      <c r="I76" s="1044"/>
      <c r="J76" s="1044"/>
      <c r="K76" s="1044"/>
      <c r="L76" s="1044"/>
      <c r="M76" s="1044"/>
      <c r="N76" s="1044"/>
      <c r="O76" s="1044"/>
      <c r="P76" s="1044"/>
      <c r="Q76" s="1044"/>
      <c r="R76" s="1168"/>
      <c r="S76" s="1044"/>
      <c r="T76" s="1059"/>
      <c r="U76" s="1054"/>
      <c r="V76" s="1054"/>
      <c r="W76" s="1054"/>
      <c r="X76" s="1054"/>
      <c r="Y76" s="1054"/>
      <c r="Z76" s="1055"/>
      <c r="AA76" s="1044"/>
      <c r="AB76" s="1044"/>
      <c r="AC76" s="1044"/>
      <c r="AD76" s="1044"/>
      <c r="AE76" s="1044"/>
      <c r="AF76" s="1044"/>
      <c r="AG76" s="1044"/>
      <c r="AH76" s="1059"/>
      <c r="AI76" s="1054"/>
      <c r="AJ76" s="1054"/>
      <c r="AK76" s="1054"/>
      <c r="AL76" s="1054"/>
      <c r="AM76" s="1055"/>
      <c r="AN76" s="1059"/>
      <c r="AO76" s="1054"/>
      <c r="AP76" s="1054"/>
      <c r="AQ76" s="1054"/>
      <c r="AR76" s="1054"/>
      <c r="AS76" s="1054"/>
      <c r="AT76" s="1055"/>
      <c r="AU76" s="1059"/>
      <c r="AV76" s="1054"/>
      <c r="AW76" s="1054"/>
      <c r="AX76" s="1054"/>
      <c r="AY76" s="1054"/>
      <c r="AZ76" s="1054"/>
      <c r="BA76" s="261"/>
    </row>
    <row r="77" spans="1:53" s="178" customFormat="1" ht="12.75" customHeight="1">
      <c r="A77" s="261"/>
      <c r="B77" s="1044"/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168"/>
      <c r="S77" s="1044"/>
      <c r="T77" s="1060"/>
      <c r="U77" s="1056"/>
      <c r="V77" s="1056"/>
      <c r="W77" s="1056"/>
      <c r="X77" s="1056"/>
      <c r="Y77" s="1056"/>
      <c r="Z77" s="1057"/>
      <c r="AA77" s="1044"/>
      <c r="AB77" s="1044"/>
      <c r="AC77" s="1044"/>
      <c r="AD77" s="1044"/>
      <c r="AE77" s="1044"/>
      <c r="AF77" s="1044"/>
      <c r="AG77" s="1044"/>
      <c r="AH77" s="1060"/>
      <c r="AI77" s="1056"/>
      <c r="AJ77" s="1056"/>
      <c r="AK77" s="1056"/>
      <c r="AL77" s="1056"/>
      <c r="AM77" s="1057"/>
      <c r="AN77" s="1060"/>
      <c r="AO77" s="1056"/>
      <c r="AP77" s="1056"/>
      <c r="AQ77" s="1056"/>
      <c r="AR77" s="1056"/>
      <c r="AS77" s="1056"/>
      <c r="AT77" s="1057"/>
      <c r="AU77" s="1060"/>
      <c r="AV77" s="1056"/>
      <c r="AW77" s="1056"/>
      <c r="AX77" s="1056"/>
      <c r="AY77" s="1056"/>
      <c r="AZ77" s="1056"/>
      <c r="BA77" s="261"/>
    </row>
    <row r="78" spans="1:53" s="178" customFormat="1" ht="15" customHeight="1">
      <c r="A78" s="177"/>
      <c r="B78" s="1044">
        <v>1</v>
      </c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52">
        <v>2</v>
      </c>
      <c r="S78" s="1053"/>
      <c r="T78" s="1058">
        <v>3</v>
      </c>
      <c r="U78" s="1052"/>
      <c r="V78" s="1052"/>
      <c r="W78" s="1052"/>
      <c r="X78" s="1052"/>
      <c r="Y78" s="1052"/>
      <c r="Z78" s="1053"/>
      <c r="AA78" s="1058">
        <v>4</v>
      </c>
      <c r="AB78" s="1052"/>
      <c r="AC78" s="1052"/>
      <c r="AD78" s="1052"/>
      <c r="AE78" s="1052"/>
      <c r="AF78" s="1052"/>
      <c r="AG78" s="1053"/>
      <c r="AH78" s="1058">
        <v>5</v>
      </c>
      <c r="AI78" s="1052"/>
      <c r="AJ78" s="1052"/>
      <c r="AK78" s="1052"/>
      <c r="AL78" s="1052"/>
      <c r="AM78" s="1053"/>
      <c r="AN78" s="1058">
        <v>6</v>
      </c>
      <c r="AO78" s="1052"/>
      <c r="AP78" s="1052"/>
      <c r="AQ78" s="1052"/>
      <c r="AR78" s="1052"/>
      <c r="AS78" s="1052"/>
      <c r="AT78" s="1053"/>
      <c r="AU78" s="1058">
        <v>7</v>
      </c>
      <c r="AV78" s="1052"/>
      <c r="AW78" s="1052"/>
      <c r="AX78" s="1052"/>
      <c r="AY78" s="1052"/>
      <c r="AZ78" s="1052"/>
      <c r="BA78" s="320"/>
    </row>
    <row r="79" spans="1:53" s="178" customFormat="1" ht="33" customHeight="1">
      <c r="A79" s="177"/>
      <c r="B79" s="1427" t="s">
        <v>608</v>
      </c>
      <c r="C79" s="1427"/>
      <c r="D79" s="1427"/>
      <c r="E79" s="1427"/>
      <c r="F79" s="1427"/>
      <c r="G79" s="1427"/>
      <c r="H79" s="1427"/>
      <c r="I79" s="1427"/>
      <c r="J79" s="1427"/>
      <c r="K79" s="1427"/>
      <c r="L79" s="1427"/>
      <c r="M79" s="1427"/>
      <c r="N79" s="1427"/>
      <c r="O79" s="1427"/>
      <c r="P79" s="1427"/>
      <c r="Q79" s="1427"/>
      <c r="R79" s="1606">
        <v>100</v>
      </c>
      <c r="S79" s="1606"/>
      <c r="T79" s="1612" t="e">
        <f>AU79/AN79/AH79/AA79</f>
        <v>#DIV/0!</v>
      </c>
      <c r="U79" s="1572"/>
      <c r="V79" s="1572"/>
      <c r="W79" s="1572"/>
      <c r="X79" s="1572"/>
      <c r="Y79" s="1572"/>
      <c r="Z79" s="1573"/>
      <c r="AA79" s="1517"/>
      <c r="AB79" s="1170"/>
      <c r="AC79" s="1170"/>
      <c r="AD79" s="1170"/>
      <c r="AE79" s="1170"/>
      <c r="AF79" s="1170"/>
      <c r="AG79" s="1171"/>
      <c r="AH79" s="1613"/>
      <c r="AI79" s="1614"/>
      <c r="AJ79" s="1614"/>
      <c r="AK79" s="1614"/>
      <c r="AL79" s="1614"/>
      <c r="AM79" s="1615"/>
      <c r="AN79" s="1061"/>
      <c r="AO79" s="1062"/>
      <c r="AP79" s="1062"/>
      <c r="AQ79" s="1062"/>
      <c r="AR79" s="1062"/>
      <c r="AS79" s="1062"/>
      <c r="AT79" s="1168"/>
      <c r="AU79" s="1616">
        <v>0</v>
      </c>
      <c r="AV79" s="1062"/>
      <c r="AW79" s="1062"/>
      <c r="AX79" s="1062"/>
      <c r="AY79" s="1062"/>
      <c r="AZ79" s="1168"/>
      <c r="BA79" s="177"/>
    </row>
    <row r="80" spans="1:53" s="178" customFormat="1" ht="18" customHeight="1">
      <c r="A80" s="177"/>
      <c r="B80" s="1610" t="s">
        <v>601</v>
      </c>
      <c r="C80" s="1610"/>
      <c r="D80" s="1610"/>
      <c r="E80" s="1610"/>
      <c r="F80" s="1610"/>
      <c r="G80" s="1610"/>
      <c r="H80" s="1610"/>
      <c r="I80" s="1610"/>
      <c r="J80" s="1610"/>
      <c r="K80" s="1610"/>
      <c r="L80" s="1610"/>
      <c r="M80" s="1610"/>
      <c r="N80" s="1610"/>
      <c r="O80" s="1610"/>
      <c r="P80" s="1610"/>
      <c r="Q80" s="1610"/>
      <c r="R80" s="1606">
        <v>110</v>
      </c>
      <c r="S80" s="1606"/>
      <c r="T80" s="1517"/>
      <c r="U80" s="1170"/>
      <c r="V80" s="1170"/>
      <c r="W80" s="1170"/>
      <c r="X80" s="1170"/>
      <c r="Y80" s="1170"/>
      <c r="Z80" s="1171"/>
      <c r="AA80" s="1517"/>
      <c r="AB80" s="1170"/>
      <c r="AC80" s="1170"/>
      <c r="AD80" s="1170"/>
      <c r="AE80" s="1170"/>
      <c r="AF80" s="1170"/>
      <c r="AG80" s="1171"/>
      <c r="AH80" s="1613"/>
      <c r="AI80" s="1614"/>
      <c r="AJ80" s="1614"/>
      <c r="AK80" s="1614"/>
      <c r="AL80" s="1614"/>
      <c r="AM80" s="1615"/>
      <c r="AN80" s="1061"/>
      <c r="AO80" s="1062"/>
      <c r="AP80" s="1062"/>
      <c r="AQ80" s="1062"/>
      <c r="AR80" s="1062"/>
      <c r="AS80" s="1062"/>
      <c r="AT80" s="1168"/>
      <c r="AU80" s="1571">
        <f>T80*AA80*AH80*AN80</f>
        <v>0</v>
      </c>
      <c r="AV80" s="1572"/>
      <c r="AW80" s="1572"/>
      <c r="AX80" s="1572"/>
      <c r="AY80" s="1572"/>
      <c r="AZ80" s="1573"/>
      <c r="BA80" s="177"/>
    </row>
    <row r="81" spans="1:53" s="178" customFormat="1" ht="18" customHeight="1">
      <c r="A81" s="177"/>
      <c r="B81" s="1607" t="s">
        <v>600</v>
      </c>
      <c r="C81" s="1607"/>
      <c r="D81" s="1607"/>
      <c r="E81" s="1607"/>
      <c r="F81" s="1607"/>
      <c r="G81" s="1607"/>
      <c r="H81" s="1607"/>
      <c r="I81" s="1607"/>
      <c r="J81" s="1607"/>
      <c r="K81" s="1607"/>
      <c r="L81" s="1607"/>
      <c r="M81" s="1607"/>
      <c r="N81" s="1607"/>
      <c r="O81" s="1607"/>
      <c r="P81" s="1607"/>
      <c r="Q81" s="1607"/>
      <c r="R81" s="1606">
        <v>111</v>
      </c>
      <c r="S81" s="1606"/>
      <c r="T81" s="1517"/>
      <c r="U81" s="1170"/>
      <c r="V81" s="1170"/>
      <c r="W81" s="1170"/>
      <c r="X81" s="1170"/>
      <c r="Y81" s="1170"/>
      <c r="Z81" s="1171"/>
      <c r="AA81" s="1517"/>
      <c r="AB81" s="1170"/>
      <c r="AC81" s="1170"/>
      <c r="AD81" s="1170"/>
      <c r="AE81" s="1170"/>
      <c r="AF81" s="1170"/>
      <c r="AG81" s="1171"/>
      <c r="AH81" s="1613"/>
      <c r="AI81" s="1614"/>
      <c r="AJ81" s="1614"/>
      <c r="AK81" s="1614"/>
      <c r="AL81" s="1614"/>
      <c r="AM81" s="1615"/>
      <c r="AN81" s="1061"/>
      <c r="AO81" s="1062"/>
      <c r="AP81" s="1062"/>
      <c r="AQ81" s="1062"/>
      <c r="AR81" s="1062"/>
      <c r="AS81" s="1062"/>
      <c r="AT81" s="1168"/>
      <c r="AU81" s="1571">
        <f>T81*AA81*AH81*AN81</f>
        <v>0</v>
      </c>
      <c r="AV81" s="1572"/>
      <c r="AW81" s="1572"/>
      <c r="AX81" s="1572"/>
      <c r="AY81" s="1572"/>
      <c r="AZ81" s="1573"/>
      <c r="BA81" s="177"/>
    </row>
    <row r="83" spans="1:53" s="182" customFormat="1" ht="18" customHeight="1">
      <c r="A83" s="177"/>
      <c r="B83" s="1583" t="s">
        <v>1236</v>
      </c>
      <c r="C83" s="1583"/>
      <c r="D83" s="1583"/>
      <c r="E83" s="1583"/>
      <c r="F83" s="1583"/>
      <c r="G83" s="1583"/>
      <c r="H83" s="1583"/>
      <c r="I83" s="1583"/>
      <c r="J83" s="1583"/>
      <c r="K83" s="1583"/>
      <c r="L83" s="1583"/>
      <c r="M83" s="1583"/>
      <c r="N83" s="1583"/>
      <c r="O83" s="1583"/>
      <c r="P83" s="1583"/>
      <c r="Q83" s="1583"/>
      <c r="R83" s="1583"/>
      <c r="S83" s="1583"/>
      <c r="T83" s="1583"/>
      <c r="U83" s="1583"/>
      <c r="V83" s="1583"/>
      <c r="W83" s="1583"/>
      <c r="X83" s="1583"/>
      <c r="Y83" s="1583"/>
      <c r="Z83" s="1583"/>
      <c r="AA83" s="1583"/>
      <c r="AB83" s="1583"/>
      <c r="AC83" s="1583"/>
      <c r="AD83" s="1583"/>
      <c r="AE83" s="1583"/>
      <c r="AF83" s="1583"/>
      <c r="AG83" s="1583"/>
      <c r="AH83" s="1583"/>
      <c r="AI83" s="1583"/>
      <c r="AJ83" s="1583"/>
      <c r="AK83" s="1583"/>
      <c r="AL83" s="1583"/>
      <c r="AM83" s="1583"/>
      <c r="AN83" s="1583"/>
      <c r="AO83" s="1583"/>
      <c r="AP83" s="1583"/>
      <c r="AQ83" s="1583"/>
      <c r="AR83" s="1583"/>
      <c r="AS83" s="1583"/>
      <c r="AT83" s="1583"/>
      <c r="AU83" s="1583"/>
      <c r="AV83" s="1583"/>
      <c r="AW83" s="1583"/>
      <c r="AX83" s="1583"/>
      <c r="AY83" s="1583"/>
      <c r="AZ83" s="1583"/>
      <c r="BA83" s="177"/>
    </row>
    <row r="84" spans="1:53" s="178" customFormat="1" ht="7.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</row>
    <row r="85" spans="1:53" s="178" customFormat="1" ht="12.75" customHeight="1">
      <c r="A85" s="261"/>
      <c r="B85" s="1044" t="s">
        <v>0</v>
      </c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168" t="s">
        <v>1</v>
      </c>
      <c r="S85" s="1044"/>
      <c r="T85" s="1058" t="s">
        <v>606</v>
      </c>
      <c r="U85" s="1052"/>
      <c r="V85" s="1052"/>
      <c r="W85" s="1052"/>
      <c r="X85" s="1052"/>
      <c r="Y85" s="1052"/>
      <c r="Z85" s="1053"/>
      <c r="AA85" s="1044" t="s">
        <v>605</v>
      </c>
      <c r="AB85" s="1044"/>
      <c r="AC85" s="1044"/>
      <c r="AD85" s="1044"/>
      <c r="AE85" s="1044"/>
      <c r="AF85" s="1044"/>
      <c r="AG85" s="1044"/>
      <c r="AH85" s="1058" t="s">
        <v>611</v>
      </c>
      <c r="AI85" s="1052"/>
      <c r="AJ85" s="1052"/>
      <c r="AK85" s="1052"/>
      <c r="AL85" s="1052"/>
      <c r="AM85" s="1053"/>
      <c r="AN85" s="1058" t="s">
        <v>610</v>
      </c>
      <c r="AO85" s="1052"/>
      <c r="AP85" s="1052"/>
      <c r="AQ85" s="1052"/>
      <c r="AR85" s="1052"/>
      <c r="AS85" s="1052"/>
      <c r="AT85" s="1053"/>
      <c r="AU85" s="1058" t="s">
        <v>612</v>
      </c>
      <c r="AV85" s="1052"/>
      <c r="AW85" s="1052"/>
      <c r="AX85" s="1052"/>
      <c r="AY85" s="1052"/>
      <c r="AZ85" s="1052"/>
      <c r="BA85" s="261"/>
    </row>
    <row r="86" spans="1:53" s="178" customFormat="1" ht="12.75" customHeight="1">
      <c r="A86" s="261"/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4"/>
      <c r="O86" s="1044"/>
      <c r="P86" s="1044"/>
      <c r="Q86" s="1044"/>
      <c r="R86" s="1168"/>
      <c r="S86" s="1044"/>
      <c r="T86" s="1059"/>
      <c r="U86" s="1054"/>
      <c r="V86" s="1054"/>
      <c r="W86" s="1054"/>
      <c r="X86" s="1054"/>
      <c r="Y86" s="1054"/>
      <c r="Z86" s="1055"/>
      <c r="AA86" s="1044"/>
      <c r="AB86" s="1044"/>
      <c r="AC86" s="1044"/>
      <c r="AD86" s="1044"/>
      <c r="AE86" s="1044"/>
      <c r="AF86" s="1044"/>
      <c r="AG86" s="1044"/>
      <c r="AH86" s="1059"/>
      <c r="AI86" s="1054"/>
      <c r="AJ86" s="1054"/>
      <c r="AK86" s="1054"/>
      <c r="AL86" s="1054"/>
      <c r="AM86" s="1055"/>
      <c r="AN86" s="1059"/>
      <c r="AO86" s="1054"/>
      <c r="AP86" s="1054"/>
      <c r="AQ86" s="1054"/>
      <c r="AR86" s="1054"/>
      <c r="AS86" s="1054"/>
      <c r="AT86" s="1055"/>
      <c r="AU86" s="1059"/>
      <c r="AV86" s="1054"/>
      <c r="AW86" s="1054"/>
      <c r="AX86" s="1054"/>
      <c r="AY86" s="1054"/>
      <c r="AZ86" s="1054"/>
      <c r="BA86" s="261"/>
    </row>
    <row r="87" spans="1:53" s="178" customFormat="1" ht="12.75" customHeight="1">
      <c r="A87" s="261"/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168"/>
      <c r="S87" s="1044"/>
      <c r="T87" s="1059"/>
      <c r="U87" s="1054"/>
      <c r="V87" s="1054"/>
      <c r="W87" s="1054"/>
      <c r="X87" s="1054"/>
      <c r="Y87" s="1054"/>
      <c r="Z87" s="1055"/>
      <c r="AA87" s="1044"/>
      <c r="AB87" s="1044"/>
      <c r="AC87" s="1044"/>
      <c r="AD87" s="1044"/>
      <c r="AE87" s="1044"/>
      <c r="AF87" s="1044"/>
      <c r="AG87" s="1044"/>
      <c r="AH87" s="1059"/>
      <c r="AI87" s="1054"/>
      <c r="AJ87" s="1054"/>
      <c r="AK87" s="1054"/>
      <c r="AL87" s="1054"/>
      <c r="AM87" s="1055"/>
      <c r="AN87" s="1059"/>
      <c r="AO87" s="1054"/>
      <c r="AP87" s="1054"/>
      <c r="AQ87" s="1054"/>
      <c r="AR87" s="1054"/>
      <c r="AS87" s="1054"/>
      <c r="AT87" s="1055"/>
      <c r="AU87" s="1059"/>
      <c r="AV87" s="1054"/>
      <c r="AW87" s="1054"/>
      <c r="AX87" s="1054"/>
      <c r="AY87" s="1054"/>
      <c r="AZ87" s="1054"/>
      <c r="BA87" s="261"/>
    </row>
    <row r="88" spans="1:53" s="178" customFormat="1" ht="12.75" customHeight="1">
      <c r="A88" s="261"/>
      <c r="B88" s="1044"/>
      <c r="C88" s="1044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168"/>
      <c r="S88" s="1044"/>
      <c r="T88" s="1060"/>
      <c r="U88" s="1056"/>
      <c r="V88" s="1056"/>
      <c r="W88" s="1056"/>
      <c r="X88" s="1056"/>
      <c r="Y88" s="1056"/>
      <c r="Z88" s="1057"/>
      <c r="AA88" s="1044"/>
      <c r="AB88" s="1044"/>
      <c r="AC88" s="1044"/>
      <c r="AD88" s="1044"/>
      <c r="AE88" s="1044"/>
      <c r="AF88" s="1044"/>
      <c r="AG88" s="1044"/>
      <c r="AH88" s="1060"/>
      <c r="AI88" s="1056"/>
      <c r="AJ88" s="1056"/>
      <c r="AK88" s="1056"/>
      <c r="AL88" s="1056"/>
      <c r="AM88" s="1057"/>
      <c r="AN88" s="1060"/>
      <c r="AO88" s="1056"/>
      <c r="AP88" s="1056"/>
      <c r="AQ88" s="1056"/>
      <c r="AR88" s="1056"/>
      <c r="AS88" s="1056"/>
      <c r="AT88" s="1057"/>
      <c r="AU88" s="1060"/>
      <c r="AV88" s="1056"/>
      <c r="AW88" s="1056"/>
      <c r="AX88" s="1056"/>
      <c r="AY88" s="1056"/>
      <c r="AZ88" s="1056"/>
      <c r="BA88" s="261"/>
    </row>
    <row r="89" spans="1:53" s="178" customFormat="1" ht="15" customHeight="1">
      <c r="A89" s="177"/>
      <c r="B89" s="1044">
        <v>1</v>
      </c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52">
        <v>2</v>
      </c>
      <c r="S89" s="1053"/>
      <c r="T89" s="1058">
        <v>3</v>
      </c>
      <c r="U89" s="1052"/>
      <c r="V89" s="1052"/>
      <c r="W89" s="1052"/>
      <c r="X89" s="1052"/>
      <c r="Y89" s="1052"/>
      <c r="Z89" s="1053"/>
      <c r="AA89" s="1058">
        <v>4</v>
      </c>
      <c r="AB89" s="1052"/>
      <c r="AC89" s="1052"/>
      <c r="AD89" s="1052"/>
      <c r="AE89" s="1052"/>
      <c r="AF89" s="1052"/>
      <c r="AG89" s="1053"/>
      <c r="AH89" s="1058">
        <v>5</v>
      </c>
      <c r="AI89" s="1052"/>
      <c r="AJ89" s="1052"/>
      <c r="AK89" s="1052"/>
      <c r="AL89" s="1052"/>
      <c r="AM89" s="1053"/>
      <c r="AN89" s="1058">
        <v>6</v>
      </c>
      <c r="AO89" s="1052"/>
      <c r="AP89" s="1052"/>
      <c r="AQ89" s="1052"/>
      <c r="AR89" s="1052"/>
      <c r="AS89" s="1052"/>
      <c r="AT89" s="1053"/>
      <c r="AU89" s="1058">
        <v>7</v>
      </c>
      <c r="AV89" s="1052"/>
      <c r="AW89" s="1052"/>
      <c r="AX89" s="1052"/>
      <c r="AY89" s="1052"/>
      <c r="AZ89" s="1052"/>
      <c r="BA89" s="320"/>
    </row>
    <row r="90" spans="1:53" s="178" customFormat="1" ht="33" customHeight="1">
      <c r="A90" s="177"/>
      <c r="B90" s="1427" t="s">
        <v>608</v>
      </c>
      <c r="C90" s="1427"/>
      <c r="D90" s="1427"/>
      <c r="E90" s="1427"/>
      <c r="F90" s="1427"/>
      <c r="G90" s="1427"/>
      <c r="H90" s="1427"/>
      <c r="I90" s="1427"/>
      <c r="J90" s="1427"/>
      <c r="K90" s="1427"/>
      <c r="L90" s="1427"/>
      <c r="M90" s="1427"/>
      <c r="N90" s="1427"/>
      <c r="O90" s="1427"/>
      <c r="P90" s="1427"/>
      <c r="Q90" s="1427"/>
      <c r="R90" s="1606">
        <v>100</v>
      </c>
      <c r="S90" s="1606"/>
      <c r="T90" s="1617" t="e">
        <f>AU90/AN90/AH90/AA90</f>
        <v>#DIV/0!</v>
      </c>
      <c r="U90" s="1042"/>
      <c r="V90" s="1042"/>
      <c r="W90" s="1042"/>
      <c r="X90" s="1042"/>
      <c r="Y90" s="1042"/>
      <c r="Z90" s="1042"/>
      <c r="AA90" s="1580"/>
      <c r="AB90" s="1580"/>
      <c r="AC90" s="1580"/>
      <c r="AD90" s="1580"/>
      <c r="AE90" s="1580"/>
      <c r="AF90" s="1580"/>
      <c r="AG90" s="1580"/>
      <c r="AH90" s="1228"/>
      <c r="AI90" s="1228"/>
      <c r="AJ90" s="1228"/>
      <c r="AK90" s="1228"/>
      <c r="AL90" s="1228"/>
      <c r="AM90" s="1228"/>
      <c r="AN90" s="1044"/>
      <c r="AO90" s="1044"/>
      <c r="AP90" s="1044"/>
      <c r="AQ90" s="1044"/>
      <c r="AR90" s="1044"/>
      <c r="AS90" s="1044"/>
      <c r="AT90" s="1044"/>
      <c r="AU90" s="1611">
        <v>0</v>
      </c>
      <c r="AV90" s="1044"/>
      <c r="AW90" s="1044"/>
      <c r="AX90" s="1044"/>
      <c r="AY90" s="1044"/>
      <c r="AZ90" s="1044"/>
      <c r="BA90" s="177"/>
    </row>
    <row r="91" spans="1:53" s="178" customFormat="1" ht="18" customHeight="1">
      <c r="A91" s="177"/>
      <c r="B91" s="1610" t="s">
        <v>601</v>
      </c>
      <c r="C91" s="1610"/>
      <c r="D91" s="1610"/>
      <c r="E91" s="1610"/>
      <c r="F91" s="1610"/>
      <c r="G91" s="1610"/>
      <c r="H91" s="1610"/>
      <c r="I91" s="1610"/>
      <c r="J91" s="1610"/>
      <c r="K91" s="1610"/>
      <c r="L91" s="1610"/>
      <c r="M91" s="1610"/>
      <c r="N91" s="1610"/>
      <c r="O91" s="1610"/>
      <c r="P91" s="1610"/>
      <c r="Q91" s="1610"/>
      <c r="R91" s="1606">
        <v>110</v>
      </c>
      <c r="S91" s="1606"/>
      <c r="T91" s="1580"/>
      <c r="U91" s="1580"/>
      <c r="V91" s="1580"/>
      <c r="W91" s="1580"/>
      <c r="X91" s="1580"/>
      <c r="Y91" s="1580"/>
      <c r="Z91" s="1580"/>
      <c r="AA91" s="1580"/>
      <c r="AB91" s="1580"/>
      <c r="AC91" s="1580"/>
      <c r="AD91" s="1580"/>
      <c r="AE91" s="1580"/>
      <c r="AF91" s="1580"/>
      <c r="AG91" s="1580"/>
      <c r="AH91" s="1228"/>
      <c r="AI91" s="1228"/>
      <c r="AJ91" s="1228"/>
      <c r="AK91" s="1228"/>
      <c r="AL91" s="1228"/>
      <c r="AM91" s="1228"/>
      <c r="AN91" s="1044"/>
      <c r="AO91" s="1044"/>
      <c r="AP91" s="1044"/>
      <c r="AQ91" s="1044"/>
      <c r="AR91" s="1044"/>
      <c r="AS91" s="1044"/>
      <c r="AT91" s="1044"/>
      <c r="AU91" s="1042">
        <f>T91*AA91*AH91*AN91</f>
        <v>0</v>
      </c>
      <c r="AV91" s="1042"/>
      <c r="AW91" s="1042"/>
      <c r="AX91" s="1042"/>
      <c r="AY91" s="1042"/>
      <c r="AZ91" s="1042"/>
      <c r="BA91" s="177"/>
    </row>
    <row r="92" spans="1:53" s="178" customFormat="1" ht="18" customHeight="1">
      <c r="A92" s="177"/>
      <c r="B92" s="1607" t="s">
        <v>600</v>
      </c>
      <c r="C92" s="1607"/>
      <c r="D92" s="1607"/>
      <c r="E92" s="1607"/>
      <c r="F92" s="1607"/>
      <c r="G92" s="1607"/>
      <c r="H92" s="1607"/>
      <c r="I92" s="1607"/>
      <c r="J92" s="1607"/>
      <c r="K92" s="1607"/>
      <c r="L92" s="1607"/>
      <c r="M92" s="1607"/>
      <c r="N92" s="1607"/>
      <c r="O92" s="1607"/>
      <c r="P92" s="1607"/>
      <c r="Q92" s="1607"/>
      <c r="R92" s="1606">
        <v>111</v>
      </c>
      <c r="S92" s="1606"/>
      <c r="T92" s="1580"/>
      <c r="U92" s="1580"/>
      <c r="V92" s="1580"/>
      <c r="W92" s="1580"/>
      <c r="X92" s="1580"/>
      <c r="Y92" s="1580"/>
      <c r="Z92" s="1580"/>
      <c r="AA92" s="1580"/>
      <c r="AB92" s="1580"/>
      <c r="AC92" s="1580"/>
      <c r="AD92" s="1580"/>
      <c r="AE92" s="1580"/>
      <c r="AF92" s="1580"/>
      <c r="AG92" s="1580"/>
      <c r="AH92" s="1228"/>
      <c r="AI92" s="1228"/>
      <c r="AJ92" s="1228"/>
      <c r="AK92" s="1228"/>
      <c r="AL92" s="1228"/>
      <c r="AM92" s="1228"/>
      <c r="AN92" s="1044"/>
      <c r="AO92" s="1044"/>
      <c r="AP92" s="1044"/>
      <c r="AQ92" s="1044"/>
      <c r="AR92" s="1044"/>
      <c r="AS92" s="1044"/>
      <c r="AT92" s="1044"/>
      <c r="AU92" s="1042">
        <f>T92*AA92*AH92*AN92</f>
        <v>0</v>
      </c>
      <c r="AV92" s="1042"/>
      <c r="AW92" s="1042"/>
      <c r="AX92" s="1042"/>
      <c r="AY92" s="1042"/>
      <c r="AZ92" s="1042"/>
      <c r="BA92" s="177"/>
    </row>
    <row r="94" spans="1:53" s="182" customFormat="1" ht="18" customHeight="1">
      <c r="A94" s="177"/>
      <c r="B94" s="1583" t="s">
        <v>1237</v>
      </c>
      <c r="C94" s="1583"/>
      <c r="D94" s="1583"/>
      <c r="E94" s="1583"/>
      <c r="F94" s="1583"/>
      <c r="G94" s="1583"/>
      <c r="H94" s="1583"/>
      <c r="I94" s="1583"/>
      <c r="J94" s="1583"/>
      <c r="K94" s="1583"/>
      <c r="L94" s="1583"/>
      <c r="M94" s="1583"/>
      <c r="N94" s="1583"/>
      <c r="O94" s="1583"/>
      <c r="P94" s="1583"/>
      <c r="Q94" s="1583"/>
      <c r="R94" s="1583"/>
      <c r="S94" s="1583"/>
      <c r="T94" s="1583"/>
      <c r="U94" s="1583"/>
      <c r="V94" s="1583"/>
      <c r="W94" s="1583"/>
      <c r="X94" s="1583"/>
      <c r="Y94" s="1583"/>
      <c r="Z94" s="1583"/>
      <c r="AA94" s="1583"/>
      <c r="AB94" s="1583"/>
      <c r="AC94" s="1583"/>
      <c r="AD94" s="1583"/>
      <c r="AE94" s="1583"/>
      <c r="AF94" s="1583"/>
      <c r="AG94" s="1583"/>
      <c r="AH94" s="1583"/>
      <c r="AI94" s="1583"/>
      <c r="AJ94" s="1583"/>
      <c r="AK94" s="1583"/>
      <c r="AL94" s="1583"/>
      <c r="AM94" s="1583"/>
      <c r="AN94" s="1583"/>
      <c r="AO94" s="1583"/>
      <c r="AP94" s="1583"/>
      <c r="AQ94" s="1583"/>
      <c r="AR94" s="1583"/>
      <c r="AS94" s="1583"/>
      <c r="AT94" s="1583"/>
      <c r="AU94" s="1583"/>
      <c r="AV94" s="1583"/>
      <c r="AW94" s="1583"/>
      <c r="AX94" s="1583"/>
      <c r="AY94" s="1583"/>
      <c r="AZ94" s="1583"/>
      <c r="BA94" s="177"/>
    </row>
    <row r="95" spans="1:53" s="178" customFormat="1" ht="7.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</row>
    <row r="96" spans="1:53" s="178" customFormat="1" ht="12.75" customHeight="1">
      <c r="A96" s="261"/>
      <c r="B96" s="1044" t="s">
        <v>0</v>
      </c>
      <c r="C96" s="1044"/>
      <c r="D96" s="1044"/>
      <c r="E96" s="1044"/>
      <c r="F96" s="1044"/>
      <c r="G96" s="1044"/>
      <c r="H96" s="1044"/>
      <c r="I96" s="1044"/>
      <c r="J96" s="1044"/>
      <c r="K96" s="1044"/>
      <c r="L96" s="1044"/>
      <c r="M96" s="1044"/>
      <c r="N96" s="1044"/>
      <c r="O96" s="1044"/>
      <c r="P96" s="1044"/>
      <c r="Q96" s="1044"/>
      <c r="R96" s="1168" t="s">
        <v>1</v>
      </c>
      <c r="S96" s="1044"/>
      <c r="T96" s="1058" t="s">
        <v>606</v>
      </c>
      <c r="U96" s="1052"/>
      <c r="V96" s="1052"/>
      <c r="W96" s="1052"/>
      <c r="X96" s="1052"/>
      <c r="Y96" s="1052"/>
      <c r="Z96" s="1053"/>
      <c r="AA96" s="1044" t="s">
        <v>605</v>
      </c>
      <c r="AB96" s="1044"/>
      <c r="AC96" s="1044"/>
      <c r="AD96" s="1044"/>
      <c r="AE96" s="1044"/>
      <c r="AF96" s="1044"/>
      <c r="AG96" s="1044"/>
      <c r="AH96" s="1058" t="s">
        <v>611</v>
      </c>
      <c r="AI96" s="1052"/>
      <c r="AJ96" s="1052"/>
      <c r="AK96" s="1052"/>
      <c r="AL96" s="1052"/>
      <c r="AM96" s="1053"/>
      <c r="AN96" s="1058" t="s">
        <v>610</v>
      </c>
      <c r="AO96" s="1052"/>
      <c r="AP96" s="1052"/>
      <c r="AQ96" s="1052"/>
      <c r="AR96" s="1052"/>
      <c r="AS96" s="1052"/>
      <c r="AT96" s="1053"/>
      <c r="AU96" s="1058" t="s">
        <v>609</v>
      </c>
      <c r="AV96" s="1052"/>
      <c r="AW96" s="1052"/>
      <c r="AX96" s="1052"/>
      <c r="AY96" s="1052"/>
      <c r="AZ96" s="1052"/>
      <c r="BA96" s="261"/>
    </row>
    <row r="97" spans="1:53" s="178" customFormat="1" ht="12.75" customHeight="1">
      <c r="A97" s="261"/>
      <c r="B97" s="1044"/>
      <c r="C97" s="1044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168"/>
      <c r="S97" s="1044"/>
      <c r="T97" s="1059"/>
      <c r="U97" s="1054"/>
      <c r="V97" s="1054"/>
      <c r="W97" s="1054"/>
      <c r="X97" s="1054"/>
      <c r="Y97" s="1054"/>
      <c r="Z97" s="1055"/>
      <c r="AA97" s="1044"/>
      <c r="AB97" s="1044"/>
      <c r="AC97" s="1044"/>
      <c r="AD97" s="1044"/>
      <c r="AE97" s="1044"/>
      <c r="AF97" s="1044"/>
      <c r="AG97" s="1044"/>
      <c r="AH97" s="1059"/>
      <c r="AI97" s="1054"/>
      <c r="AJ97" s="1054"/>
      <c r="AK97" s="1054"/>
      <c r="AL97" s="1054"/>
      <c r="AM97" s="1055"/>
      <c r="AN97" s="1059"/>
      <c r="AO97" s="1054"/>
      <c r="AP97" s="1054"/>
      <c r="AQ97" s="1054"/>
      <c r="AR97" s="1054"/>
      <c r="AS97" s="1054"/>
      <c r="AT97" s="1055"/>
      <c r="AU97" s="1059"/>
      <c r="AV97" s="1054"/>
      <c r="AW97" s="1054"/>
      <c r="AX97" s="1054"/>
      <c r="AY97" s="1054"/>
      <c r="AZ97" s="1054"/>
      <c r="BA97" s="261"/>
    </row>
    <row r="98" spans="1:53" s="178" customFormat="1" ht="12.75" customHeight="1">
      <c r="A98" s="261"/>
      <c r="B98" s="1044"/>
      <c r="C98" s="1044"/>
      <c r="D98" s="1044"/>
      <c r="E98" s="1044"/>
      <c r="F98" s="1044"/>
      <c r="G98" s="1044"/>
      <c r="H98" s="1044"/>
      <c r="I98" s="1044"/>
      <c r="J98" s="1044"/>
      <c r="K98" s="1044"/>
      <c r="L98" s="1044"/>
      <c r="M98" s="1044"/>
      <c r="N98" s="1044"/>
      <c r="O98" s="1044"/>
      <c r="P98" s="1044"/>
      <c r="Q98" s="1044"/>
      <c r="R98" s="1168"/>
      <c r="S98" s="1044"/>
      <c r="T98" s="1059"/>
      <c r="U98" s="1054"/>
      <c r="V98" s="1054"/>
      <c r="W98" s="1054"/>
      <c r="X98" s="1054"/>
      <c r="Y98" s="1054"/>
      <c r="Z98" s="1055"/>
      <c r="AA98" s="1044"/>
      <c r="AB98" s="1044"/>
      <c r="AC98" s="1044"/>
      <c r="AD98" s="1044"/>
      <c r="AE98" s="1044"/>
      <c r="AF98" s="1044"/>
      <c r="AG98" s="1044"/>
      <c r="AH98" s="1059"/>
      <c r="AI98" s="1054"/>
      <c r="AJ98" s="1054"/>
      <c r="AK98" s="1054"/>
      <c r="AL98" s="1054"/>
      <c r="AM98" s="1055"/>
      <c r="AN98" s="1059"/>
      <c r="AO98" s="1054"/>
      <c r="AP98" s="1054"/>
      <c r="AQ98" s="1054"/>
      <c r="AR98" s="1054"/>
      <c r="AS98" s="1054"/>
      <c r="AT98" s="1055"/>
      <c r="AU98" s="1059"/>
      <c r="AV98" s="1054"/>
      <c r="AW98" s="1054"/>
      <c r="AX98" s="1054"/>
      <c r="AY98" s="1054"/>
      <c r="AZ98" s="1054"/>
      <c r="BA98" s="261"/>
    </row>
    <row r="99" spans="1:53" s="178" customFormat="1" ht="12.75" customHeight="1">
      <c r="A99" s="261"/>
      <c r="B99" s="1044"/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168"/>
      <c r="S99" s="1044"/>
      <c r="T99" s="1060"/>
      <c r="U99" s="1056"/>
      <c r="V99" s="1056"/>
      <c r="W99" s="1056"/>
      <c r="X99" s="1056"/>
      <c r="Y99" s="1056"/>
      <c r="Z99" s="1057"/>
      <c r="AA99" s="1044"/>
      <c r="AB99" s="1044"/>
      <c r="AC99" s="1044"/>
      <c r="AD99" s="1044"/>
      <c r="AE99" s="1044"/>
      <c r="AF99" s="1044"/>
      <c r="AG99" s="1044"/>
      <c r="AH99" s="1060"/>
      <c r="AI99" s="1056"/>
      <c r="AJ99" s="1056"/>
      <c r="AK99" s="1056"/>
      <c r="AL99" s="1056"/>
      <c r="AM99" s="1057"/>
      <c r="AN99" s="1060"/>
      <c r="AO99" s="1056"/>
      <c r="AP99" s="1056"/>
      <c r="AQ99" s="1056"/>
      <c r="AR99" s="1056"/>
      <c r="AS99" s="1056"/>
      <c r="AT99" s="1057"/>
      <c r="AU99" s="1060"/>
      <c r="AV99" s="1056"/>
      <c r="AW99" s="1056"/>
      <c r="AX99" s="1056"/>
      <c r="AY99" s="1056"/>
      <c r="AZ99" s="1056"/>
      <c r="BA99" s="261"/>
    </row>
    <row r="100" spans="1:53" s="178" customFormat="1" ht="15" customHeight="1" thickBot="1">
      <c r="A100" s="177"/>
      <c r="B100" s="1044">
        <v>1</v>
      </c>
      <c r="C100" s="1044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52">
        <v>2</v>
      </c>
      <c r="S100" s="1053"/>
      <c r="T100" s="1591">
        <v>3</v>
      </c>
      <c r="U100" s="1592"/>
      <c r="V100" s="1592"/>
      <c r="W100" s="1592"/>
      <c r="X100" s="1592"/>
      <c r="Y100" s="1592"/>
      <c r="Z100" s="1593"/>
      <c r="AA100" s="1591">
        <v>4</v>
      </c>
      <c r="AB100" s="1592"/>
      <c r="AC100" s="1592"/>
      <c r="AD100" s="1592"/>
      <c r="AE100" s="1592"/>
      <c r="AF100" s="1592"/>
      <c r="AG100" s="1593"/>
      <c r="AH100" s="1591">
        <v>5</v>
      </c>
      <c r="AI100" s="1592"/>
      <c r="AJ100" s="1592"/>
      <c r="AK100" s="1592"/>
      <c r="AL100" s="1592"/>
      <c r="AM100" s="1593"/>
      <c r="AN100" s="1591">
        <v>6</v>
      </c>
      <c r="AO100" s="1592"/>
      <c r="AP100" s="1592"/>
      <c r="AQ100" s="1592"/>
      <c r="AR100" s="1592"/>
      <c r="AS100" s="1592"/>
      <c r="AT100" s="1593"/>
      <c r="AU100" s="1591">
        <v>7</v>
      </c>
      <c r="AV100" s="1592"/>
      <c r="AW100" s="1592"/>
      <c r="AX100" s="1592"/>
      <c r="AY100" s="1592"/>
      <c r="AZ100" s="1592"/>
      <c r="BA100" s="320"/>
    </row>
    <row r="101" spans="1:53" s="178" customFormat="1" ht="33" customHeight="1">
      <c r="A101" s="177"/>
      <c r="B101" s="1427" t="s">
        <v>608</v>
      </c>
      <c r="C101" s="1427"/>
      <c r="D101" s="1427"/>
      <c r="E101" s="1427"/>
      <c r="F101" s="1427"/>
      <c r="G101" s="1427"/>
      <c r="H101" s="1427"/>
      <c r="I101" s="1427"/>
      <c r="J101" s="1427"/>
      <c r="K101" s="1427"/>
      <c r="L101" s="1427"/>
      <c r="M101" s="1427"/>
      <c r="N101" s="1427"/>
      <c r="O101" s="1427"/>
      <c r="P101" s="1427"/>
      <c r="Q101" s="1427"/>
      <c r="R101" s="1620">
        <v>100</v>
      </c>
      <c r="S101" s="1621"/>
      <c r="T101" s="1617" t="e">
        <f>AU101/AN101/AH101/AA101</f>
        <v>#DIV/0!</v>
      </c>
      <c r="U101" s="1042"/>
      <c r="V101" s="1042"/>
      <c r="W101" s="1042"/>
      <c r="X101" s="1042"/>
      <c r="Y101" s="1042"/>
      <c r="Z101" s="1042"/>
      <c r="AA101" s="1580"/>
      <c r="AB101" s="1580"/>
      <c r="AC101" s="1580"/>
      <c r="AD101" s="1580"/>
      <c r="AE101" s="1580"/>
      <c r="AF101" s="1580"/>
      <c r="AG101" s="1580"/>
      <c r="AH101" s="1228"/>
      <c r="AI101" s="1228"/>
      <c r="AJ101" s="1228"/>
      <c r="AK101" s="1228"/>
      <c r="AL101" s="1228"/>
      <c r="AM101" s="1228"/>
      <c r="AN101" s="1044"/>
      <c r="AO101" s="1044"/>
      <c r="AP101" s="1044"/>
      <c r="AQ101" s="1044"/>
      <c r="AR101" s="1044"/>
      <c r="AS101" s="1044"/>
      <c r="AT101" s="1044"/>
      <c r="AU101" s="1611">
        <v>0</v>
      </c>
      <c r="AV101" s="1044"/>
      <c r="AW101" s="1044"/>
      <c r="AX101" s="1044"/>
      <c r="AY101" s="1044"/>
      <c r="AZ101" s="1044"/>
      <c r="BA101" s="177"/>
    </row>
    <row r="102" spans="1:53" s="178" customFormat="1" ht="18" customHeight="1">
      <c r="A102" s="177"/>
      <c r="B102" s="1610" t="s">
        <v>601</v>
      </c>
      <c r="C102" s="1610"/>
      <c r="D102" s="1610"/>
      <c r="E102" s="1610"/>
      <c r="F102" s="1610"/>
      <c r="G102" s="1610"/>
      <c r="H102" s="1610"/>
      <c r="I102" s="1610"/>
      <c r="J102" s="1610"/>
      <c r="K102" s="1610"/>
      <c r="L102" s="1610"/>
      <c r="M102" s="1610"/>
      <c r="N102" s="1610"/>
      <c r="O102" s="1610"/>
      <c r="P102" s="1610"/>
      <c r="Q102" s="1610"/>
      <c r="R102" s="1622">
        <v>110</v>
      </c>
      <c r="S102" s="1606"/>
      <c r="T102" s="1580"/>
      <c r="U102" s="1580"/>
      <c r="V102" s="1580"/>
      <c r="W102" s="1580"/>
      <c r="X102" s="1580"/>
      <c r="Y102" s="1580"/>
      <c r="Z102" s="1580"/>
      <c r="AA102" s="1580"/>
      <c r="AB102" s="1580"/>
      <c r="AC102" s="1580"/>
      <c r="AD102" s="1580"/>
      <c r="AE102" s="1580"/>
      <c r="AF102" s="1580"/>
      <c r="AG102" s="1580"/>
      <c r="AH102" s="1228"/>
      <c r="AI102" s="1228"/>
      <c r="AJ102" s="1228"/>
      <c r="AK102" s="1228"/>
      <c r="AL102" s="1228"/>
      <c r="AM102" s="1228"/>
      <c r="AN102" s="1044"/>
      <c r="AO102" s="1044"/>
      <c r="AP102" s="1044"/>
      <c r="AQ102" s="1044"/>
      <c r="AR102" s="1044"/>
      <c r="AS102" s="1044"/>
      <c r="AT102" s="1044"/>
      <c r="AU102" s="1042">
        <f>T102*AA102*AH102*AN102</f>
        <v>0</v>
      </c>
      <c r="AV102" s="1042"/>
      <c r="AW102" s="1042"/>
      <c r="AX102" s="1042"/>
      <c r="AY102" s="1042"/>
      <c r="AZ102" s="1042"/>
      <c r="BA102" s="177"/>
    </row>
    <row r="103" spans="1:53" s="178" customFormat="1" ht="18" customHeight="1" thickBot="1">
      <c r="A103" s="177"/>
      <c r="B103" s="1607" t="s">
        <v>600</v>
      </c>
      <c r="C103" s="1607"/>
      <c r="D103" s="1607"/>
      <c r="E103" s="1607"/>
      <c r="F103" s="1607"/>
      <c r="G103" s="1607"/>
      <c r="H103" s="1607"/>
      <c r="I103" s="1607"/>
      <c r="J103" s="1607"/>
      <c r="K103" s="1607"/>
      <c r="L103" s="1607"/>
      <c r="M103" s="1607"/>
      <c r="N103" s="1607"/>
      <c r="O103" s="1607"/>
      <c r="P103" s="1607"/>
      <c r="Q103" s="1607"/>
      <c r="R103" s="1618">
        <v>111</v>
      </c>
      <c r="S103" s="1619"/>
      <c r="T103" s="1580"/>
      <c r="U103" s="1580"/>
      <c r="V103" s="1580"/>
      <c r="W103" s="1580"/>
      <c r="X103" s="1580"/>
      <c r="Y103" s="1580"/>
      <c r="Z103" s="1580"/>
      <c r="AA103" s="1580"/>
      <c r="AB103" s="1580"/>
      <c r="AC103" s="1580"/>
      <c r="AD103" s="1580"/>
      <c r="AE103" s="1580"/>
      <c r="AF103" s="1580"/>
      <c r="AG103" s="1580"/>
      <c r="AH103" s="1228"/>
      <c r="AI103" s="1228"/>
      <c r="AJ103" s="1228"/>
      <c r="AK103" s="1228"/>
      <c r="AL103" s="1228"/>
      <c r="AM103" s="1228"/>
      <c r="AN103" s="1044"/>
      <c r="AO103" s="1044"/>
      <c r="AP103" s="1044"/>
      <c r="AQ103" s="1044"/>
      <c r="AR103" s="1044"/>
      <c r="AS103" s="1044"/>
      <c r="AT103" s="1044"/>
      <c r="AU103" s="1042">
        <f>T103*AA103*AH103*AN103</f>
        <v>0</v>
      </c>
      <c r="AV103" s="1042"/>
      <c r="AW103" s="1042"/>
      <c r="AX103" s="1042"/>
      <c r="AY103" s="1042"/>
      <c r="AZ103" s="1042"/>
      <c r="BA103" s="177"/>
    </row>
    <row r="105" spans="1:53" s="182" customFormat="1" ht="18" customHeight="1">
      <c r="A105" s="177"/>
      <c r="B105" s="1583" t="s">
        <v>607</v>
      </c>
      <c r="C105" s="1583"/>
      <c r="D105" s="1583"/>
      <c r="E105" s="1583"/>
      <c r="F105" s="1583"/>
      <c r="G105" s="1583"/>
      <c r="H105" s="1583"/>
      <c r="I105" s="1583"/>
      <c r="J105" s="1583"/>
      <c r="K105" s="1583"/>
      <c r="L105" s="1583"/>
      <c r="M105" s="1583"/>
      <c r="N105" s="1583"/>
      <c r="O105" s="1583"/>
      <c r="P105" s="1583"/>
      <c r="Q105" s="1583"/>
      <c r="R105" s="1583"/>
      <c r="S105" s="1583"/>
      <c r="T105" s="1583"/>
      <c r="U105" s="1583"/>
      <c r="V105" s="1583"/>
      <c r="W105" s="1583"/>
      <c r="X105" s="1583"/>
      <c r="Y105" s="1583"/>
      <c r="Z105" s="1583"/>
      <c r="AA105" s="1583"/>
      <c r="AB105" s="1583"/>
      <c r="AC105" s="1583"/>
      <c r="AD105" s="1583"/>
      <c r="AE105" s="1583"/>
      <c r="AF105" s="1583"/>
      <c r="AG105" s="1583"/>
      <c r="AH105" s="1583"/>
      <c r="AI105" s="1583"/>
      <c r="AJ105" s="1583"/>
      <c r="AK105" s="1583"/>
      <c r="AL105" s="1583"/>
      <c r="AM105" s="1583"/>
      <c r="AN105" s="1583"/>
      <c r="AO105" s="1583"/>
      <c r="AP105" s="1583"/>
      <c r="AQ105" s="1583"/>
      <c r="AR105" s="1583"/>
      <c r="AS105" s="1583"/>
      <c r="AT105" s="1583"/>
      <c r="AU105" s="1583"/>
      <c r="AV105" s="1583"/>
      <c r="AW105" s="1583"/>
      <c r="AX105" s="1583"/>
      <c r="AY105" s="1583"/>
      <c r="AZ105" s="1583"/>
      <c r="BA105" s="177"/>
    </row>
    <row r="106" spans="1:53" s="182" customFormat="1" ht="18" customHeight="1">
      <c r="A106" s="177"/>
      <c r="B106" s="1583" t="s">
        <v>1238</v>
      </c>
      <c r="C106" s="1583"/>
      <c r="D106" s="1583"/>
      <c r="E106" s="1583"/>
      <c r="F106" s="1583"/>
      <c r="G106" s="1583"/>
      <c r="H106" s="1583"/>
      <c r="I106" s="1583"/>
      <c r="J106" s="1583"/>
      <c r="K106" s="1583"/>
      <c r="L106" s="1583"/>
      <c r="M106" s="1583"/>
      <c r="N106" s="1583"/>
      <c r="O106" s="1583"/>
      <c r="P106" s="1583"/>
      <c r="Q106" s="1583"/>
      <c r="R106" s="1583"/>
      <c r="S106" s="1583"/>
      <c r="T106" s="1583"/>
      <c r="U106" s="1583"/>
      <c r="V106" s="1583"/>
      <c r="W106" s="1583"/>
      <c r="X106" s="1583"/>
      <c r="Y106" s="1583"/>
      <c r="Z106" s="1583"/>
      <c r="AA106" s="1583"/>
      <c r="AB106" s="1583"/>
      <c r="AC106" s="1583"/>
      <c r="AD106" s="1583"/>
      <c r="AE106" s="1583"/>
      <c r="AF106" s="1583"/>
      <c r="AG106" s="1583"/>
      <c r="AH106" s="1583"/>
      <c r="AI106" s="1583"/>
      <c r="AJ106" s="1583"/>
      <c r="AK106" s="1583"/>
      <c r="AL106" s="1583"/>
      <c r="AM106" s="1583"/>
      <c r="AN106" s="1583"/>
      <c r="AO106" s="1583"/>
      <c r="AP106" s="1583"/>
      <c r="AQ106" s="1583"/>
      <c r="AR106" s="1583"/>
      <c r="AS106" s="1583"/>
      <c r="AT106" s="1583"/>
      <c r="AU106" s="1583"/>
      <c r="AV106" s="1583"/>
      <c r="AW106" s="1583"/>
      <c r="AX106" s="1583"/>
      <c r="AY106" s="1583"/>
      <c r="AZ106" s="1583"/>
      <c r="BA106" s="177"/>
    </row>
    <row r="107" spans="1:53" s="178" customFormat="1" ht="7.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</row>
    <row r="108" spans="1:53" s="178" customFormat="1" ht="12.75" customHeight="1">
      <c r="A108" s="261"/>
      <c r="B108" s="1044" t="s">
        <v>0</v>
      </c>
      <c r="C108" s="1044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168" t="s">
        <v>1</v>
      </c>
      <c r="S108" s="1044"/>
      <c r="T108" s="1044" t="s">
        <v>606</v>
      </c>
      <c r="U108" s="1044"/>
      <c r="V108" s="1044"/>
      <c r="W108" s="1044"/>
      <c r="X108" s="1044"/>
      <c r="Y108" s="1044"/>
      <c r="Z108" s="1044"/>
      <c r="AA108" s="1044"/>
      <c r="AB108" s="1044"/>
      <c r="AC108" s="1044" t="s">
        <v>605</v>
      </c>
      <c r="AD108" s="1044"/>
      <c r="AE108" s="1044"/>
      <c r="AF108" s="1044"/>
      <c r="AG108" s="1044"/>
      <c r="AH108" s="1044"/>
      <c r="AI108" s="1044"/>
      <c r="AJ108" s="1044" t="s">
        <v>604</v>
      </c>
      <c r="AK108" s="1044"/>
      <c r="AL108" s="1044"/>
      <c r="AM108" s="1044"/>
      <c r="AN108" s="1044"/>
      <c r="AO108" s="1044"/>
      <c r="AP108" s="1044"/>
      <c r="AQ108" s="1044"/>
      <c r="AR108" s="1044" t="s">
        <v>603</v>
      </c>
      <c r="AS108" s="1044"/>
      <c r="AT108" s="1044"/>
      <c r="AU108" s="1044"/>
      <c r="AV108" s="1044"/>
      <c r="AW108" s="1044"/>
      <c r="AX108" s="1044"/>
      <c r="AY108" s="1044"/>
      <c r="AZ108" s="1061"/>
      <c r="BA108" s="261"/>
    </row>
    <row r="109" spans="1:53" s="178" customFormat="1" ht="12.75" customHeight="1">
      <c r="A109" s="261"/>
      <c r="B109" s="1044"/>
      <c r="C109" s="1044"/>
      <c r="D109" s="1044"/>
      <c r="E109" s="1044"/>
      <c r="F109" s="1044"/>
      <c r="G109" s="1044"/>
      <c r="H109" s="1044"/>
      <c r="I109" s="1044"/>
      <c r="J109" s="1044"/>
      <c r="K109" s="1044"/>
      <c r="L109" s="1044"/>
      <c r="M109" s="1044"/>
      <c r="N109" s="1044"/>
      <c r="O109" s="1044"/>
      <c r="P109" s="1044"/>
      <c r="Q109" s="1044"/>
      <c r="R109" s="1168"/>
      <c r="S109" s="1044"/>
      <c r="T109" s="1044"/>
      <c r="U109" s="1044"/>
      <c r="V109" s="1044"/>
      <c r="W109" s="1044"/>
      <c r="X109" s="1044"/>
      <c r="Y109" s="1044"/>
      <c r="Z109" s="1044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4"/>
      <c r="AK109" s="1044"/>
      <c r="AL109" s="1044"/>
      <c r="AM109" s="1044"/>
      <c r="AN109" s="1044"/>
      <c r="AO109" s="1044"/>
      <c r="AP109" s="1044"/>
      <c r="AQ109" s="1044"/>
      <c r="AR109" s="1044"/>
      <c r="AS109" s="1044"/>
      <c r="AT109" s="1044"/>
      <c r="AU109" s="1044"/>
      <c r="AV109" s="1044"/>
      <c r="AW109" s="1044"/>
      <c r="AX109" s="1044"/>
      <c r="AY109" s="1044"/>
      <c r="AZ109" s="1061"/>
      <c r="BA109" s="261"/>
    </row>
    <row r="110" spans="1:53" s="178" customFormat="1" ht="12.75" customHeight="1">
      <c r="A110" s="261"/>
      <c r="B110" s="1044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4"/>
      <c r="N110" s="1044"/>
      <c r="O110" s="1044"/>
      <c r="P110" s="1044"/>
      <c r="Q110" s="1044"/>
      <c r="R110" s="1168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4"/>
      <c r="AK110" s="1044"/>
      <c r="AL110" s="1044"/>
      <c r="AM110" s="1044"/>
      <c r="AN110" s="1044"/>
      <c r="AO110" s="1044"/>
      <c r="AP110" s="1044"/>
      <c r="AQ110" s="1044"/>
      <c r="AR110" s="1044"/>
      <c r="AS110" s="1044"/>
      <c r="AT110" s="1044"/>
      <c r="AU110" s="1044"/>
      <c r="AV110" s="1044"/>
      <c r="AW110" s="1044"/>
      <c r="AX110" s="1044"/>
      <c r="AY110" s="1044"/>
      <c r="AZ110" s="1061"/>
      <c r="BA110" s="261"/>
    </row>
    <row r="111" spans="1:53" s="178" customFormat="1" ht="12.75" customHeight="1">
      <c r="A111" s="261"/>
      <c r="B111" s="1044"/>
      <c r="C111" s="1044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168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4"/>
      <c r="AH111" s="1044"/>
      <c r="AI111" s="1044"/>
      <c r="AJ111" s="1044"/>
      <c r="AK111" s="1044"/>
      <c r="AL111" s="1044"/>
      <c r="AM111" s="1044"/>
      <c r="AN111" s="1044"/>
      <c r="AO111" s="1044"/>
      <c r="AP111" s="1044"/>
      <c r="AQ111" s="1044"/>
      <c r="AR111" s="1044"/>
      <c r="AS111" s="1044"/>
      <c r="AT111" s="1044"/>
      <c r="AU111" s="1044"/>
      <c r="AV111" s="1044"/>
      <c r="AW111" s="1044"/>
      <c r="AX111" s="1044"/>
      <c r="AY111" s="1044"/>
      <c r="AZ111" s="1061"/>
      <c r="BA111" s="261"/>
    </row>
    <row r="112" spans="1:53" s="178" customFormat="1" ht="15" customHeight="1">
      <c r="A112" s="177"/>
      <c r="B112" s="1044">
        <v>1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52">
        <v>2</v>
      </c>
      <c r="S112" s="1053"/>
      <c r="T112" s="1443">
        <v>3</v>
      </c>
      <c r="U112" s="1443"/>
      <c r="V112" s="1443"/>
      <c r="W112" s="1443"/>
      <c r="X112" s="1443"/>
      <c r="Y112" s="1443"/>
      <c r="Z112" s="1443"/>
      <c r="AA112" s="1443"/>
      <c r="AB112" s="1443"/>
      <c r="AC112" s="1443">
        <v>4</v>
      </c>
      <c r="AD112" s="1443"/>
      <c r="AE112" s="1443"/>
      <c r="AF112" s="1443"/>
      <c r="AG112" s="1443"/>
      <c r="AH112" s="1443"/>
      <c r="AI112" s="1443"/>
      <c r="AJ112" s="1443">
        <v>5</v>
      </c>
      <c r="AK112" s="1443"/>
      <c r="AL112" s="1443"/>
      <c r="AM112" s="1443"/>
      <c r="AN112" s="1443"/>
      <c r="AO112" s="1443"/>
      <c r="AP112" s="1443"/>
      <c r="AQ112" s="1443"/>
      <c r="AR112" s="1443">
        <v>6</v>
      </c>
      <c r="AS112" s="1443"/>
      <c r="AT112" s="1443"/>
      <c r="AU112" s="1443"/>
      <c r="AV112" s="1443"/>
      <c r="AW112" s="1443"/>
      <c r="AX112" s="1443"/>
      <c r="AY112" s="1443"/>
      <c r="AZ112" s="1058"/>
      <c r="BA112" s="320"/>
    </row>
    <row r="113" spans="1:53" s="178" customFormat="1" ht="31.5" customHeight="1">
      <c r="A113" s="177"/>
      <c r="B113" s="1427" t="s">
        <v>602</v>
      </c>
      <c r="C113" s="1427"/>
      <c r="D113" s="1427"/>
      <c r="E113" s="1427"/>
      <c r="F113" s="1427"/>
      <c r="G113" s="1427"/>
      <c r="H113" s="1427"/>
      <c r="I113" s="1427"/>
      <c r="J113" s="1427"/>
      <c r="K113" s="1427"/>
      <c r="L113" s="1427"/>
      <c r="M113" s="1427"/>
      <c r="N113" s="1427"/>
      <c r="O113" s="1427"/>
      <c r="P113" s="1427"/>
      <c r="Q113" s="1427"/>
      <c r="R113" s="1606">
        <v>100</v>
      </c>
      <c r="S113" s="1606"/>
      <c r="T113" s="1617" t="e">
        <f>AR113/AJ113/AC113</f>
        <v>#DIV/0!</v>
      </c>
      <c r="U113" s="1042"/>
      <c r="V113" s="1042"/>
      <c r="W113" s="1042"/>
      <c r="X113" s="1042"/>
      <c r="Y113" s="1042"/>
      <c r="Z113" s="1042"/>
      <c r="AA113" s="1042"/>
      <c r="AB113" s="1042"/>
      <c r="AC113" s="1228"/>
      <c r="AD113" s="1228"/>
      <c r="AE113" s="1228"/>
      <c r="AF113" s="1228"/>
      <c r="AG113" s="1228"/>
      <c r="AH113" s="1228"/>
      <c r="AI113" s="1228"/>
      <c r="AJ113" s="1044"/>
      <c r="AK113" s="1044"/>
      <c r="AL113" s="1044"/>
      <c r="AM113" s="1044"/>
      <c r="AN113" s="1044"/>
      <c r="AO113" s="1044"/>
      <c r="AP113" s="1044"/>
      <c r="AQ113" s="1044"/>
      <c r="AR113" s="1611">
        <v>0</v>
      </c>
      <c r="AS113" s="1044"/>
      <c r="AT113" s="1044"/>
      <c r="AU113" s="1044"/>
      <c r="AV113" s="1044"/>
      <c r="AW113" s="1044"/>
      <c r="AX113" s="1044"/>
      <c r="AY113" s="1044"/>
      <c r="AZ113" s="1044"/>
      <c r="BA113" s="177"/>
    </row>
    <row r="114" spans="1:53" s="178" customFormat="1" ht="18" customHeight="1">
      <c r="A114" s="177"/>
      <c r="B114" s="1610" t="s">
        <v>601</v>
      </c>
      <c r="C114" s="1610"/>
      <c r="D114" s="1610"/>
      <c r="E114" s="1610"/>
      <c r="F114" s="1610"/>
      <c r="G114" s="1610"/>
      <c r="H114" s="1610"/>
      <c r="I114" s="1610"/>
      <c r="J114" s="1610"/>
      <c r="K114" s="1610"/>
      <c r="L114" s="1610"/>
      <c r="M114" s="1610"/>
      <c r="N114" s="1610"/>
      <c r="O114" s="1610"/>
      <c r="P114" s="1610"/>
      <c r="Q114" s="1610"/>
      <c r="R114" s="1606">
        <v>110</v>
      </c>
      <c r="S114" s="1606"/>
      <c r="T114" s="1580"/>
      <c r="U114" s="1580"/>
      <c r="V114" s="1580"/>
      <c r="W114" s="1580"/>
      <c r="X114" s="1580"/>
      <c r="Y114" s="1580"/>
      <c r="Z114" s="1580"/>
      <c r="AA114" s="1580"/>
      <c r="AB114" s="1580"/>
      <c r="AC114" s="1228"/>
      <c r="AD114" s="1228"/>
      <c r="AE114" s="1228"/>
      <c r="AF114" s="1228"/>
      <c r="AG114" s="1228"/>
      <c r="AH114" s="1228"/>
      <c r="AI114" s="1228"/>
      <c r="AJ114" s="1044"/>
      <c r="AK114" s="1044"/>
      <c r="AL114" s="1044"/>
      <c r="AM114" s="1044"/>
      <c r="AN114" s="1044"/>
      <c r="AO114" s="1044"/>
      <c r="AP114" s="1044"/>
      <c r="AQ114" s="1044"/>
      <c r="AR114" s="1042">
        <f>T114*AC114*AJ114</f>
        <v>0</v>
      </c>
      <c r="AS114" s="1042"/>
      <c r="AT114" s="1042"/>
      <c r="AU114" s="1042"/>
      <c r="AV114" s="1042"/>
      <c r="AW114" s="1042"/>
      <c r="AX114" s="1042"/>
      <c r="AY114" s="1042"/>
      <c r="AZ114" s="1042"/>
      <c r="BA114" s="177"/>
    </row>
    <row r="115" spans="1:53" s="178" customFormat="1" ht="18" customHeight="1">
      <c r="A115" s="177"/>
      <c r="B115" s="1607" t="s">
        <v>600</v>
      </c>
      <c r="C115" s="1607"/>
      <c r="D115" s="1607"/>
      <c r="E115" s="1607"/>
      <c r="F115" s="1607"/>
      <c r="G115" s="1607"/>
      <c r="H115" s="1607"/>
      <c r="I115" s="1607"/>
      <c r="J115" s="1607"/>
      <c r="K115" s="1607"/>
      <c r="L115" s="1607"/>
      <c r="M115" s="1607"/>
      <c r="N115" s="1607"/>
      <c r="O115" s="1607"/>
      <c r="P115" s="1607"/>
      <c r="Q115" s="1607"/>
      <c r="R115" s="1606">
        <v>111</v>
      </c>
      <c r="S115" s="1606"/>
      <c r="T115" s="1580"/>
      <c r="U115" s="1580"/>
      <c r="V115" s="1580"/>
      <c r="W115" s="1580"/>
      <c r="X115" s="1580"/>
      <c r="Y115" s="1580"/>
      <c r="Z115" s="1580"/>
      <c r="AA115" s="1580"/>
      <c r="AB115" s="1580"/>
      <c r="AC115" s="1228"/>
      <c r="AD115" s="1228"/>
      <c r="AE115" s="1228"/>
      <c r="AF115" s="1228"/>
      <c r="AG115" s="1228"/>
      <c r="AH115" s="1228"/>
      <c r="AI115" s="1228"/>
      <c r="AJ115" s="1044"/>
      <c r="AK115" s="1044"/>
      <c r="AL115" s="1044"/>
      <c r="AM115" s="1044"/>
      <c r="AN115" s="1044"/>
      <c r="AO115" s="1044"/>
      <c r="AP115" s="1044"/>
      <c r="AQ115" s="1044"/>
      <c r="AR115" s="1042">
        <f>T115*AC115*AJ115</f>
        <v>0</v>
      </c>
      <c r="AS115" s="1042"/>
      <c r="AT115" s="1042"/>
      <c r="AU115" s="1042"/>
      <c r="AV115" s="1042"/>
      <c r="AW115" s="1042"/>
      <c r="AX115" s="1042"/>
      <c r="AY115" s="1042"/>
      <c r="AZ115" s="1042"/>
      <c r="BA115" s="177"/>
    </row>
    <row r="117" spans="1:53" s="182" customFormat="1" ht="18" customHeight="1">
      <c r="A117" s="177"/>
      <c r="B117" s="1583" t="s">
        <v>1239</v>
      </c>
      <c r="C117" s="1583"/>
      <c r="D117" s="1583"/>
      <c r="E117" s="1583"/>
      <c r="F117" s="1583"/>
      <c r="G117" s="1583"/>
      <c r="H117" s="1583"/>
      <c r="I117" s="1583"/>
      <c r="J117" s="1583"/>
      <c r="K117" s="1583"/>
      <c r="L117" s="1583"/>
      <c r="M117" s="1583"/>
      <c r="N117" s="1583"/>
      <c r="O117" s="1583"/>
      <c r="P117" s="1583"/>
      <c r="Q117" s="1583"/>
      <c r="R117" s="1583"/>
      <c r="S117" s="1583"/>
      <c r="T117" s="1583"/>
      <c r="U117" s="1583"/>
      <c r="V117" s="1583"/>
      <c r="W117" s="1583"/>
      <c r="X117" s="1583"/>
      <c r="Y117" s="1583"/>
      <c r="Z117" s="1583"/>
      <c r="AA117" s="1583"/>
      <c r="AB117" s="1583"/>
      <c r="AC117" s="1583"/>
      <c r="AD117" s="1583"/>
      <c r="AE117" s="1583"/>
      <c r="AF117" s="1583"/>
      <c r="AG117" s="1583"/>
      <c r="AH117" s="1583"/>
      <c r="AI117" s="1583"/>
      <c r="AJ117" s="1583"/>
      <c r="AK117" s="1583"/>
      <c r="AL117" s="1583"/>
      <c r="AM117" s="1583"/>
      <c r="AN117" s="1583"/>
      <c r="AO117" s="1583"/>
      <c r="AP117" s="1583"/>
      <c r="AQ117" s="1583"/>
      <c r="AR117" s="1583"/>
      <c r="AS117" s="1583"/>
      <c r="AT117" s="1583"/>
      <c r="AU117" s="1583"/>
      <c r="AV117" s="1583"/>
      <c r="AW117" s="1583"/>
      <c r="AX117" s="1583"/>
      <c r="AY117" s="1583"/>
      <c r="AZ117" s="1583"/>
      <c r="BA117" s="177"/>
    </row>
    <row r="118" spans="1:53" s="178" customFormat="1" ht="7.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</row>
    <row r="119" spans="1:53" s="178" customFormat="1" ht="12.75" customHeight="1">
      <c r="A119" s="261"/>
      <c r="B119" s="1044" t="s">
        <v>0</v>
      </c>
      <c r="C119" s="1044"/>
      <c r="D119" s="1044"/>
      <c r="E119" s="1044"/>
      <c r="F119" s="1044"/>
      <c r="G119" s="1044"/>
      <c r="H119" s="1044"/>
      <c r="I119" s="1044"/>
      <c r="J119" s="1044"/>
      <c r="K119" s="1044"/>
      <c r="L119" s="1044"/>
      <c r="M119" s="1044"/>
      <c r="N119" s="1044"/>
      <c r="O119" s="1044"/>
      <c r="P119" s="1044"/>
      <c r="Q119" s="1044"/>
      <c r="R119" s="1168" t="s">
        <v>1</v>
      </c>
      <c r="S119" s="1044"/>
      <c r="T119" s="1044" t="s">
        <v>606</v>
      </c>
      <c r="U119" s="1044"/>
      <c r="V119" s="1044"/>
      <c r="W119" s="1044"/>
      <c r="X119" s="1044"/>
      <c r="Y119" s="1044"/>
      <c r="Z119" s="1044"/>
      <c r="AA119" s="1044"/>
      <c r="AB119" s="1044"/>
      <c r="AC119" s="1044" t="s">
        <v>605</v>
      </c>
      <c r="AD119" s="1044"/>
      <c r="AE119" s="1044"/>
      <c r="AF119" s="1044"/>
      <c r="AG119" s="1044"/>
      <c r="AH119" s="1044"/>
      <c r="AI119" s="1044"/>
      <c r="AJ119" s="1044" t="s">
        <v>604</v>
      </c>
      <c r="AK119" s="1044"/>
      <c r="AL119" s="1044"/>
      <c r="AM119" s="1044"/>
      <c r="AN119" s="1044"/>
      <c r="AO119" s="1044"/>
      <c r="AP119" s="1044"/>
      <c r="AQ119" s="1044"/>
      <c r="AR119" s="1044" t="s">
        <v>603</v>
      </c>
      <c r="AS119" s="1044"/>
      <c r="AT119" s="1044"/>
      <c r="AU119" s="1044"/>
      <c r="AV119" s="1044"/>
      <c r="AW119" s="1044"/>
      <c r="AX119" s="1044"/>
      <c r="AY119" s="1044"/>
      <c r="AZ119" s="1061"/>
      <c r="BA119" s="261"/>
    </row>
    <row r="120" spans="1:53" s="178" customFormat="1" ht="12.75" customHeight="1">
      <c r="A120" s="261"/>
      <c r="B120" s="1044"/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44"/>
      <c r="M120" s="1044"/>
      <c r="N120" s="1044"/>
      <c r="O120" s="1044"/>
      <c r="P120" s="1044"/>
      <c r="Q120" s="1044"/>
      <c r="R120" s="1168"/>
      <c r="S120" s="1044"/>
      <c r="T120" s="1044"/>
      <c r="U120" s="1044"/>
      <c r="V120" s="1044"/>
      <c r="W120" s="1044"/>
      <c r="X120" s="1044"/>
      <c r="Y120" s="1044"/>
      <c r="Z120" s="1044"/>
      <c r="AA120" s="1044"/>
      <c r="AB120" s="1044"/>
      <c r="AC120" s="1044"/>
      <c r="AD120" s="1044"/>
      <c r="AE120" s="1044"/>
      <c r="AF120" s="1044"/>
      <c r="AG120" s="1044"/>
      <c r="AH120" s="1044"/>
      <c r="AI120" s="1044"/>
      <c r="AJ120" s="1044"/>
      <c r="AK120" s="1044"/>
      <c r="AL120" s="1044"/>
      <c r="AM120" s="1044"/>
      <c r="AN120" s="1044"/>
      <c r="AO120" s="1044"/>
      <c r="AP120" s="1044"/>
      <c r="AQ120" s="1044"/>
      <c r="AR120" s="1044"/>
      <c r="AS120" s="1044"/>
      <c r="AT120" s="1044"/>
      <c r="AU120" s="1044"/>
      <c r="AV120" s="1044"/>
      <c r="AW120" s="1044"/>
      <c r="AX120" s="1044"/>
      <c r="AY120" s="1044"/>
      <c r="AZ120" s="1061"/>
      <c r="BA120" s="261"/>
    </row>
    <row r="121" spans="1:53" s="178" customFormat="1" ht="12.75" customHeight="1">
      <c r="A121" s="261"/>
      <c r="B121" s="1044"/>
      <c r="C121" s="1044"/>
      <c r="D121" s="1044"/>
      <c r="E121" s="1044"/>
      <c r="F121" s="1044"/>
      <c r="G121" s="1044"/>
      <c r="H121" s="1044"/>
      <c r="I121" s="1044"/>
      <c r="J121" s="1044"/>
      <c r="K121" s="1044"/>
      <c r="L121" s="1044"/>
      <c r="M121" s="1044"/>
      <c r="N121" s="1044"/>
      <c r="O121" s="1044"/>
      <c r="P121" s="1044"/>
      <c r="Q121" s="1044"/>
      <c r="R121" s="1168"/>
      <c r="S121" s="1044"/>
      <c r="T121" s="1044"/>
      <c r="U121" s="1044"/>
      <c r="V121" s="1044"/>
      <c r="W121" s="1044"/>
      <c r="X121" s="1044"/>
      <c r="Y121" s="1044"/>
      <c r="Z121" s="1044"/>
      <c r="AA121" s="1044"/>
      <c r="AB121" s="1044"/>
      <c r="AC121" s="1044"/>
      <c r="AD121" s="1044"/>
      <c r="AE121" s="1044"/>
      <c r="AF121" s="1044"/>
      <c r="AG121" s="1044"/>
      <c r="AH121" s="1044"/>
      <c r="AI121" s="1044"/>
      <c r="AJ121" s="1044"/>
      <c r="AK121" s="1044"/>
      <c r="AL121" s="1044"/>
      <c r="AM121" s="1044"/>
      <c r="AN121" s="1044"/>
      <c r="AO121" s="1044"/>
      <c r="AP121" s="1044"/>
      <c r="AQ121" s="1044"/>
      <c r="AR121" s="1044"/>
      <c r="AS121" s="1044"/>
      <c r="AT121" s="1044"/>
      <c r="AU121" s="1044"/>
      <c r="AV121" s="1044"/>
      <c r="AW121" s="1044"/>
      <c r="AX121" s="1044"/>
      <c r="AY121" s="1044"/>
      <c r="AZ121" s="1061"/>
      <c r="BA121" s="261"/>
    </row>
    <row r="122" spans="1:53" s="178" customFormat="1" ht="12.75" customHeight="1">
      <c r="A122" s="261"/>
      <c r="B122" s="1044"/>
      <c r="C122" s="1044"/>
      <c r="D122" s="1044"/>
      <c r="E122" s="1044"/>
      <c r="F122" s="1044"/>
      <c r="G122" s="1044"/>
      <c r="H122" s="1044"/>
      <c r="I122" s="1044"/>
      <c r="J122" s="1044"/>
      <c r="K122" s="1044"/>
      <c r="L122" s="1044"/>
      <c r="M122" s="1044"/>
      <c r="N122" s="1044"/>
      <c r="O122" s="1044"/>
      <c r="P122" s="1044"/>
      <c r="Q122" s="1044"/>
      <c r="R122" s="1168"/>
      <c r="S122" s="1044"/>
      <c r="T122" s="1044"/>
      <c r="U122" s="1044"/>
      <c r="V122" s="1044"/>
      <c r="W122" s="1044"/>
      <c r="X122" s="1044"/>
      <c r="Y122" s="1044"/>
      <c r="Z122" s="1044"/>
      <c r="AA122" s="1044"/>
      <c r="AB122" s="1044"/>
      <c r="AC122" s="1044"/>
      <c r="AD122" s="1044"/>
      <c r="AE122" s="1044"/>
      <c r="AF122" s="1044"/>
      <c r="AG122" s="1044"/>
      <c r="AH122" s="1044"/>
      <c r="AI122" s="1044"/>
      <c r="AJ122" s="1044"/>
      <c r="AK122" s="1044"/>
      <c r="AL122" s="1044"/>
      <c r="AM122" s="1044"/>
      <c r="AN122" s="1044"/>
      <c r="AO122" s="1044"/>
      <c r="AP122" s="1044"/>
      <c r="AQ122" s="1044"/>
      <c r="AR122" s="1044"/>
      <c r="AS122" s="1044"/>
      <c r="AT122" s="1044"/>
      <c r="AU122" s="1044"/>
      <c r="AV122" s="1044"/>
      <c r="AW122" s="1044"/>
      <c r="AX122" s="1044"/>
      <c r="AY122" s="1044"/>
      <c r="AZ122" s="1061"/>
      <c r="BA122" s="261"/>
    </row>
    <row r="123" spans="1:53" s="178" customFormat="1" ht="15" customHeight="1">
      <c r="A123" s="177"/>
      <c r="B123" s="1044">
        <v>1</v>
      </c>
      <c r="C123" s="1044"/>
      <c r="D123" s="1044"/>
      <c r="E123" s="1044"/>
      <c r="F123" s="1044"/>
      <c r="G123" s="1044"/>
      <c r="H123" s="1044"/>
      <c r="I123" s="1044"/>
      <c r="J123" s="1044"/>
      <c r="K123" s="1044"/>
      <c r="L123" s="1044"/>
      <c r="M123" s="1044"/>
      <c r="N123" s="1044"/>
      <c r="O123" s="1044"/>
      <c r="P123" s="1044"/>
      <c r="Q123" s="1044"/>
      <c r="R123" s="1052">
        <v>2</v>
      </c>
      <c r="S123" s="1053"/>
      <c r="T123" s="1443">
        <v>3</v>
      </c>
      <c r="U123" s="1443"/>
      <c r="V123" s="1443"/>
      <c r="W123" s="1443"/>
      <c r="X123" s="1443"/>
      <c r="Y123" s="1443"/>
      <c r="Z123" s="1443"/>
      <c r="AA123" s="1443"/>
      <c r="AB123" s="1443"/>
      <c r="AC123" s="1443">
        <v>4</v>
      </c>
      <c r="AD123" s="1443"/>
      <c r="AE123" s="1443"/>
      <c r="AF123" s="1443"/>
      <c r="AG123" s="1443"/>
      <c r="AH123" s="1443"/>
      <c r="AI123" s="1443"/>
      <c r="AJ123" s="1443">
        <v>5</v>
      </c>
      <c r="AK123" s="1443"/>
      <c r="AL123" s="1443"/>
      <c r="AM123" s="1443"/>
      <c r="AN123" s="1443"/>
      <c r="AO123" s="1443"/>
      <c r="AP123" s="1443"/>
      <c r="AQ123" s="1443"/>
      <c r="AR123" s="1443">
        <v>6</v>
      </c>
      <c r="AS123" s="1443"/>
      <c r="AT123" s="1443"/>
      <c r="AU123" s="1443"/>
      <c r="AV123" s="1443"/>
      <c r="AW123" s="1443"/>
      <c r="AX123" s="1443"/>
      <c r="AY123" s="1443"/>
      <c r="AZ123" s="1058"/>
      <c r="BA123" s="320"/>
    </row>
    <row r="124" spans="1:53" s="178" customFormat="1" ht="31.5" customHeight="1">
      <c r="A124" s="177"/>
      <c r="B124" s="1427" t="s">
        <v>602</v>
      </c>
      <c r="C124" s="1427"/>
      <c r="D124" s="1427"/>
      <c r="E124" s="1427"/>
      <c r="F124" s="1427"/>
      <c r="G124" s="1427"/>
      <c r="H124" s="1427"/>
      <c r="I124" s="1427"/>
      <c r="J124" s="1427"/>
      <c r="K124" s="1427"/>
      <c r="L124" s="1427"/>
      <c r="M124" s="1427"/>
      <c r="N124" s="1427"/>
      <c r="O124" s="1427"/>
      <c r="P124" s="1427"/>
      <c r="Q124" s="1427"/>
      <c r="R124" s="1606">
        <v>100</v>
      </c>
      <c r="S124" s="1606"/>
      <c r="T124" s="1617" t="e">
        <f>AR124/AJ124/AC124</f>
        <v>#DIV/0!</v>
      </c>
      <c r="U124" s="1042"/>
      <c r="V124" s="1042"/>
      <c r="W124" s="1042"/>
      <c r="X124" s="1042"/>
      <c r="Y124" s="1042"/>
      <c r="Z124" s="1042"/>
      <c r="AA124" s="1042"/>
      <c r="AB124" s="1042"/>
      <c r="AC124" s="1228"/>
      <c r="AD124" s="1228"/>
      <c r="AE124" s="1228"/>
      <c r="AF124" s="1228"/>
      <c r="AG124" s="1228"/>
      <c r="AH124" s="1228"/>
      <c r="AI124" s="1228"/>
      <c r="AJ124" s="1044"/>
      <c r="AK124" s="1044"/>
      <c r="AL124" s="1044"/>
      <c r="AM124" s="1044"/>
      <c r="AN124" s="1044"/>
      <c r="AO124" s="1044"/>
      <c r="AP124" s="1044"/>
      <c r="AQ124" s="1044"/>
      <c r="AR124" s="1611">
        <v>0</v>
      </c>
      <c r="AS124" s="1044"/>
      <c r="AT124" s="1044"/>
      <c r="AU124" s="1044"/>
      <c r="AV124" s="1044"/>
      <c r="AW124" s="1044"/>
      <c r="AX124" s="1044"/>
      <c r="AY124" s="1044"/>
      <c r="AZ124" s="1044"/>
      <c r="BA124" s="177"/>
    </row>
    <row r="125" spans="1:53" s="178" customFormat="1" ht="18" customHeight="1">
      <c r="A125" s="177"/>
      <c r="B125" s="1610" t="s">
        <v>601</v>
      </c>
      <c r="C125" s="1610"/>
      <c r="D125" s="1610"/>
      <c r="E125" s="1610"/>
      <c r="F125" s="1610"/>
      <c r="G125" s="1610"/>
      <c r="H125" s="1610"/>
      <c r="I125" s="1610"/>
      <c r="J125" s="1610"/>
      <c r="K125" s="1610"/>
      <c r="L125" s="1610"/>
      <c r="M125" s="1610"/>
      <c r="N125" s="1610"/>
      <c r="O125" s="1610"/>
      <c r="P125" s="1610"/>
      <c r="Q125" s="1610"/>
      <c r="R125" s="1606">
        <v>110</v>
      </c>
      <c r="S125" s="1606"/>
      <c r="T125" s="1580"/>
      <c r="U125" s="1580"/>
      <c r="V125" s="1580"/>
      <c r="W125" s="1580"/>
      <c r="X125" s="1580"/>
      <c r="Y125" s="1580"/>
      <c r="Z125" s="1580"/>
      <c r="AA125" s="1580"/>
      <c r="AB125" s="1580"/>
      <c r="AC125" s="1228"/>
      <c r="AD125" s="1228"/>
      <c r="AE125" s="1228"/>
      <c r="AF125" s="1228"/>
      <c r="AG125" s="1228"/>
      <c r="AH125" s="1228"/>
      <c r="AI125" s="1228"/>
      <c r="AJ125" s="1044"/>
      <c r="AK125" s="1044"/>
      <c r="AL125" s="1044"/>
      <c r="AM125" s="1044"/>
      <c r="AN125" s="1044"/>
      <c r="AO125" s="1044"/>
      <c r="AP125" s="1044"/>
      <c r="AQ125" s="1044"/>
      <c r="AR125" s="1042">
        <f>T125*AC125*AJ125</f>
        <v>0</v>
      </c>
      <c r="AS125" s="1042"/>
      <c r="AT125" s="1042"/>
      <c r="AU125" s="1042"/>
      <c r="AV125" s="1042"/>
      <c r="AW125" s="1042"/>
      <c r="AX125" s="1042"/>
      <c r="AY125" s="1042"/>
      <c r="AZ125" s="1042"/>
      <c r="BA125" s="177"/>
    </row>
    <row r="126" spans="1:53" s="178" customFormat="1" ht="18" customHeight="1">
      <c r="A126" s="177"/>
      <c r="B126" s="1607" t="s">
        <v>600</v>
      </c>
      <c r="C126" s="1607"/>
      <c r="D126" s="1607"/>
      <c r="E126" s="1607"/>
      <c r="F126" s="1607"/>
      <c r="G126" s="1607"/>
      <c r="H126" s="1607"/>
      <c r="I126" s="1607"/>
      <c r="J126" s="1607"/>
      <c r="K126" s="1607"/>
      <c r="L126" s="1607"/>
      <c r="M126" s="1607"/>
      <c r="N126" s="1607"/>
      <c r="O126" s="1607"/>
      <c r="P126" s="1607"/>
      <c r="Q126" s="1607"/>
      <c r="R126" s="1606">
        <v>111</v>
      </c>
      <c r="S126" s="1606"/>
      <c r="T126" s="1580"/>
      <c r="U126" s="1580"/>
      <c r="V126" s="1580"/>
      <c r="W126" s="1580"/>
      <c r="X126" s="1580"/>
      <c r="Y126" s="1580"/>
      <c r="Z126" s="1580"/>
      <c r="AA126" s="1580"/>
      <c r="AB126" s="1580"/>
      <c r="AC126" s="1228"/>
      <c r="AD126" s="1228"/>
      <c r="AE126" s="1228"/>
      <c r="AF126" s="1228"/>
      <c r="AG126" s="1228"/>
      <c r="AH126" s="1228"/>
      <c r="AI126" s="1228"/>
      <c r="AJ126" s="1044"/>
      <c r="AK126" s="1044"/>
      <c r="AL126" s="1044"/>
      <c r="AM126" s="1044"/>
      <c r="AN126" s="1044"/>
      <c r="AO126" s="1044"/>
      <c r="AP126" s="1044"/>
      <c r="AQ126" s="1044"/>
      <c r="AR126" s="1042">
        <f>T126*AC126*AJ126</f>
        <v>0</v>
      </c>
      <c r="AS126" s="1042"/>
      <c r="AT126" s="1042"/>
      <c r="AU126" s="1042"/>
      <c r="AV126" s="1042"/>
      <c r="AW126" s="1042"/>
      <c r="AX126" s="1042"/>
      <c r="AY126" s="1042"/>
      <c r="AZ126" s="1042"/>
      <c r="BA126" s="177"/>
    </row>
    <row r="128" spans="1:53" s="182" customFormat="1" ht="18" customHeight="1">
      <c r="A128" s="177"/>
      <c r="B128" s="1583" t="s">
        <v>1240</v>
      </c>
      <c r="C128" s="1583"/>
      <c r="D128" s="1583"/>
      <c r="E128" s="1583"/>
      <c r="F128" s="1583"/>
      <c r="G128" s="1583"/>
      <c r="H128" s="1583"/>
      <c r="I128" s="1583"/>
      <c r="J128" s="1583"/>
      <c r="K128" s="1583"/>
      <c r="L128" s="1583"/>
      <c r="M128" s="1583"/>
      <c r="N128" s="1583"/>
      <c r="O128" s="1583"/>
      <c r="P128" s="1583"/>
      <c r="Q128" s="1583"/>
      <c r="R128" s="1583"/>
      <c r="S128" s="1583"/>
      <c r="T128" s="1583"/>
      <c r="U128" s="1583"/>
      <c r="V128" s="1583"/>
      <c r="W128" s="1583"/>
      <c r="X128" s="1583"/>
      <c r="Y128" s="1583"/>
      <c r="Z128" s="1583"/>
      <c r="AA128" s="1583"/>
      <c r="AB128" s="1583"/>
      <c r="AC128" s="1583"/>
      <c r="AD128" s="1583"/>
      <c r="AE128" s="1583"/>
      <c r="AF128" s="1583"/>
      <c r="AG128" s="1583"/>
      <c r="AH128" s="1583"/>
      <c r="AI128" s="1583"/>
      <c r="AJ128" s="1583"/>
      <c r="AK128" s="1583"/>
      <c r="AL128" s="1583"/>
      <c r="AM128" s="1583"/>
      <c r="AN128" s="1583"/>
      <c r="AO128" s="1583"/>
      <c r="AP128" s="1583"/>
      <c r="AQ128" s="1583"/>
      <c r="AR128" s="1583"/>
      <c r="AS128" s="1583"/>
      <c r="AT128" s="1583"/>
      <c r="AU128" s="1583"/>
      <c r="AV128" s="1583"/>
      <c r="AW128" s="1583"/>
      <c r="AX128" s="1583"/>
      <c r="AY128" s="1583"/>
      <c r="AZ128" s="1583"/>
      <c r="BA128" s="177"/>
    </row>
    <row r="129" spans="1:60" s="178" customFormat="1" ht="5.2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</row>
    <row r="130" spans="1:60" s="178" customFormat="1" ht="12.75" customHeight="1">
      <c r="A130" s="261"/>
      <c r="B130" s="1044" t="s">
        <v>0</v>
      </c>
      <c r="C130" s="1044"/>
      <c r="D130" s="1044"/>
      <c r="E130" s="1044"/>
      <c r="F130" s="1044"/>
      <c r="G130" s="1044"/>
      <c r="H130" s="1044"/>
      <c r="I130" s="1044"/>
      <c r="J130" s="1044"/>
      <c r="K130" s="1044"/>
      <c r="L130" s="1044"/>
      <c r="M130" s="1044"/>
      <c r="N130" s="1044"/>
      <c r="O130" s="1044"/>
      <c r="P130" s="1044"/>
      <c r="Q130" s="1044"/>
      <c r="R130" s="1168" t="s">
        <v>1</v>
      </c>
      <c r="S130" s="1044"/>
      <c r="T130" s="1044" t="s">
        <v>606</v>
      </c>
      <c r="U130" s="1044"/>
      <c r="V130" s="1044"/>
      <c r="W130" s="1044"/>
      <c r="X130" s="1044"/>
      <c r="Y130" s="1044"/>
      <c r="Z130" s="1044"/>
      <c r="AA130" s="1044"/>
      <c r="AB130" s="1044"/>
      <c r="AC130" s="1044" t="s">
        <v>605</v>
      </c>
      <c r="AD130" s="1044"/>
      <c r="AE130" s="1044"/>
      <c r="AF130" s="1044"/>
      <c r="AG130" s="1044"/>
      <c r="AH130" s="1044"/>
      <c r="AI130" s="1044"/>
      <c r="AJ130" s="1044" t="s">
        <v>604</v>
      </c>
      <c r="AK130" s="1044"/>
      <c r="AL130" s="1044"/>
      <c r="AM130" s="1044"/>
      <c r="AN130" s="1044"/>
      <c r="AO130" s="1044"/>
      <c r="AP130" s="1044"/>
      <c r="AQ130" s="1044"/>
      <c r="AR130" s="1044" t="s">
        <v>603</v>
      </c>
      <c r="AS130" s="1044"/>
      <c r="AT130" s="1044"/>
      <c r="AU130" s="1044"/>
      <c r="AV130" s="1044"/>
      <c r="AW130" s="1044"/>
      <c r="AX130" s="1044"/>
      <c r="AY130" s="1044"/>
      <c r="AZ130" s="1061"/>
      <c r="BA130" s="261"/>
    </row>
    <row r="131" spans="1:60" s="178" customFormat="1" ht="12.75" customHeight="1">
      <c r="A131" s="261"/>
      <c r="B131" s="1044"/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168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1044"/>
      <c r="AE131" s="1044"/>
      <c r="AF131" s="1044"/>
      <c r="AG131" s="1044"/>
      <c r="AH131" s="1044"/>
      <c r="AI131" s="1044"/>
      <c r="AJ131" s="1044"/>
      <c r="AK131" s="1044"/>
      <c r="AL131" s="1044"/>
      <c r="AM131" s="1044"/>
      <c r="AN131" s="1044"/>
      <c r="AO131" s="1044"/>
      <c r="AP131" s="1044"/>
      <c r="AQ131" s="1044"/>
      <c r="AR131" s="1044"/>
      <c r="AS131" s="1044"/>
      <c r="AT131" s="1044"/>
      <c r="AU131" s="1044"/>
      <c r="AV131" s="1044"/>
      <c r="AW131" s="1044"/>
      <c r="AX131" s="1044"/>
      <c r="AY131" s="1044"/>
      <c r="AZ131" s="1061"/>
      <c r="BA131" s="261"/>
    </row>
    <row r="132" spans="1:60" s="178" customFormat="1" ht="12.75" customHeight="1">
      <c r="A132" s="261"/>
      <c r="B132" s="1044"/>
      <c r="C132" s="1044"/>
      <c r="D132" s="1044"/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4"/>
      <c r="O132" s="1044"/>
      <c r="P132" s="1044"/>
      <c r="Q132" s="1044"/>
      <c r="R132" s="1168"/>
      <c r="S132" s="1044"/>
      <c r="T132" s="1044"/>
      <c r="U132" s="1044"/>
      <c r="V132" s="1044"/>
      <c r="W132" s="1044"/>
      <c r="X132" s="1044"/>
      <c r="Y132" s="1044"/>
      <c r="Z132" s="1044"/>
      <c r="AA132" s="1044"/>
      <c r="AB132" s="1044"/>
      <c r="AC132" s="1044"/>
      <c r="AD132" s="1044"/>
      <c r="AE132" s="1044"/>
      <c r="AF132" s="1044"/>
      <c r="AG132" s="1044"/>
      <c r="AH132" s="1044"/>
      <c r="AI132" s="1044"/>
      <c r="AJ132" s="1044"/>
      <c r="AK132" s="1044"/>
      <c r="AL132" s="1044"/>
      <c r="AM132" s="1044"/>
      <c r="AN132" s="1044"/>
      <c r="AO132" s="1044"/>
      <c r="AP132" s="1044"/>
      <c r="AQ132" s="1044"/>
      <c r="AR132" s="1044"/>
      <c r="AS132" s="1044"/>
      <c r="AT132" s="1044"/>
      <c r="AU132" s="1044"/>
      <c r="AV132" s="1044"/>
      <c r="AW132" s="1044"/>
      <c r="AX132" s="1044"/>
      <c r="AY132" s="1044"/>
      <c r="AZ132" s="1061"/>
      <c r="BA132" s="261"/>
    </row>
    <row r="133" spans="1:60" s="178" customFormat="1" ht="12.75" customHeight="1">
      <c r="A133" s="261"/>
      <c r="B133" s="1044"/>
      <c r="C133" s="1044"/>
      <c r="D133" s="1044"/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4"/>
      <c r="O133" s="1044"/>
      <c r="P133" s="1044"/>
      <c r="Q133" s="1044"/>
      <c r="R133" s="1168"/>
      <c r="S133" s="1044"/>
      <c r="T133" s="1044"/>
      <c r="U133" s="1044"/>
      <c r="V133" s="1044"/>
      <c r="W133" s="1044"/>
      <c r="X133" s="1044"/>
      <c r="Y133" s="1044"/>
      <c r="Z133" s="1044"/>
      <c r="AA133" s="1044"/>
      <c r="AB133" s="1044"/>
      <c r="AC133" s="1044"/>
      <c r="AD133" s="1044"/>
      <c r="AE133" s="1044"/>
      <c r="AF133" s="1044"/>
      <c r="AG133" s="1044"/>
      <c r="AH133" s="1044"/>
      <c r="AI133" s="1044"/>
      <c r="AJ133" s="1044"/>
      <c r="AK133" s="1044"/>
      <c r="AL133" s="1044"/>
      <c r="AM133" s="1044"/>
      <c r="AN133" s="1044"/>
      <c r="AO133" s="1044"/>
      <c r="AP133" s="1044"/>
      <c r="AQ133" s="1044"/>
      <c r="AR133" s="1044"/>
      <c r="AS133" s="1044"/>
      <c r="AT133" s="1044"/>
      <c r="AU133" s="1044"/>
      <c r="AV133" s="1044"/>
      <c r="AW133" s="1044"/>
      <c r="AX133" s="1044"/>
      <c r="AY133" s="1044"/>
      <c r="AZ133" s="1061"/>
      <c r="BA133" s="261"/>
    </row>
    <row r="134" spans="1:60" s="178" customFormat="1" ht="15" customHeight="1">
      <c r="A134" s="177"/>
      <c r="B134" s="1044">
        <v>1</v>
      </c>
      <c r="C134" s="1044"/>
      <c r="D134" s="1044"/>
      <c r="E134" s="1044"/>
      <c r="F134" s="1044"/>
      <c r="G134" s="1044"/>
      <c r="H134" s="1044"/>
      <c r="I134" s="1044"/>
      <c r="J134" s="1044"/>
      <c r="K134" s="1044"/>
      <c r="L134" s="1044"/>
      <c r="M134" s="1044"/>
      <c r="N134" s="1044"/>
      <c r="O134" s="1044"/>
      <c r="P134" s="1044"/>
      <c r="Q134" s="1044"/>
      <c r="R134" s="1052">
        <v>2</v>
      </c>
      <c r="S134" s="1053"/>
      <c r="T134" s="1443">
        <v>3</v>
      </c>
      <c r="U134" s="1443"/>
      <c r="V134" s="1443"/>
      <c r="W134" s="1443"/>
      <c r="X134" s="1443"/>
      <c r="Y134" s="1443"/>
      <c r="Z134" s="1443"/>
      <c r="AA134" s="1443"/>
      <c r="AB134" s="1443"/>
      <c r="AC134" s="1443">
        <v>4</v>
      </c>
      <c r="AD134" s="1443"/>
      <c r="AE134" s="1443"/>
      <c r="AF134" s="1443"/>
      <c r="AG134" s="1443"/>
      <c r="AH134" s="1443"/>
      <c r="AI134" s="1443"/>
      <c r="AJ134" s="1443">
        <v>5</v>
      </c>
      <c r="AK134" s="1443"/>
      <c r="AL134" s="1443"/>
      <c r="AM134" s="1443"/>
      <c r="AN134" s="1443"/>
      <c r="AO134" s="1443"/>
      <c r="AP134" s="1443"/>
      <c r="AQ134" s="1443"/>
      <c r="AR134" s="1443">
        <v>6</v>
      </c>
      <c r="AS134" s="1443"/>
      <c r="AT134" s="1443"/>
      <c r="AU134" s="1443"/>
      <c r="AV134" s="1443"/>
      <c r="AW134" s="1443"/>
      <c r="AX134" s="1443"/>
      <c r="AY134" s="1443"/>
      <c r="AZ134" s="1058"/>
      <c r="BA134" s="320"/>
    </row>
    <row r="135" spans="1:60" s="178" customFormat="1" ht="31.5" customHeight="1">
      <c r="A135" s="177"/>
      <c r="B135" s="1427" t="s">
        <v>602</v>
      </c>
      <c r="C135" s="1427"/>
      <c r="D135" s="1427"/>
      <c r="E135" s="1427"/>
      <c r="F135" s="1427"/>
      <c r="G135" s="1427"/>
      <c r="H135" s="1427"/>
      <c r="I135" s="1427"/>
      <c r="J135" s="1427"/>
      <c r="K135" s="1427"/>
      <c r="L135" s="1427"/>
      <c r="M135" s="1427"/>
      <c r="N135" s="1427"/>
      <c r="O135" s="1427"/>
      <c r="P135" s="1427"/>
      <c r="Q135" s="1427"/>
      <c r="R135" s="1606">
        <v>100</v>
      </c>
      <c r="S135" s="1606"/>
      <c r="T135" s="1617" t="e">
        <f>AR135/AJ135/AC135</f>
        <v>#DIV/0!</v>
      </c>
      <c r="U135" s="1042"/>
      <c r="V135" s="1042"/>
      <c r="W135" s="1042"/>
      <c r="X135" s="1042"/>
      <c r="Y135" s="1042"/>
      <c r="Z135" s="1042"/>
      <c r="AA135" s="1042"/>
      <c r="AB135" s="1042"/>
      <c r="AC135" s="1228"/>
      <c r="AD135" s="1228"/>
      <c r="AE135" s="1228"/>
      <c r="AF135" s="1228"/>
      <c r="AG135" s="1228"/>
      <c r="AH135" s="1228"/>
      <c r="AI135" s="1228"/>
      <c r="AJ135" s="1044"/>
      <c r="AK135" s="1044"/>
      <c r="AL135" s="1044"/>
      <c r="AM135" s="1044"/>
      <c r="AN135" s="1044"/>
      <c r="AO135" s="1044"/>
      <c r="AP135" s="1044"/>
      <c r="AQ135" s="1044"/>
      <c r="AR135" s="1611">
        <v>0</v>
      </c>
      <c r="AS135" s="1044"/>
      <c r="AT135" s="1044"/>
      <c r="AU135" s="1044"/>
      <c r="AV135" s="1044"/>
      <c r="AW135" s="1044"/>
      <c r="AX135" s="1044"/>
      <c r="AY135" s="1044"/>
      <c r="AZ135" s="1044"/>
      <c r="BA135" s="177"/>
    </row>
    <row r="136" spans="1:60" s="178" customFormat="1" ht="18" customHeight="1">
      <c r="A136" s="177"/>
      <c r="B136" s="1610" t="s">
        <v>601</v>
      </c>
      <c r="C136" s="1610"/>
      <c r="D136" s="1610"/>
      <c r="E136" s="1610"/>
      <c r="F136" s="1610"/>
      <c r="G136" s="1610"/>
      <c r="H136" s="1610"/>
      <c r="I136" s="1610"/>
      <c r="J136" s="1610"/>
      <c r="K136" s="1610"/>
      <c r="L136" s="1610"/>
      <c r="M136" s="1610"/>
      <c r="N136" s="1610"/>
      <c r="O136" s="1610"/>
      <c r="P136" s="1610"/>
      <c r="Q136" s="1610"/>
      <c r="R136" s="1606">
        <v>110</v>
      </c>
      <c r="S136" s="1606"/>
      <c r="T136" s="1580"/>
      <c r="U136" s="1580"/>
      <c r="V136" s="1580"/>
      <c r="W136" s="1580"/>
      <c r="X136" s="1580"/>
      <c r="Y136" s="1580"/>
      <c r="Z136" s="1580"/>
      <c r="AA136" s="1580"/>
      <c r="AB136" s="1580"/>
      <c r="AC136" s="1228"/>
      <c r="AD136" s="1228"/>
      <c r="AE136" s="1228"/>
      <c r="AF136" s="1228"/>
      <c r="AG136" s="1228"/>
      <c r="AH136" s="1228"/>
      <c r="AI136" s="1228"/>
      <c r="AJ136" s="1044"/>
      <c r="AK136" s="1044"/>
      <c r="AL136" s="1044"/>
      <c r="AM136" s="1044"/>
      <c r="AN136" s="1044"/>
      <c r="AO136" s="1044"/>
      <c r="AP136" s="1044"/>
      <c r="AQ136" s="1044"/>
      <c r="AR136" s="1042">
        <f>T136*AC136*AJ136</f>
        <v>0</v>
      </c>
      <c r="AS136" s="1042"/>
      <c r="AT136" s="1042"/>
      <c r="AU136" s="1042"/>
      <c r="AV136" s="1042"/>
      <c r="AW136" s="1042"/>
      <c r="AX136" s="1042"/>
      <c r="AY136" s="1042"/>
      <c r="AZ136" s="1042"/>
      <c r="BA136" s="177"/>
    </row>
    <row r="137" spans="1:60" s="178" customFormat="1" ht="18" customHeight="1">
      <c r="A137" s="177"/>
      <c r="B137" s="1607" t="s">
        <v>600</v>
      </c>
      <c r="C137" s="1607"/>
      <c r="D137" s="1607"/>
      <c r="E137" s="1607"/>
      <c r="F137" s="1607"/>
      <c r="G137" s="1607"/>
      <c r="H137" s="1607"/>
      <c r="I137" s="1607"/>
      <c r="J137" s="1607"/>
      <c r="K137" s="1607"/>
      <c r="L137" s="1607"/>
      <c r="M137" s="1607"/>
      <c r="N137" s="1607"/>
      <c r="O137" s="1607"/>
      <c r="P137" s="1607"/>
      <c r="Q137" s="1607"/>
      <c r="R137" s="1606">
        <v>111</v>
      </c>
      <c r="S137" s="1606"/>
      <c r="T137" s="1580"/>
      <c r="U137" s="1580"/>
      <c r="V137" s="1580"/>
      <c r="W137" s="1580"/>
      <c r="X137" s="1580"/>
      <c r="Y137" s="1580"/>
      <c r="Z137" s="1580"/>
      <c r="AA137" s="1580"/>
      <c r="AB137" s="1580"/>
      <c r="AC137" s="1228"/>
      <c r="AD137" s="1228"/>
      <c r="AE137" s="1228"/>
      <c r="AF137" s="1228"/>
      <c r="AG137" s="1228"/>
      <c r="AH137" s="1228"/>
      <c r="AI137" s="1228"/>
      <c r="AJ137" s="1044"/>
      <c r="AK137" s="1044"/>
      <c r="AL137" s="1044"/>
      <c r="AM137" s="1044"/>
      <c r="AN137" s="1044"/>
      <c r="AO137" s="1044"/>
      <c r="AP137" s="1044"/>
      <c r="AQ137" s="1044"/>
      <c r="AR137" s="1042">
        <f>T137*AC137*AJ137</f>
        <v>0</v>
      </c>
      <c r="AS137" s="1042"/>
      <c r="AT137" s="1042"/>
      <c r="AU137" s="1042"/>
      <c r="AV137" s="1042"/>
      <c r="AW137" s="1042"/>
      <c r="AX137" s="1042"/>
      <c r="AY137" s="1042"/>
      <c r="AZ137" s="1042"/>
      <c r="BA137" s="177"/>
    </row>
    <row r="138" spans="1:60" s="182" customFormat="1" ht="15" customHeight="1">
      <c r="A138" s="177"/>
      <c r="B138" s="324"/>
      <c r="C138" s="324"/>
      <c r="D138" s="324"/>
      <c r="E138" s="324"/>
      <c r="F138" s="324"/>
      <c r="G138" s="324"/>
      <c r="H138" s="324"/>
      <c r="I138" s="324"/>
      <c r="J138" s="324"/>
      <c r="K138" s="323"/>
      <c r="L138" s="323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177"/>
    </row>
    <row r="139" spans="1:60" s="182" customFormat="1" ht="18" customHeight="1">
      <c r="A139" s="177"/>
      <c r="B139" s="1623" t="s">
        <v>1241</v>
      </c>
      <c r="C139" s="1623"/>
      <c r="D139" s="1623"/>
      <c r="E139" s="1623"/>
      <c r="F139" s="1623"/>
      <c r="G139" s="1623"/>
      <c r="H139" s="1623"/>
      <c r="I139" s="1623"/>
      <c r="J139" s="1623"/>
      <c r="K139" s="1623"/>
      <c r="L139" s="1623"/>
      <c r="M139" s="1623"/>
      <c r="N139" s="1623"/>
      <c r="O139" s="1623"/>
      <c r="P139" s="1623"/>
      <c r="Q139" s="1623"/>
      <c r="R139" s="1623"/>
      <c r="S139" s="1623"/>
      <c r="T139" s="1623"/>
      <c r="U139" s="1623"/>
      <c r="V139" s="1623"/>
      <c r="W139" s="1623"/>
      <c r="X139" s="1623"/>
      <c r="Y139" s="1623"/>
      <c r="Z139" s="1623"/>
      <c r="AA139" s="1623"/>
      <c r="AB139" s="1623"/>
      <c r="AC139" s="1623"/>
      <c r="AD139" s="1623"/>
      <c r="AE139" s="1623"/>
      <c r="AF139" s="1623"/>
      <c r="AG139" s="1623"/>
      <c r="AH139" s="1623"/>
      <c r="AI139" s="1623"/>
      <c r="AJ139" s="1623"/>
      <c r="AK139" s="1623"/>
      <c r="AL139" s="1623"/>
      <c r="AM139" s="1623"/>
      <c r="AN139" s="1623"/>
      <c r="AO139" s="1623"/>
      <c r="AP139" s="1623"/>
      <c r="AQ139" s="1623"/>
      <c r="AR139" s="1623"/>
      <c r="AS139" s="1623"/>
      <c r="AT139" s="1623"/>
      <c r="AU139" s="1623"/>
      <c r="AV139" s="1623"/>
      <c r="AW139" s="1623"/>
      <c r="AX139" s="1623"/>
      <c r="AY139" s="1623"/>
      <c r="AZ139" s="1623"/>
      <c r="BA139" s="321"/>
    </row>
    <row r="140" spans="1:60" s="182" customFormat="1">
      <c r="A140" s="177"/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  <c r="AP140" s="322"/>
      <c r="AQ140" s="322"/>
      <c r="AR140" s="322"/>
      <c r="AS140" s="322"/>
      <c r="AT140" s="322"/>
      <c r="AU140" s="322"/>
      <c r="AV140" s="322"/>
      <c r="AW140" s="322"/>
      <c r="AX140" s="322"/>
      <c r="AY140" s="322"/>
      <c r="AZ140" s="322"/>
      <c r="BA140" s="321"/>
    </row>
    <row r="141" spans="1:60" s="205" customFormat="1" ht="50.1" customHeight="1">
      <c r="A141" s="261"/>
      <c r="B141" s="1044" t="s">
        <v>559</v>
      </c>
      <c r="C141" s="1044"/>
      <c r="D141" s="1044"/>
      <c r="E141" s="1044"/>
      <c r="F141" s="1044"/>
      <c r="G141" s="1044"/>
      <c r="H141" s="1044"/>
      <c r="I141" s="1058" t="s">
        <v>584</v>
      </c>
      <c r="J141" s="1052"/>
      <c r="K141" s="1053"/>
      <c r="L141" s="1058" t="s">
        <v>1</v>
      </c>
      <c r="M141" s="1053"/>
      <c r="N141" s="1052" t="s">
        <v>1215</v>
      </c>
      <c r="O141" s="1052"/>
      <c r="P141" s="1052"/>
      <c r="Q141" s="1052"/>
      <c r="R141" s="1052"/>
      <c r="S141" s="1052"/>
      <c r="T141" s="1052"/>
      <c r="U141" s="1052"/>
      <c r="V141" s="1052"/>
      <c r="W141" s="1052"/>
      <c r="X141" s="1052"/>
      <c r="Y141" s="1052"/>
      <c r="Z141" s="1052"/>
      <c r="AA141" s="1061" t="s">
        <v>1216</v>
      </c>
      <c r="AB141" s="1062"/>
      <c r="AC141" s="1062"/>
      <c r="AD141" s="1062"/>
      <c r="AE141" s="1062"/>
      <c r="AF141" s="1062"/>
      <c r="AG141" s="1062"/>
      <c r="AH141" s="1062"/>
      <c r="AI141" s="1062"/>
      <c r="AJ141" s="1062"/>
      <c r="AK141" s="1062"/>
      <c r="AL141" s="1062"/>
      <c r="AM141" s="1062"/>
      <c r="AN141" s="1061" t="s">
        <v>1217</v>
      </c>
      <c r="AO141" s="1062"/>
      <c r="AP141" s="1062"/>
      <c r="AQ141" s="1062"/>
      <c r="AR141" s="1062"/>
      <c r="AS141" s="1062"/>
      <c r="AT141" s="1062"/>
      <c r="AU141" s="1062"/>
      <c r="AV141" s="1062"/>
      <c r="AW141" s="1062"/>
      <c r="AX141" s="1062"/>
      <c r="AY141" s="1062"/>
      <c r="AZ141" s="1062"/>
      <c r="BA141" s="320"/>
      <c r="BB141" s="239"/>
      <c r="BC141" s="239"/>
      <c r="BD141" s="239"/>
      <c r="BE141" s="239"/>
      <c r="BF141" s="239"/>
      <c r="BG141" s="246"/>
      <c r="BH141" s="246"/>
    </row>
    <row r="142" spans="1:60" s="205" customFormat="1" ht="83.1" customHeight="1">
      <c r="A142" s="261"/>
      <c r="B142" s="1044"/>
      <c r="C142" s="1044"/>
      <c r="D142" s="1044"/>
      <c r="E142" s="1044"/>
      <c r="F142" s="1044"/>
      <c r="G142" s="1044"/>
      <c r="H142" s="1044"/>
      <c r="I142" s="1060"/>
      <c r="J142" s="1056"/>
      <c r="K142" s="1057"/>
      <c r="L142" s="1060"/>
      <c r="M142" s="1057"/>
      <c r="N142" s="1061" t="s">
        <v>599</v>
      </c>
      <c r="O142" s="1062"/>
      <c r="P142" s="1168"/>
      <c r="Q142" s="1517" t="s">
        <v>557</v>
      </c>
      <c r="R142" s="1170"/>
      <c r="S142" s="1170"/>
      <c r="T142" s="1171"/>
      <c r="U142" s="1061" t="s">
        <v>598</v>
      </c>
      <c r="V142" s="1062"/>
      <c r="W142" s="1168"/>
      <c r="X142" s="1061" t="s">
        <v>597</v>
      </c>
      <c r="Y142" s="1062"/>
      <c r="Z142" s="1168"/>
      <c r="AA142" s="1061" t="s">
        <v>599</v>
      </c>
      <c r="AB142" s="1062"/>
      <c r="AC142" s="1168"/>
      <c r="AD142" s="1517" t="s">
        <v>557</v>
      </c>
      <c r="AE142" s="1170"/>
      <c r="AF142" s="1170"/>
      <c r="AG142" s="1171"/>
      <c r="AH142" s="1061" t="s">
        <v>598</v>
      </c>
      <c r="AI142" s="1062"/>
      <c r="AJ142" s="1168"/>
      <c r="AK142" s="1061" t="s">
        <v>597</v>
      </c>
      <c r="AL142" s="1062"/>
      <c r="AM142" s="1168"/>
      <c r="AN142" s="1061" t="s">
        <v>599</v>
      </c>
      <c r="AO142" s="1062"/>
      <c r="AP142" s="1168"/>
      <c r="AQ142" s="1517" t="s">
        <v>557</v>
      </c>
      <c r="AR142" s="1170"/>
      <c r="AS142" s="1170"/>
      <c r="AT142" s="1171"/>
      <c r="AU142" s="1061" t="s">
        <v>598</v>
      </c>
      <c r="AV142" s="1062"/>
      <c r="AW142" s="1168"/>
      <c r="AX142" s="1061" t="s">
        <v>597</v>
      </c>
      <c r="AY142" s="1062"/>
      <c r="AZ142" s="1168"/>
      <c r="BA142" s="319"/>
      <c r="BB142" s="318"/>
      <c r="BC142" s="318"/>
      <c r="BD142" s="239"/>
      <c r="BE142" s="239"/>
      <c r="BF142" s="239"/>
      <c r="BG142" s="246"/>
      <c r="BH142" s="246"/>
    </row>
    <row r="143" spans="1:60" s="205" customFormat="1" ht="15" customHeight="1">
      <c r="A143" s="261"/>
      <c r="B143" s="1588">
        <v>1</v>
      </c>
      <c r="C143" s="1588"/>
      <c r="D143" s="1588"/>
      <c r="E143" s="1588"/>
      <c r="F143" s="1588"/>
      <c r="G143" s="1588"/>
      <c r="H143" s="1588"/>
      <c r="I143" s="1626">
        <v>2</v>
      </c>
      <c r="J143" s="1627"/>
      <c r="K143" s="1628"/>
      <c r="L143" s="1625">
        <v>3</v>
      </c>
      <c r="M143" s="1590"/>
      <c r="N143" s="1590">
        <v>4</v>
      </c>
      <c r="O143" s="1629"/>
      <c r="P143" s="1629"/>
      <c r="Q143" s="1443">
        <v>5</v>
      </c>
      <c r="R143" s="1443"/>
      <c r="S143" s="1443"/>
      <c r="T143" s="1443"/>
      <c r="U143" s="1443">
        <v>6</v>
      </c>
      <c r="V143" s="1443"/>
      <c r="W143" s="1443"/>
      <c r="X143" s="1443">
        <v>7</v>
      </c>
      <c r="Y143" s="1443"/>
      <c r="Z143" s="1443"/>
      <c r="AA143" s="1443">
        <v>8</v>
      </c>
      <c r="AB143" s="1443"/>
      <c r="AC143" s="1443"/>
      <c r="AD143" s="1443">
        <v>9</v>
      </c>
      <c r="AE143" s="1443"/>
      <c r="AF143" s="1443"/>
      <c r="AG143" s="1443"/>
      <c r="AH143" s="1443">
        <v>10</v>
      </c>
      <c r="AI143" s="1443"/>
      <c r="AJ143" s="1443"/>
      <c r="AK143" s="1443">
        <v>11</v>
      </c>
      <c r="AL143" s="1443"/>
      <c r="AM143" s="1443"/>
      <c r="AN143" s="1443">
        <v>12</v>
      </c>
      <c r="AO143" s="1443"/>
      <c r="AP143" s="1443"/>
      <c r="AQ143" s="1443">
        <v>13</v>
      </c>
      <c r="AR143" s="1443"/>
      <c r="AS143" s="1443"/>
      <c r="AT143" s="1443"/>
      <c r="AU143" s="1443">
        <v>14</v>
      </c>
      <c r="AV143" s="1443"/>
      <c r="AW143" s="1443"/>
      <c r="AX143" s="1443">
        <v>15</v>
      </c>
      <c r="AY143" s="1443"/>
      <c r="AZ143" s="1058"/>
      <c r="BA143" s="180"/>
      <c r="BB143" s="237"/>
      <c r="BC143" s="237"/>
      <c r="BD143" s="237"/>
      <c r="BE143" s="237"/>
      <c r="BF143" s="237"/>
      <c r="BG143" s="246"/>
      <c r="BH143" s="246"/>
    </row>
    <row r="144" spans="1:60" s="205" customFormat="1" ht="60" customHeight="1">
      <c r="A144" s="261"/>
      <c r="B144" s="1428" t="s">
        <v>1071</v>
      </c>
      <c r="C144" s="1299"/>
      <c r="D144" s="1299"/>
      <c r="E144" s="1299"/>
      <c r="F144" s="1299"/>
      <c r="G144" s="1299"/>
      <c r="H144" s="1426"/>
      <c r="I144" s="1250" t="s">
        <v>1072</v>
      </c>
      <c r="J144" s="1251"/>
      <c r="K144" s="1251"/>
      <c r="L144" s="1232" t="s">
        <v>312</v>
      </c>
      <c r="M144" s="1232"/>
      <c r="N144" s="1588">
        <f>X144/U144/Q144</f>
        <v>0</v>
      </c>
      <c r="O144" s="1588"/>
      <c r="P144" s="1588"/>
      <c r="Q144" s="1044">
        <v>1</v>
      </c>
      <c r="R144" s="1044"/>
      <c r="S144" s="1044"/>
      <c r="T144" s="1044"/>
      <c r="U144" s="1632">
        <v>10</v>
      </c>
      <c r="V144" s="1632"/>
      <c r="W144" s="1632"/>
      <c r="X144" s="1042">
        <v>0</v>
      </c>
      <c r="Y144" s="1042"/>
      <c r="Z144" s="1042"/>
      <c r="AA144" s="1588">
        <f>AK144/AH144/AD144</f>
        <v>0</v>
      </c>
      <c r="AB144" s="1588"/>
      <c r="AC144" s="1588"/>
      <c r="AD144" s="1044">
        <v>1</v>
      </c>
      <c r="AE144" s="1044"/>
      <c r="AF144" s="1044"/>
      <c r="AG144" s="1044"/>
      <c r="AH144" s="1632">
        <v>10</v>
      </c>
      <c r="AI144" s="1632"/>
      <c r="AJ144" s="1632"/>
      <c r="AK144" s="1042">
        <v>0</v>
      </c>
      <c r="AL144" s="1042"/>
      <c r="AM144" s="1042"/>
      <c r="AN144" s="1588">
        <f>AX144/AU144/AQ144</f>
        <v>0</v>
      </c>
      <c r="AO144" s="1588"/>
      <c r="AP144" s="1588"/>
      <c r="AQ144" s="1044">
        <v>1</v>
      </c>
      <c r="AR144" s="1044"/>
      <c r="AS144" s="1044"/>
      <c r="AT144" s="1044"/>
      <c r="AU144" s="1632">
        <v>10</v>
      </c>
      <c r="AV144" s="1632"/>
      <c r="AW144" s="1632"/>
      <c r="AX144" s="1042">
        <v>0</v>
      </c>
      <c r="AY144" s="1042"/>
      <c r="AZ144" s="1042"/>
      <c r="BA144" s="180"/>
      <c r="BB144" s="237"/>
      <c r="BC144" s="237"/>
      <c r="BD144" s="237"/>
      <c r="BE144" s="237"/>
      <c r="BF144" s="237"/>
      <c r="BG144" s="246"/>
      <c r="BH144" s="246"/>
    </row>
    <row r="145" spans="1:60" s="205" customFormat="1" ht="79.5" customHeight="1">
      <c r="A145" s="261"/>
      <c r="B145" s="1428" t="s">
        <v>1242</v>
      </c>
      <c r="C145" s="1299"/>
      <c r="D145" s="1299"/>
      <c r="E145" s="1299"/>
      <c r="F145" s="1299"/>
      <c r="G145" s="1299"/>
      <c r="H145" s="1426"/>
      <c r="I145" s="1250" t="s">
        <v>1168</v>
      </c>
      <c r="J145" s="1251"/>
      <c r="K145" s="1251"/>
      <c r="L145" s="1232" t="s">
        <v>314</v>
      </c>
      <c r="M145" s="1232"/>
      <c r="N145" s="1588">
        <f>X145/U145/Q145</f>
        <v>0</v>
      </c>
      <c r="O145" s="1588"/>
      <c r="P145" s="1588"/>
      <c r="Q145" s="1044">
        <v>1</v>
      </c>
      <c r="R145" s="1044"/>
      <c r="S145" s="1044"/>
      <c r="T145" s="1044"/>
      <c r="U145" s="1632">
        <v>1</v>
      </c>
      <c r="V145" s="1632"/>
      <c r="W145" s="1632"/>
      <c r="X145" s="1042">
        <v>0</v>
      </c>
      <c r="Y145" s="1042"/>
      <c r="Z145" s="1042"/>
      <c r="AA145" s="1044"/>
      <c r="AB145" s="1044"/>
      <c r="AC145" s="1044"/>
      <c r="AD145" s="1044"/>
      <c r="AE145" s="1044"/>
      <c r="AF145" s="1044"/>
      <c r="AG145" s="1044"/>
      <c r="AH145" s="1044"/>
      <c r="AI145" s="1044"/>
      <c r="AJ145" s="1044"/>
      <c r="AK145" s="1042">
        <v>0</v>
      </c>
      <c r="AL145" s="1042"/>
      <c r="AM145" s="1042"/>
      <c r="AN145" s="1044"/>
      <c r="AO145" s="1044"/>
      <c r="AP145" s="1044"/>
      <c r="AQ145" s="1044"/>
      <c r="AR145" s="1044"/>
      <c r="AS145" s="1044"/>
      <c r="AT145" s="1044"/>
      <c r="AU145" s="1044"/>
      <c r="AV145" s="1044"/>
      <c r="AW145" s="1044"/>
      <c r="AX145" s="1042">
        <v>0</v>
      </c>
      <c r="AY145" s="1042"/>
      <c r="AZ145" s="1042"/>
      <c r="BA145" s="180"/>
      <c r="BB145" s="237"/>
      <c r="BC145" s="237"/>
      <c r="BD145" s="237"/>
      <c r="BE145" s="237"/>
      <c r="BF145" s="237"/>
      <c r="BG145" s="246"/>
      <c r="BH145" s="246"/>
    </row>
    <row r="146" spans="1:60" s="205" customFormat="1" ht="18" customHeight="1">
      <c r="A146" s="261"/>
      <c r="B146" s="1227" t="s">
        <v>352</v>
      </c>
      <c r="C146" s="1227"/>
      <c r="D146" s="1227"/>
      <c r="E146" s="1227"/>
      <c r="F146" s="1227"/>
      <c r="G146" s="1227"/>
      <c r="H146" s="1227"/>
      <c r="I146" s="1227"/>
      <c r="J146" s="1227"/>
      <c r="K146" s="1227"/>
      <c r="L146" s="1232" t="s">
        <v>339</v>
      </c>
      <c r="M146" s="1232"/>
      <c r="N146" s="1228" t="s">
        <v>6</v>
      </c>
      <c r="O146" s="1228"/>
      <c r="P146" s="1228"/>
      <c r="Q146" s="1226" t="s">
        <v>6</v>
      </c>
      <c r="R146" s="1226"/>
      <c r="S146" s="1226"/>
      <c r="T146" s="1226"/>
      <c r="U146" s="1226" t="s">
        <v>6</v>
      </c>
      <c r="V146" s="1226"/>
      <c r="W146" s="1226"/>
      <c r="X146" s="1165">
        <f>SUM(X144:Z145)</f>
        <v>0</v>
      </c>
      <c r="Y146" s="1165"/>
      <c r="Z146" s="1165"/>
      <c r="AA146" s="1226" t="s">
        <v>6</v>
      </c>
      <c r="AB146" s="1226"/>
      <c r="AC146" s="1226"/>
      <c r="AD146" s="1226" t="s">
        <v>6</v>
      </c>
      <c r="AE146" s="1226"/>
      <c r="AF146" s="1226"/>
      <c r="AG146" s="1226"/>
      <c r="AH146" s="1226" t="s">
        <v>6</v>
      </c>
      <c r="AI146" s="1226"/>
      <c r="AJ146" s="1226"/>
      <c r="AK146" s="1165">
        <f>SUM(AK144:AM145)</f>
        <v>0</v>
      </c>
      <c r="AL146" s="1165"/>
      <c r="AM146" s="1165"/>
      <c r="AN146" s="1226" t="s">
        <v>6</v>
      </c>
      <c r="AO146" s="1226"/>
      <c r="AP146" s="1226"/>
      <c r="AQ146" s="1226" t="s">
        <v>6</v>
      </c>
      <c r="AR146" s="1226"/>
      <c r="AS146" s="1226"/>
      <c r="AT146" s="1226"/>
      <c r="AU146" s="1226" t="s">
        <v>6</v>
      </c>
      <c r="AV146" s="1226"/>
      <c r="AW146" s="1226"/>
      <c r="AX146" s="1165">
        <f>SUM(AX144:AZ145)</f>
        <v>0</v>
      </c>
      <c r="AY146" s="1165"/>
      <c r="AZ146" s="1165"/>
      <c r="BA146" s="317"/>
      <c r="BB146" s="316"/>
      <c r="BC146" s="316"/>
      <c r="BD146" s="316"/>
      <c r="BE146" s="316"/>
      <c r="BF146" s="316"/>
      <c r="BG146" s="246"/>
      <c r="BH146" s="246"/>
    </row>
    <row r="148" spans="1:60">
      <c r="A148" s="177"/>
      <c r="B148" s="544"/>
      <c r="C148" s="544"/>
      <c r="D148" s="544"/>
      <c r="E148" s="544"/>
      <c r="F148" s="544"/>
      <c r="G148" s="544"/>
      <c r="H148" s="544"/>
      <c r="I148" s="544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3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545"/>
    </row>
    <row r="149" spans="1:60">
      <c r="A149" s="177"/>
      <c r="B149" s="591"/>
      <c r="C149" s="998" t="s">
        <v>436</v>
      </c>
      <c r="D149" s="998"/>
      <c r="E149" s="998"/>
      <c r="F149" s="998"/>
      <c r="G149" s="998"/>
      <c r="H149" s="998"/>
      <c r="I149" s="591"/>
      <c r="J149" s="349"/>
      <c r="K149" s="349"/>
      <c r="L149" s="349"/>
      <c r="M149" s="999" t="str">
        <f>р.2!F$129</f>
        <v>директор</v>
      </c>
      <c r="N149" s="999"/>
      <c r="O149" s="999"/>
      <c r="P149" s="999"/>
      <c r="Q149" s="999"/>
      <c r="R149" s="999"/>
      <c r="S149" s="999"/>
      <c r="T149" s="999"/>
      <c r="U149" s="999"/>
      <c r="V149" s="999"/>
      <c r="W149" s="999"/>
      <c r="X149" s="999"/>
      <c r="Y149" s="999"/>
      <c r="Z149" s="591"/>
      <c r="AA149" s="591"/>
      <c r="AB149" s="999"/>
      <c r="AC149" s="999"/>
      <c r="AD149" s="999"/>
      <c r="AE149" s="999"/>
      <c r="AF149" s="999"/>
      <c r="AG149" s="999"/>
      <c r="AH149" s="999"/>
      <c r="AI149" s="177"/>
      <c r="AJ149" s="177"/>
      <c r="AK149" s="999" t="str">
        <f>р.2!O$129</f>
        <v>/Л.А. Панюшева/</v>
      </c>
      <c r="AL149" s="999"/>
      <c r="AM149" s="999"/>
      <c r="AN149" s="999"/>
      <c r="AO149" s="999"/>
      <c r="AP149" s="999"/>
      <c r="AQ149" s="999"/>
      <c r="AR149" s="999"/>
      <c r="AS149" s="999"/>
      <c r="AT149" s="999"/>
      <c r="AU149" s="999"/>
      <c r="AV149" s="999"/>
      <c r="AW149" s="999"/>
      <c r="AX149" s="999"/>
      <c r="AY149" s="999"/>
      <c r="AZ149" s="999"/>
      <c r="BA149" s="592"/>
    </row>
    <row r="150" spans="1:60">
      <c r="A150" s="177"/>
      <c r="B150" s="591"/>
      <c r="C150" s="549" t="s">
        <v>437</v>
      </c>
      <c r="D150" s="549"/>
      <c r="E150" s="549"/>
      <c r="F150" s="549"/>
      <c r="G150" s="549"/>
      <c r="H150" s="549"/>
      <c r="I150" s="591"/>
      <c r="J150" s="198"/>
      <c r="K150" s="550"/>
      <c r="L150" s="198"/>
      <c r="M150" s="1000" t="s">
        <v>90</v>
      </c>
      <c r="N150" s="1000"/>
      <c r="O150" s="1000"/>
      <c r="P150" s="1000"/>
      <c r="Q150" s="1000"/>
      <c r="R150" s="1000"/>
      <c r="S150" s="1000"/>
      <c r="T150" s="1000"/>
      <c r="U150" s="1000"/>
      <c r="V150" s="1000"/>
      <c r="W150" s="1000"/>
      <c r="X150" s="1000"/>
      <c r="Y150" s="1000"/>
      <c r="Z150" s="272"/>
      <c r="AA150" s="272"/>
      <c r="AB150" s="1000" t="s">
        <v>42</v>
      </c>
      <c r="AC150" s="1000"/>
      <c r="AD150" s="1000"/>
      <c r="AE150" s="1000"/>
      <c r="AF150" s="1000"/>
      <c r="AG150" s="1000"/>
      <c r="AH150" s="1000"/>
      <c r="AI150" s="273"/>
      <c r="AJ150" s="273"/>
      <c r="AK150" s="1000" t="s">
        <v>41</v>
      </c>
      <c r="AL150" s="1000"/>
      <c r="AM150" s="1000"/>
      <c r="AN150" s="1000"/>
      <c r="AO150" s="1000"/>
      <c r="AP150" s="1000"/>
      <c r="AQ150" s="1000"/>
      <c r="AR150" s="1000"/>
      <c r="AS150" s="1000"/>
      <c r="AT150" s="1000"/>
      <c r="AU150" s="1000"/>
      <c r="AV150" s="1000"/>
      <c r="AW150" s="1000"/>
      <c r="AX150" s="1000"/>
      <c r="AY150" s="1000"/>
      <c r="AZ150" s="1000"/>
      <c r="BA150" s="592"/>
    </row>
    <row r="151" spans="1:60">
      <c r="A151" s="177"/>
      <c r="B151" s="591"/>
      <c r="C151" s="591"/>
      <c r="D151" s="591"/>
      <c r="E151" s="591"/>
      <c r="F151" s="591"/>
      <c r="G151" s="591"/>
      <c r="H151" s="591"/>
      <c r="I151" s="591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3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592"/>
    </row>
    <row r="152" spans="1:60">
      <c r="A152" s="271"/>
      <c r="B152" s="546"/>
      <c r="C152" s="1630" t="s">
        <v>91</v>
      </c>
      <c r="D152" s="1630"/>
      <c r="E152" s="1630"/>
      <c r="F152" s="1630"/>
      <c r="G152" s="1630"/>
      <c r="H152" s="1630"/>
      <c r="I152" s="1002" t="s">
        <v>1089</v>
      </c>
      <c r="J152" s="1002"/>
      <c r="K152" s="1002"/>
      <c r="L152" s="1002"/>
      <c r="M152" s="1002"/>
      <c r="N152" s="1002"/>
      <c r="O152" s="1002"/>
      <c r="P152" s="1002"/>
      <c r="Q152" s="1002"/>
      <c r="R152" s="1002"/>
      <c r="S152" s="569"/>
      <c r="T152" s="1002"/>
      <c r="U152" s="1002"/>
      <c r="V152" s="1002"/>
      <c r="W152" s="1002"/>
      <c r="X152" s="1002"/>
      <c r="Y152" s="1002"/>
      <c r="Z152" s="295"/>
      <c r="AA152" s="295"/>
      <c r="AB152" s="1637" t="str">
        <f>р.2!I134</f>
        <v>/Е.С. Орлова/</v>
      </c>
      <c r="AC152" s="1637"/>
      <c r="AD152" s="1637"/>
      <c r="AE152" s="1637"/>
      <c r="AF152" s="1637"/>
      <c r="AG152" s="1637"/>
      <c r="AH152" s="1637"/>
      <c r="AI152" s="1637"/>
      <c r="AJ152" s="1637"/>
      <c r="AK152" s="1637"/>
      <c r="AL152" s="1637"/>
      <c r="AM152" s="1637"/>
      <c r="AN152" s="1637"/>
      <c r="AO152" s="294"/>
      <c r="AP152" s="294"/>
      <c r="AQ152" s="1638" t="str">
        <f>р.2!O134</f>
        <v>8 (8332) 70-80-93</v>
      </c>
      <c r="AR152" s="1638"/>
      <c r="AS152" s="1638"/>
      <c r="AT152" s="1638"/>
      <c r="AU152" s="1638"/>
      <c r="AV152" s="1638"/>
      <c r="AW152" s="1638"/>
      <c r="AX152" s="1638"/>
      <c r="AY152" s="1638"/>
      <c r="AZ152" s="1638"/>
      <c r="BA152" s="545"/>
    </row>
    <row r="153" spans="1:60">
      <c r="A153" s="271"/>
      <c r="B153" s="546"/>
      <c r="C153" s="1635"/>
      <c r="D153" s="1635"/>
      <c r="E153" s="1635"/>
      <c r="F153" s="1635"/>
      <c r="G153" s="1635"/>
      <c r="H153" s="1635"/>
      <c r="I153" s="995" t="s">
        <v>1144</v>
      </c>
      <c r="J153" s="995"/>
      <c r="K153" s="995"/>
      <c r="L153" s="995"/>
      <c r="M153" s="995"/>
      <c r="N153" s="995"/>
      <c r="O153" s="995"/>
      <c r="P153" s="995"/>
      <c r="Q153" s="995"/>
      <c r="R153" s="995"/>
      <c r="S153" s="569"/>
      <c r="T153" s="996" t="s">
        <v>42</v>
      </c>
      <c r="U153" s="996"/>
      <c r="V153" s="996"/>
      <c r="W153" s="996"/>
      <c r="X153" s="996"/>
      <c r="Y153" s="996"/>
      <c r="Z153" s="295"/>
      <c r="AA153" s="295"/>
      <c r="AB153" s="1636" t="s">
        <v>438</v>
      </c>
      <c r="AC153" s="1636"/>
      <c r="AD153" s="1636"/>
      <c r="AE153" s="1636"/>
      <c r="AF153" s="1636"/>
      <c r="AG153" s="1636"/>
      <c r="AH153" s="1636"/>
      <c r="AI153" s="1636"/>
      <c r="AJ153" s="1636"/>
      <c r="AK153" s="1636"/>
      <c r="AL153" s="1636"/>
      <c r="AM153" s="1636"/>
      <c r="AN153" s="1636"/>
      <c r="AO153" s="294"/>
      <c r="AP153" s="294"/>
      <c r="AQ153" s="1636" t="s">
        <v>92</v>
      </c>
      <c r="AR153" s="1636"/>
      <c r="AS153" s="1636"/>
      <c r="AT153" s="1636"/>
      <c r="AU153" s="1636"/>
      <c r="AV153" s="1636"/>
      <c r="AW153" s="1636"/>
      <c r="AX153" s="1636"/>
      <c r="AY153" s="1636"/>
      <c r="AZ153" s="1636"/>
      <c r="BA153" s="545"/>
    </row>
    <row r="154" spans="1:60">
      <c r="A154" s="271"/>
      <c r="B154" s="546"/>
      <c r="C154" s="546"/>
      <c r="D154" s="546"/>
      <c r="E154" s="546"/>
      <c r="F154" s="546"/>
      <c r="G154" s="546"/>
      <c r="H154" s="546"/>
      <c r="I154" s="546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546"/>
      <c r="AA154" s="546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57"/>
      <c r="AP154" s="257"/>
      <c r="AQ154" s="293"/>
      <c r="AR154" s="293"/>
      <c r="AS154" s="293"/>
      <c r="AT154" s="293"/>
      <c r="AU154" s="293"/>
      <c r="AV154" s="293"/>
      <c r="AW154" s="293"/>
      <c r="AX154" s="293"/>
      <c r="AY154" s="293"/>
      <c r="AZ154" s="293"/>
      <c r="BA154" s="545"/>
    </row>
    <row r="155" spans="1:60">
      <c r="A155" s="271"/>
      <c r="B155" s="260"/>
      <c r="C155" s="1631">
        <f>р.2!C137</f>
        <v>44925</v>
      </c>
      <c r="D155" s="1631"/>
      <c r="E155" s="1631"/>
      <c r="F155" s="1631"/>
      <c r="G155" s="1631"/>
      <c r="H155" s="1631"/>
      <c r="I155" s="1631"/>
      <c r="J155" s="1631"/>
      <c r="K155" s="1631"/>
      <c r="L155" s="1631"/>
      <c r="M155" s="1631"/>
      <c r="N155" s="551"/>
      <c r="O155" s="552"/>
      <c r="P155" s="553"/>
      <c r="Q155" s="1624"/>
      <c r="R155" s="1624"/>
      <c r="S155" s="548"/>
      <c r="T155" s="551"/>
      <c r="U155" s="292"/>
      <c r="V155" s="292"/>
      <c r="W155" s="292"/>
      <c r="X155" s="257"/>
      <c r="Y155" s="546"/>
      <c r="Z155" s="546"/>
      <c r="AA155" s="546"/>
      <c r="AB155" s="546"/>
      <c r="AC155" s="546"/>
      <c r="AD155" s="546"/>
      <c r="AE155" s="546"/>
      <c r="AF155" s="546"/>
      <c r="AG155" s="546"/>
      <c r="AH155" s="546"/>
      <c r="AI155" s="546"/>
      <c r="AJ155" s="546"/>
      <c r="AK155" s="546"/>
      <c r="AL155" s="546"/>
      <c r="AM155" s="546"/>
      <c r="AN155" s="546"/>
      <c r="AO155" s="546"/>
      <c r="AP155" s="546"/>
      <c r="AQ155" s="546"/>
      <c r="AR155" s="546"/>
      <c r="AS155" s="546"/>
      <c r="AT155" s="546"/>
      <c r="AU155" s="546"/>
      <c r="AV155" s="257"/>
      <c r="AW155" s="257"/>
      <c r="AX155" s="257"/>
      <c r="AY155" s="257"/>
      <c r="AZ155" s="257"/>
      <c r="BA155" s="545"/>
    </row>
    <row r="156" spans="1:60">
      <c r="A156" s="271"/>
      <c r="B156" s="257"/>
      <c r="C156" s="257"/>
      <c r="D156" s="1602"/>
      <c r="E156" s="1602"/>
      <c r="F156" s="257"/>
      <c r="G156" s="257"/>
      <c r="H156" s="1602"/>
      <c r="I156" s="1602"/>
      <c r="J156" s="1602"/>
      <c r="K156" s="1602"/>
      <c r="L156" s="1602"/>
      <c r="M156" s="1602"/>
      <c r="N156" s="257"/>
      <c r="O156" s="257"/>
      <c r="P156" s="257"/>
      <c r="Q156" s="1602"/>
      <c r="R156" s="1602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57"/>
      <c r="AY156" s="257"/>
      <c r="AZ156" s="257"/>
    </row>
  </sheetData>
  <mergeCells count="487">
    <mergeCell ref="AK149:AZ149"/>
    <mergeCell ref="M150:Y150"/>
    <mergeCell ref="AB150:AH150"/>
    <mergeCell ref="AK150:AZ150"/>
    <mergeCell ref="B145:H145"/>
    <mergeCell ref="I145:K145"/>
    <mergeCell ref="L145:M145"/>
    <mergeCell ref="N145:P145"/>
    <mergeCell ref="Q145:T145"/>
    <mergeCell ref="U145:W145"/>
    <mergeCell ref="X145:Z145"/>
    <mergeCell ref="AA145:AC145"/>
    <mergeCell ref="AD145:AG145"/>
    <mergeCell ref="AX146:AZ146"/>
    <mergeCell ref="AX145:AZ145"/>
    <mergeCell ref="AA146:AC146"/>
    <mergeCell ref="AD146:AG146"/>
    <mergeCell ref="X146:Z146"/>
    <mergeCell ref="D156:E156"/>
    <mergeCell ref="H156:M156"/>
    <mergeCell ref="Q156:R156"/>
    <mergeCell ref="A3:K3"/>
    <mergeCell ref="L3:AZ3"/>
    <mergeCell ref="L4:AZ4"/>
    <mergeCell ref="C153:H153"/>
    <mergeCell ref="AB153:AN153"/>
    <mergeCell ref="AQ153:AZ153"/>
    <mergeCell ref="AA144:AC144"/>
    <mergeCell ref="AD144:AG144"/>
    <mergeCell ref="N146:P146"/>
    <mergeCell ref="Q146:T146"/>
    <mergeCell ref="U146:W146"/>
    <mergeCell ref="U144:W144"/>
    <mergeCell ref="AB152:AN152"/>
    <mergeCell ref="AQ152:AZ152"/>
    <mergeCell ref="AH144:AJ144"/>
    <mergeCell ref="R125:S125"/>
    <mergeCell ref="AR137:AZ137"/>
    <mergeCell ref="AJ124:AQ124"/>
    <mergeCell ref="T125:AB125"/>
    <mergeCell ref="AC125:AI125"/>
    <mergeCell ref="AB149:AH149"/>
    <mergeCell ref="B1:AZ1"/>
    <mergeCell ref="B15:Y15"/>
    <mergeCell ref="Z15:AB15"/>
    <mergeCell ref="AC15:AJ15"/>
    <mergeCell ref="AK15:AR15"/>
    <mergeCell ref="AS15:AZ15"/>
    <mergeCell ref="A2:K2"/>
    <mergeCell ref="L2:AZ2"/>
    <mergeCell ref="A5:K5"/>
    <mergeCell ref="L5:AZ5"/>
    <mergeCell ref="A6:K6"/>
    <mergeCell ref="L6:AZ6"/>
    <mergeCell ref="A7:K7"/>
    <mergeCell ref="AC13:AJ13"/>
    <mergeCell ref="AK13:AR13"/>
    <mergeCell ref="AS13:AZ13"/>
    <mergeCell ref="B14:Y14"/>
    <mergeCell ref="Z14:AB14"/>
    <mergeCell ref="B10:Y12"/>
    <mergeCell ref="Z10:AB12"/>
    <mergeCell ref="AC10:AZ10"/>
    <mergeCell ref="AC11:AJ12"/>
    <mergeCell ref="AK11:AR12"/>
    <mergeCell ref="AS11:AZ12"/>
    <mergeCell ref="AJ125:AQ125"/>
    <mergeCell ref="AR125:AZ125"/>
    <mergeCell ref="B126:Q126"/>
    <mergeCell ref="R126:S126"/>
    <mergeCell ref="T126:AB126"/>
    <mergeCell ref="AC126:AI126"/>
    <mergeCell ref="B137:Q137"/>
    <mergeCell ref="R137:S137"/>
    <mergeCell ref="T137:AB137"/>
    <mergeCell ref="AC137:AI137"/>
    <mergeCell ref="AJ137:AQ137"/>
    <mergeCell ref="AJ135:AQ135"/>
    <mergeCell ref="B136:Q136"/>
    <mergeCell ref="R136:S136"/>
    <mergeCell ref="T136:AB136"/>
    <mergeCell ref="AC136:AI136"/>
    <mergeCell ref="AJ136:AQ136"/>
    <mergeCell ref="B125:Q125"/>
    <mergeCell ref="AJ126:AQ126"/>
    <mergeCell ref="AR136:AZ136"/>
    <mergeCell ref="B128:AZ128"/>
    <mergeCell ref="B130:Q133"/>
    <mergeCell ref="R130:S133"/>
    <mergeCell ref="AR126:AZ126"/>
    <mergeCell ref="AQ144:AT144"/>
    <mergeCell ref="AU146:AW146"/>
    <mergeCell ref="AH146:AJ146"/>
    <mergeCell ref="AK146:AM146"/>
    <mergeCell ref="AH145:AJ145"/>
    <mergeCell ref="AK145:AM145"/>
    <mergeCell ref="AN145:AP145"/>
    <mergeCell ref="AQ145:AT145"/>
    <mergeCell ref="AU145:AW145"/>
    <mergeCell ref="AN146:AP146"/>
    <mergeCell ref="AQ146:AT146"/>
    <mergeCell ref="AU144:AW144"/>
    <mergeCell ref="AX144:AZ144"/>
    <mergeCell ref="N142:P142"/>
    <mergeCell ref="AU142:AW142"/>
    <mergeCell ref="AX143:AZ143"/>
    <mergeCell ref="AX142:AZ142"/>
    <mergeCell ref="AN143:AP143"/>
    <mergeCell ref="X144:Z144"/>
    <mergeCell ref="N144:P144"/>
    <mergeCell ref="Q144:T144"/>
    <mergeCell ref="AK144:AM144"/>
    <mergeCell ref="AN144:AP144"/>
    <mergeCell ref="AD142:AG142"/>
    <mergeCell ref="AH142:AJ142"/>
    <mergeCell ref="AK142:AM142"/>
    <mergeCell ref="U142:W142"/>
    <mergeCell ref="X142:Z142"/>
    <mergeCell ref="AA142:AC142"/>
    <mergeCell ref="Q142:T142"/>
    <mergeCell ref="AU143:AW143"/>
    <mergeCell ref="AK143:AM143"/>
    <mergeCell ref="AQ143:AT143"/>
    <mergeCell ref="AA143:AC143"/>
    <mergeCell ref="AD143:AG143"/>
    <mergeCell ref="AH143:AJ143"/>
    <mergeCell ref="Q155:R155"/>
    <mergeCell ref="B143:H143"/>
    <mergeCell ref="L144:M144"/>
    <mergeCell ref="I144:K144"/>
    <mergeCell ref="L143:M143"/>
    <mergeCell ref="I143:K143"/>
    <mergeCell ref="N143:P143"/>
    <mergeCell ref="Q143:T143"/>
    <mergeCell ref="C152:H152"/>
    <mergeCell ref="B146:K146"/>
    <mergeCell ref="L146:M146"/>
    <mergeCell ref="M149:Y149"/>
    <mergeCell ref="C155:M155"/>
    <mergeCell ref="I152:R152"/>
    <mergeCell ref="T152:Y152"/>
    <mergeCell ref="I153:R153"/>
    <mergeCell ref="T153:Y153"/>
    <mergeCell ref="B144:H144"/>
    <mergeCell ref="C149:H149"/>
    <mergeCell ref="U143:W143"/>
    <mergeCell ref="X143:Z143"/>
    <mergeCell ref="I141:K142"/>
    <mergeCell ref="AC130:AI133"/>
    <mergeCell ref="AJ130:AQ133"/>
    <mergeCell ref="AR130:AZ133"/>
    <mergeCell ref="B134:Q134"/>
    <mergeCell ref="R134:S134"/>
    <mergeCell ref="T134:AB134"/>
    <mergeCell ref="AC134:AI134"/>
    <mergeCell ref="AJ134:AQ134"/>
    <mergeCell ref="AR134:AZ134"/>
    <mergeCell ref="B135:Q135"/>
    <mergeCell ref="R135:S135"/>
    <mergeCell ref="T135:AB135"/>
    <mergeCell ref="AC135:AI135"/>
    <mergeCell ref="AR135:AZ135"/>
    <mergeCell ref="AN142:AP142"/>
    <mergeCell ref="AN141:AZ141"/>
    <mergeCell ref="B139:AZ139"/>
    <mergeCell ref="B141:H142"/>
    <mergeCell ref="AA141:AM141"/>
    <mergeCell ref="L141:M142"/>
    <mergeCell ref="N141:Z141"/>
    <mergeCell ref="AQ142:AT142"/>
    <mergeCell ref="T130:AB133"/>
    <mergeCell ref="AR124:AZ124"/>
    <mergeCell ref="B115:Q115"/>
    <mergeCell ref="R115:S115"/>
    <mergeCell ref="T115:AB115"/>
    <mergeCell ref="AC115:AI115"/>
    <mergeCell ref="AJ115:AQ115"/>
    <mergeCell ref="AR115:AZ115"/>
    <mergeCell ref="B117:AZ117"/>
    <mergeCell ref="B119:Q122"/>
    <mergeCell ref="R119:S122"/>
    <mergeCell ref="T119:AB122"/>
    <mergeCell ref="AC119:AI122"/>
    <mergeCell ref="AJ119:AQ122"/>
    <mergeCell ref="AR119:AZ122"/>
    <mergeCell ref="B123:Q123"/>
    <mergeCell ref="R123:S123"/>
    <mergeCell ref="T123:AB123"/>
    <mergeCell ref="AC123:AI123"/>
    <mergeCell ref="AJ123:AQ123"/>
    <mergeCell ref="AR123:AZ123"/>
    <mergeCell ref="B124:Q124"/>
    <mergeCell ref="R124:S124"/>
    <mergeCell ref="T124:AB124"/>
    <mergeCell ref="AC124:AI124"/>
    <mergeCell ref="B113:Q113"/>
    <mergeCell ref="R113:S113"/>
    <mergeCell ref="T113:AB113"/>
    <mergeCell ref="AC113:AI113"/>
    <mergeCell ref="AJ113:AQ113"/>
    <mergeCell ref="AR113:AZ113"/>
    <mergeCell ref="B114:Q114"/>
    <mergeCell ref="R114:S114"/>
    <mergeCell ref="T114:AB114"/>
    <mergeCell ref="AC114:AI114"/>
    <mergeCell ref="AJ114:AQ114"/>
    <mergeCell ref="AR114:AZ114"/>
    <mergeCell ref="B106:AZ106"/>
    <mergeCell ref="B108:Q111"/>
    <mergeCell ref="R108:S111"/>
    <mergeCell ref="T108:AB111"/>
    <mergeCell ref="AC108:AI111"/>
    <mergeCell ref="AJ108:AQ111"/>
    <mergeCell ref="AR108:AZ111"/>
    <mergeCell ref="B112:Q112"/>
    <mergeCell ref="R112:S112"/>
    <mergeCell ref="T112:AB112"/>
    <mergeCell ref="AC112:AI112"/>
    <mergeCell ref="AJ112:AQ112"/>
    <mergeCell ref="AR112:AZ112"/>
    <mergeCell ref="AU101:AZ101"/>
    <mergeCell ref="B105:AZ105"/>
    <mergeCell ref="AU102:AZ102"/>
    <mergeCell ref="B103:Q103"/>
    <mergeCell ref="R103:S103"/>
    <mergeCell ref="T103:Z103"/>
    <mergeCell ref="AA103:AG103"/>
    <mergeCell ref="AH103:AM103"/>
    <mergeCell ref="AN103:AT103"/>
    <mergeCell ref="AU103:AZ103"/>
    <mergeCell ref="B102:Q102"/>
    <mergeCell ref="B101:Q101"/>
    <mergeCell ref="R101:S101"/>
    <mergeCell ref="T101:Z101"/>
    <mergeCell ref="AA101:AG101"/>
    <mergeCell ref="AH101:AM101"/>
    <mergeCell ref="AN101:AT101"/>
    <mergeCell ref="R102:S102"/>
    <mergeCell ref="T102:Z102"/>
    <mergeCell ref="AA102:AG102"/>
    <mergeCell ref="AH102:AM102"/>
    <mergeCell ref="AN102:AT102"/>
    <mergeCell ref="B94:AZ94"/>
    <mergeCell ref="B96:Q99"/>
    <mergeCell ref="R96:S99"/>
    <mergeCell ref="T96:Z99"/>
    <mergeCell ref="AA96:AG99"/>
    <mergeCell ref="AH96:AM99"/>
    <mergeCell ref="AN96:AT99"/>
    <mergeCell ref="AU96:AZ99"/>
    <mergeCell ref="B100:Q100"/>
    <mergeCell ref="R100:S100"/>
    <mergeCell ref="T100:Z100"/>
    <mergeCell ref="AA100:AG100"/>
    <mergeCell ref="AH100:AM100"/>
    <mergeCell ref="AN100:AT100"/>
    <mergeCell ref="AU100:AZ100"/>
    <mergeCell ref="B92:Q92"/>
    <mergeCell ref="R92:S92"/>
    <mergeCell ref="T92:Z92"/>
    <mergeCell ref="AA92:AG92"/>
    <mergeCell ref="AH92:AM92"/>
    <mergeCell ref="AN92:AT92"/>
    <mergeCell ref="AU92:AZ92"/>
    <mergeCell ref="B91:Q91"/>
    <mergeCell ref="R91:S91"/>
    <mergeCell ref="T91:Z91"/>
    <mergeCell ref="AA91:AG91"/>
    <mergeCell ref="AH91:AM91"/>
    <mergeCell ref="AN91:AT91"/>
    <mergeCell ref="AU89:AZ89"/>
    <mergeCell ref="B90:Q90"/>
    <mergeCell ref="R90:S90"/>
    <mergeCell ref="T90:Z90"/>
    <mergeCell ref="AA90:AG90"/>
    <mergeCell ref="AH90:AM90"/>
    <mergeCell ref="AU91:AZ91"/>
    <mergeCell ref="B83:AZ83"/>
    <mergeCell ref="B85:Q88"/>
    <mergeCell ref="R85:S88"/>
    <mergeCell ref="T85:Z88"/>
    <mergeCell ref="AA85:AG88"/>
    <mergeCell ref="AH85:AM88"/>
    <mergeCell ref="AN85:AT88"/>
    <mergeCell ref="AU85:AZ88"/>
    <mergeCell ref="AN90:AT90"/>
    <mergeCell ref="AU90:AZ90"/>
    <mergeCell ref="B89:Q89"/>
    <mergeCell ref="R89:S89"/>
    <mergeCell ref="T89:Z89"/>
    <mergeCell ref="AA89:AG89"/>
    <mergeCell ref="AH89:AM89"/>
    <mergeCell ref="AN89:AT89"/>
    <mergeCell ref="B81:Q81"/>
    <mergeCell ref="R81:S81"/>
    <mergeCell ref="T81:Z81"/>
    <mergeCell ref="AA81:AG81"/>
    <mergeCell ref="AH81:AM81"/>
    <mergeCell ref="AN81:AT81"/>
    <mergeCell ref="AU81:AZ81"/>
    <mergeCell ref="B80:Q80"/>
    <mergeCell ref="R80:S80"/>
    <mergeCell ref="T80:Z80"/>
    <mergeCell ref="AA80:AG80"/>
    <mergeCell ref="AH80:AM80"/>
    <mergeCell ref="AN80:AT80"/>
    <mergeCell ref="AU78:AZ78"/>
    <mergeCell ref="B79:Q79"/>
    <mergeCell ref="R79:S79"/>
    <mergeCell ref="T79:Z79"/>
    <mergeCell ref="AA79:AG79"/>
    <mergeCell ref="AH79:AM79"/>
    <mergeCell ref="AU80:AZ80"/>
    <mergeCell ref="B72:AZ72"/>
    <mergeCell ref="B74:Q77"/>
    <mergeCell ref="R74:S77"/>
    <mergeCell ref="T74:Z77"/>
    <mergeCell ref="AA74:AG77"/>
    <mergeCell ref="AH74:AM77"/>
    <mergeCell ref="AN74:AT77"/>
    <mergeCell ref="AU74:AZ77"/>
    <mergeCell ref="AN79:AT79"/>
    <mergeCell ref="AU79:AZ79"/>
    <mergeCell ref="B78:Q78"/>
    <mergeCell ref="R78:S78"/>
    <mergeCell ref="T78:Z78"/>
    <mergeCell ref="AA78:AG78"/>
    <mergeCell ref="AH78:AM78"/>
    <mergeCell ref="AN78:AT78"/>
    <mergeCell ref="B68:Q68"/>
    <mergeCell ref="R68:S68"/>
    <mergeCell ref="T68:AB68"/>
    <mergeCell ref="AC68:AI68"/>
    <mergeCell ref="AJ68:AQ68"/>
    <mergeCell ref="AR68:AZ68"/>
    <mergeCell ref="B71:AZ71"/>
    <mergeCell ref="B69:Q69"/>
    <mergeCell ref="R69:S69"/>
    <mergeCell ref="T69:AB69"/>
    <mergeCell ref="AC69:AI69"/>
    <mergeCell ref="AJ69:AQ69"/>
    <mergeCell ref="AR69:AZ69"/>
    <mergeCell ref="B57:Q57"/>
    <mergeCell ref="R57:S57"/>
    <mergeCell ref="T57:AB57"/>
    <mergeCell ref="AC57:AI57"/>
    <mergeCell ref="AJ57:AQ57"/>
    <mergeCell ref="AR57:AZ57"/>
    <mergeCell ref="B56:Q56"/>
    <mergeCell ref="R56:S56"/>
    <mergeCell ref="B67:Q67"/>
    <mergeCell ref="R67:S67"/>
    <mergeCell ref="T67:AB67"/>
    <mergeCell ref="AC67:AI67"/>
    <mergeCell ref="AJ67:AQ67"/>
    <mergeCell ref="AR67:AZ67"/>
    <mergeCell ref="B58:Q58"/>
    <mergeCell ref="R58:S58"/>
    <mergeCell ref="T58:AB58"/>
    <mergeCell ref="AC58:AI58"/>
    <mergeCell ref="AJ58:AQ58"/>
    <mergeCell ref="AR58:AZ58"/>
    <mergeCell ref="T56:AB56"/>
    <mergeCell ref="AC56:AI56"/>
    <mergeCell ref="AJ56:AQ56"/>
    <mergeCell ref="AR56:AZ56"/>
    <mergeCell ref="B55:Q55"/>
    <mergeCell ref="R55:S55"/>
    <mergeCell ref="T55:AB55"/>
    <mergeCell ref="AC55:AI55"/>
    <mergeCell ref="AJ55:AQ55"/>
    <mergeCell ref="AR55:AZ55"/>
    <mergeCell ref="AC32:AJ32"/>
    <mergeCell ref="AK32:AR32"/>
    <mergeCell ref="AS32:AZ32"/>
    <mergeCell ref="B46:Q46"/>
    <mergeCell ref="B32:Y32"/>
    <mergeCell ref="Z32:AB32"/>
    <mergeCell ref="AC40:AI43"/>
    <mergeCell ref="AJ40:AQ43"/>
    <mergeCell ref="AR40:AZ43"/>
    <mergeCell ref="AC45:AI45"/>
    <mergeCell ref="AJ45:AQ45"/>
    <mergeCell ref="AR45:AZ45"/>
    <mergeCell ref="B44:Q44"/>
    <mergeCell ref="B49:AZ49"/>
    <mergeCell ref="Z34:AB34"/>
    <mergeCell ref="AC34:AJ34"/>
    <mergeCell ref="B51:Q54"/>
    <mergeCell ref="R51:S54"/>
    <mergeCell ref="AK33:AR33"/>
    <mergeCell ref="AS33:AZ33"/>
    <mergeCell ref="B34:Y34"/>
    <mergeCell ref="B37:AZ37"/>
    <mergeCell ref="B33:Y33"/>
    <mergeCell ref="Z33:AB33"/>
    <mergeCell ref="AC33:AJ33"/>
    <mergeCell ref="B38:AZ38"/>
    <mergeCell ref="B40:Q43"/>
    <mergeCell ref="R40:S43"/>
    <mergeCell ref="T40:AB43"/>
    <mergeCell ref="AK34:AR34"/>
    <mergeCell ref="AS34:AZ34"/>
    <mergeCell ref="AR46:AZ46"/>
    <mergeCell ref="T51:AB54"/>
    <mergeCell ref="AC51:AI54"/>
    <mergeCell ref="AJ51:AQ54"/>
    <mergeCell ref="AR51:AZ54"/>
    <mergeCell ref="R46:S46"/>
    <mergeCell ref="T46:AB46"/>
    <mergeCell ref="AC46:AI46"/>
    <mergeCell ref="B47:Q47"/>
    <mergeCell ref="R47:S47"/>
    <mergeCell ref="T47:AB47"/>
    <mergeCell ref="AC47:AI47"/>
    <mergeCell ref="T66:AB66"/>
    <mergeCell ref="AC66:AI66"/>
    <mergeCell ref="AJ66:AQ66"/>
    <mergeCell ref="AR66:AZ66"/>
    <mergeCell ref="AJ47:AQ47"/>
    <mergeCell ref="AR47:AZ47"/>
    <mergeCell ref="R44:S44"/>
    <mergeCell ref="T44:AB44"/>
    <mergeCell ref="AC44:AI44"/>
    <mergeCell ref="AJ44:AQ44"/>
    <mergeCell ref="AR44:AZ44"/>
    <mergeCell ref="B60:AZ60"/>
    <mergeCell ref="B62:Q65"/>
    <mergeCell ref="R62:S65"/>
    <mergeCell ref="T62:AB65"/>
    <mergeCell ref="AC62:AI65"/>
    <mergeCell ref="AJ62:AQ65"/>
    <mergeCell ref="AR62:AZ65"/>
    <mergeCell ref="B66:Q66"/>
    <mergeCell ref="R66:S66"/>
    <mergeCell ref="B45:Q45"/>
    <mergeCell ref="R45:S45"/>
    <mergeCell ref="T45:AB45"/>
    <mergeCell ref="AJ46:AQ46"/>
    <mergeCell ref="AK18:AR18"/>
    <mergeCell ref="AS18:AZ18"/>
    <mergeCell ref="AC29:AJ29"/>
    <mergeCell ref="Z18:AB18"/>
    <mergeCell ref="AC18:AJ18"/>
    <mergeCell ref="B13:Y13"/>
    <mergeCell ref="Z13:AB13"/>
    <mergeCell ref="AK16:AR16"/>
    <mergeCell ref="AS16:AZ16"/>
    <mergeCell ref="AS14:AZ14"/>
    <mergeCell ref="AC14:AJ14"/>
    <mergeCell ref="AK14:AR14"/>
    <mergeCell ref="B17:Y17"/>
    <mergeCell ref="Z17:AB17"/>
    <mergeCell ref="AS17:AZ17"/>
    <mergeCell ref="Z16:AB16"/>
    <mergeCell ref="AC16:AJ16"/>
    <mergeCell ref="AC17:AJ17"/>
    <mergeCell ref="AK17:AR17"/>
    <mergeCell ref="B18:Y18"/>
    <mergeCell ref="B16:Y16"/>
    <mergeCell ref="B21:AZ21"/>
    <mergeCell ref="B19:Y19"/>
    <mergeCell ref="Z19:AB19"/>
    <mergeCell ref="AC19:AJ19"/>
    <mergeCell ref="AK19:AR19"/>
    <mergeCell ref="AS19:AZ19"/>
    <mergeCell ref="B31:Y31"/>
    <mergeCell ref="Z31:AB31"/>
    <mergeCell ref="B29:Y29"/>
    <mergeCell ref="Z29:AB29"/>
    <mergeCell ref="B26:Y28"/>
    <mergeCell ref="Z26:AB28"/>
    <mergeCell ref="B22:AZ22"/>
    <mergeCell ref="B30:Y30"/>
    <mergeCell ref="Z30:AB30"/>
    <mergeCell ref="AC30:AJ30"/>
    <mergeCell ref="AK29:AR29"/>
    <mergeCell ref="AS29:AZ29"/>
    <mergeCell ref="AK30:AR30"/>
    <mergeCell ref="AS30:AZ30"/>
    <mergeCell ref="AC26:AZ26"/>
    <mergeCell ref="AC27:AJ28"/>
    <mergeCell ref="AK27:AR28"/>
    <mergeCell ref="AS27:AZ28"/>
    <mergeCell ref="AC31:AJ31"/>
    <mergeCell ref="AK31:AR31"/>
    <mergeCell ref="AS31:AZ31"/>
  </mergeCells>
  <pageMargins left="0.70866141732283472" right="0.39370078740157483" top="0.74803149606299213" bottom="0.74803149606299213" header="0.31496062992125984" footer="0"/>
  <pageSetup paperSize="9" scale="4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5"/>
  <sheetViews>
    <sheetView showGridLines="0" view="pageBreakPreview" zoomScaleNormal="100" zoomScaleSheetLayoutView="100" workbookViewId="0">
      <selection activeCell="AL61" sqref="AL61:AZ61"/>
    </sheetView>
  </sheetViews>
  <sheetFormatPr defaultColWidth="0.85546875" defaultRowHeight="15"/>
  <cols>
    <col min="1" max="1" width="4.140625" style="162" customWidth="1"/>
    <col min="2" max="2" width="2.42578125" style="162" customWidth="1"/>
    <col min="3" max="3" width="3.28515625" style="162" customWidth="1"/>
    <col min="4" max="19" width="2.42578125" style="162" customWidth="1"/>
    <col min="20" max="20" width="3.28515625" style="162" customWidth="1"/>
    <col min="21" max="21" width="5.28515625" style="162" customWidth="1"/>
    <col min="22" max="22" width="2.42578125" style="162" customWidth="1"/>
    <col min="23" max="23" width="3.28515625" style="162" customWidth="1"/>
    <col min="24" max="24" width="2.7109375" style="162" customWidth="1"/>
    <col min="25" max="25" width="3" style="162" customWidth="1"/>
    <col min="26" max="26" width="2.85546875" style="162" customWidth="1"/>
    <col min="27" max="27" width="3.28515625" style="162" customWidth="1"/>
    <col min="28" max="29" width="3.140625" style="162" customWidth="1"/>
    <col min="30" max="30" width="2.85546875" style="162" customWidth="1"/>
    <col min="31" max="31" width="3.140625" style="162" customWidth="1"/>
    <col min="32" max="32" width="2.42578125" style="162" customWidth="1"/>
    <col min="33" max="33" width="3.28515625" style="162" customWidth="1"/>
    <col min="34" max="34" width="3.140625" style="162" customWidth="1"/>
    <col min="35" max="35" width="2.42578125" style="162" customWidth="1"/>
    <col min="36" max="36" width="3.5703125" style="162" customWidth="1"/>
    <col min="37" max="37" width="2.42578125" style="162" customWidth="1"/>
    <col min="38" max="39" width="3.42578125" style="162" customWidth="1"/>
    <col min="40" max="40" width="2.42578125" style="162" customWidth="1"/>
    <col min="41" max="41" width="3" style="162" customWidth="1"/>
    <col min="42" max="42" width="3.140625" style="162" customWidth="1"/>
    <col min="43" max="43" width="3.5703125" style="162" customWidth="1"/>
    <col min="44" max="45" width="3" style="162" customWidth="1"/>
    <col min="46" max="46" width="2.42578125" style="162" customWidth="1"/>
    <col min="47" max="47" width="3" style="162" customWidth="1"/>
    <col min="48" max="48" width="3.5703125" style="162" customWidth="1"/>
    <col min="49" max="49" width="3.28515625" style="162" customWidth="1"/>
    <col min="50" max="50" width="2.85546875" style="162" customWidth="1"/>
    <col min="51" max="51" width="2.7109375" style="162" customWidth="1"/>
    <col min="52" max="52" width="3.28515625" style="162" customWidth="1"/>
    <col min="53" max="53" width="17.7109375" style="162" bestFit="1" customWidth="1"/>
    <col min="54" max="54" width="15.5703125" style="162" customWidth="1"/>
    <col min="55" max="55" width="12.5703125" style="162" bestFit="1" customWidth="1"/>
    <col min="56" max="16384" width="0.85546875" style="162"/>
  </cols>
  <sheetData>
    <row r="1" spans="1:53" s="165" customFormat="1" ht="45.75" customHeight="1">
      <c r="B1" s="1561" t="s">
        <v>699</v>
      </c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  <c r="V1" s="1657"/>
      <c r="W1" s="1657"/>
      <c r="X1" s="1657"/>
      <c r="Y1" s="1657"/>
      <c r="Z1" s="1657"/>
      <c r="AA1" s="1657"/>
      <c r="AB1" s="1657"/>
      <c r="AC1" s="1657"/>
      <c r="AD1" s="1657"/>
      <c r="AE1" s="1657"/>
      <c r="AF1" s="1657"/>
      <c r="AG1" s="1657"/>
      <c r="AH1" s="1657"/>
      <c r="AI1" s="1657"/>
      <c r="AJ1" s="1657"/>
      <c r="AK1" s="1657"/>
      <c r="AL1" s="1657"/>
      <c r="AM1" s="1657"/>
      <c r="AN1" s="1657"/>
      <c r="AO1" s="1657"/>
      <c r="AP1" s="1657"/>
      <c r="AQ1" s="1657"/>
      <c r="AR1" s="1657"/>
      <c r="AS1" s="1657"/>
      <c r="AT1" s="1658"/>
      <c r="AU1" s="1658"/>
      <c r="AV1" s="1658"/>
      <c r="AW1" s="1658"/>
      <c r="AX1" s="1658"/>
      <c r="AY1" s="1658"/>
      <c r="AZ1" s="1658"/>
    </row>
    <row r="2" spans="1:53" s="198" customFormat="1" ht="30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668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  <c r="Y2" s="1668"/>
      <c r="Z2" s="1668"/>
      <c r="AA2" s="1668"/>
      <c r="AB2" s="1668"/>
      <c r="AC2" s="1668"/>
      <c r="AD2" s="1668"/>
      <c r="AE2" s="1668"/>
      <c r="AF2" s="1668"/>
      <c r="AG2" s="1668"/>
      <c r="AH2" s="1668"/>
      <c r="AI2" s="1668"/>
      <c r="AJ2" s="1668"/>
      <c r="AK2" s="1668"/>
      <c r="AL2" s="1668"/>
      <c r="AM2" s="1668"/>
      <c r="AN2" s="1668"/>
      <c r="AO2" s="1668"/>
      <c r="AP2" s="1668"/>
      <c r="AQ2" s="1668"/>
      <c r="AR2" s="1668"/>
      <c r="AS2" s="1668"/>
      <c r="AT2" s="1668"/>
      <c r="AU2" s="1668"/>
      <c r="AV2" s="1668"/>
      <c r="AW2" s="1668"/>
      <c r="AX2" s="1668"/>
      <c r="AY2" s="1668"/>
      <c r="AZ2" s="1668"/>
      <c r="BA2" s="233"/>
    </row>
    <row r="3" spans="1:53" s="198" customFormat="1" ht="28.5" customHeight="1">
      <c r="A3" s="1674" t="s">
        <v>595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401" t="s">
        <v>1013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>
      <c r="A4" s="1674"/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3" t="s">
        <v>594</v>
      </c>
      <c r="M4" s="1673"/>
      <c r="N4" s="1673"/>
      <c r="O4" s="1673"/>
      <c r="P4" s="1673"/>
      <c r="Q4" s="1673"/>
      <c r="R4" s="1673"/>
      <c r="S4" s="1673"/>
      <c r="T4" s="1673"/>
      <c r="U4" s="1673"/>
      <c r="V4" s="1673"/>
      <c r="W4" s="1673"/>
      <c r="X4" s="1673"/>
      <c r="Y4" s="1673"/>
      <c r="Z4" s="1673"/>
      <c r="AA4" s="1673"/>
      <c r="AB4" s="1673"/>
      <c r="AC4" s="1673"/>
      <c r="AD4" s="1673"/>
      <c r="AE4" s="1673"/>
      <c r="AF4" s="1673"/>
      <c r="AG4" s="1673"/>
      <c r="AH4" s="1673"/>
      <c r="AI4" s="1673"/>
      <c r="AJ4" s="1673"/>
      <c r="AK4" s="1673"/>
      <c r="AL4" s="1673"/>
      <c r="AM4" s="1673"/>
      <c r="AN4" s="1673"/>
      <c r="AO4" s="1673"/>
      <c r="AP4" s="1673"/>
      <c r="AQ4" s="1673"/>
      <c r="AR4" s="1673"/>
      <c r="AS4" s="1673"/>
      <c r="AT4" s="1673"/>
      <c r="AU4" s="1673"/>
      <c r="AV4" s="1673"/>
      <c r="AW4" s="1673"/>
      <c r="AX4" s="1673"/>
      <c r="AY4" s="1673"/>
      <c r="AZ4" s="1673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8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235"/>
    </row>
    <row r="8" spans="1:53" s="199" customFormat="1" ht="12.75"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2.75">
      <c r="B9" s="313" t="s">
        <v>630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>
      <c r="A10" s="162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>
      <c r="A11" s="162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1419</v>
      </c>
      <c r="AD11" s="1052"/>
      <c r="AE11" s="1052"/>
      <c r="AF11" s="1052"/>
      <c r="AG11" s="1052"/>
      <c r="AH11" s="1052"/>
      <c r="AI11" s="1052"/>
      <c r="AJ11" s="1053"/>
      <c r="AK11" s="1044" t="s">
        <v>1420</v>
      </c>
      <c r="AL11" s="1044"/>
      <c r="AM11" s="1044"/>
      <c r="AN11" s="1044"/>
      <c r="AO11" s="1044"/>
      <c r="AP11" s="1044"/>
      <c r="AQ11" s="1044"/>
      <c r="AR11" s="1044"/>
      <c r="AS11" s="1052" t="s">
        <v>1421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199" customFormat="1" ht="36" customHeight="1">
      <c r="A12" s="162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  <c r="BA12" s="236"/>
    </row>
    <row r="13" spans="1:53" s="221" customFormat="1" ht="15.75" customHeight="1">
      <c r="A13" s="312"/>
      <c r="B13" s="1070">
        <v>1</v>
      </c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0"/>
      <c r="U13" s="1070"/>
      <c r="V13" s="1070"/>
      <c r="W13" s="1070"/>
      <c r="X13" s="1070"/>
      <c r="Y13" s="1071"/>
      <c r="Z13" s="1072" t="s">
        <v>307</v>
      </c>
      <c r="AA13" s="1073"/>
      <c r="AB13" s="1074"/>
      <c r="AC13" s="1072" t="s">
        <v>308</v>
      </c>
      <c r="AD13" s="1073"/>
      <c r="AE13" s="1073"/>
      <c r="AF13" s="1073"/>
      <c r="AG13" s="1073"/>
      <c r="AH13" s="1073"/>
      <c r="AI13" s="1073"/>
      <c r="AJ13" s="1074"/>
      <c r="AK13" s="1072" t="s">
        <v>309</v>
      </c>
      <c r="AL13" s="1073"/>
      <c r="AM13" s="1073"/>
      <c r="AN13" s="1073"/>
      <c r="AO13" s="1073"/>
      <c r="AP13" s="1073"/>
      <c r="AQ13" s="1073"/>
      <c r="AR13" s="1074"/>
      <c r="AS13" s="1072" t="s">
        <v>310</v>
      </c>
      <c r="AT13" s="1073"/>
      <c r="AU13" s="1073"/>
      <c r="AV13" s="1073"/>
      <c r="AW13" s="1073"/>
      <c r="AX13" s="1073"/>
      <c r="AY13" s="1073"/>
      <c r="AZ13" s="1073"/>
    </row>
    <row r="14" spans="1:53" s="221" customFormat="1" ht="35.25" customHeight="1">
      <c r="A14" s="312"/>
      <c r="B14" s="1064" t="s">
        <v>629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66">
        <v>0</v>
      </c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221" customFormat="1" ht="34.5" customHeight="1">
      <c r="A15" s="312"/>
      <c r="B15" s="1064" t="s">
        <v>698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221" customFormat="1" ht="15.75">
      <c r="A16" s="312"/>
      <c r="B16" s="1064" t="s">
        <v>697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316</v>
      </c>
      <c r="AA16" s="1065"/>
      <c r="AB16" s="1065"/>
      <c r="AC16" s="1066">
        <f>AL77-AC14</f>
        <v>3414900.0000006384</v>
      </c>
      <c r="AD16" s="1066"/>
      <c r="AE16" s="1066"/>
      <c r="AF16" s="1066"/>
      <c r="AG16" s="1066"/>
      <c r="AH16" s="1066"/>
      <c r="AI16" s="1066"/>
      <c r="AJ16" s="1066"/>
      <c r="AK16" s="1066">
        <f>AQ77</f>
        <v>3414900.0000006384</v>
      </c>
      <c r="AL16" s="1066"/>
      <c r="AM16" s="1066"/>
      <c r="AN16" s="1066"/>
      <c r="AO16" s="1066"/>
      <c r="AP16" s="1066"/>
      <c r="AQ16" s="1066"/>
      <c r="AR16" s="1066"/>
      <c r="AS16" s="1066">
        <f>AV77</f>
        <v>3414900.0000006384</v>
      </c>
      <c r="AT16" s="1066"/>
      <c r="AU16" s="1066"/>
      <c r="AV16" s="1066"/>
      <c r="AW16" s="1066"/>
      <c r="AX16" s="1066"/>
      <c r="AY16" s="1066"/>
      <c r="AZ16" s="1066"/>
    </row>
    <row r="17" spans="1:52" s="221" customFormat="1" ht="33.75" customHeight="1">
      <c r="A17" s="312"/>
      <c r="B17" s="1064" t="s">
        <v>626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2" s="221" customFormat="1" ht="30.75" customHeight="1">
      <c r="A18" s="312"/>
      <c r="B18" s="1064" t="s">
        <v>696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221" customFormat="1" ht="49.5" customHeight="1">
      <c r="A19" s="312"/>
      <c r="B19" s="1064" t="s">
        <v>695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322</v>
      </c>
      <c r="AA19" s="1065"/>
      <c r="AB19" s="1065"/>
      <c r="AC19" s="1066">
        <f>AC14-AC15+AC16-AC17+AC18</f>
        <v>3414900.0000006384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3414900.0000006384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3414900.0000006384</v>
      </c>
      <c r="AT19" s="1066"/>
      <c r="AU19" s="1066"/>
      <c r="AV19" s="1066"/>
      <c r="AW19" s="1066"/>
      <c r="AX19" s="1066"/>
      <c r="AY19" s="1066"/>
      <c r="AZ19" s="1066"/>
    </row>
    <row r="20" spans="1:52" s="221" customFormat="1" ht="21" hidden="1" customHeight="1">
      <c r="A20" s="312"/>
      <c r="B20" s="1067" t="s">
        <v>694</v>
      </c>
      <c r="C20" s="1068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068"/>
      <c r="Y20" s="1068"/>
      <c r="Z20" s="1068"/>
      <c r="AA20" s="1068"/>
      <c r="AB20" s="1068"/>
      <c r="AC20" s="1068"/>
      <c r="AD20" s="1068"/>
      <c r="AE20" s="1068"/>
      <c r="AF20" s="1068"/>
      <c r="AG20" s="1068"/>
      <c r="AH20" s="1068"/>
      <c r="AI20" s="1068"/>
      <c r="AJ20" s="1068"/>
      <c r="AK20" s="1068"/>
      <c r="AL20" s="1068"/>
      <c r="AM20" s="1068"/>
      <c r="AN20" s="1068"/>
      <c r="AO20" s="1068"/>
      <c r="AP20" s="1068"/>
      <c r="AQ20" s="1068"/>
      <c r="AR20" s="1068"/>
      <c r="AS20" s="1068"/>
      <c r="AT20" s="1068"/>
      <c r="AU20" s="1068"/>
      <c r="AV20" s="1068"/>
      <c r="AW20" s="1068"/>
      <c r="AX20" s="1068"/>
      <c r="AY20" s="1068"/>
      <c r="AZ20" s="1068"/>
    </row>
    <row r="21" spans="1:52" s="305" customFormat="1" ht="48.75" hidden="1" customHeight="1">
      <c r="B21" s="1067" t="s">
        <v>693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s="343" customFormat="1" ht="22.5" customHeight="1">
      <c r="B22" s="1563" t="s">
        <v>692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1563"/>
      <c r="AN22" s="1563"/>
      <c r="AO22" s="1563"/>
      <c r="AP22" s="1563"/>
      <c r="AQ22" s="1563"/>
      <c r="AR22" s="1563"/>
      <c r="AS22" s="1563"/>
      <c r="AT22" s="1563"/>
      <c r="AU22" s="1563"/>
      <c r="AV22" s="1563"/>
      <c r="AW22" s="1563"/>
      <c r="AX22" s="1563"/>
      <c r="AY22" s="1563"/>
      <c r="AZ22" s="1563"/>
    </row>
    <row r="23" spans="1:52" s="170" customFormat="1" ht="9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1"/>
      <c r="L23" s="341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</row>
    <row r="24" spans="1:52" ht="11.25" customHeight="1">
      <c r="B24" s="1644" t="s">
        <v>72</v>
      </c>
      <c r="C24" s="1648"/>
      <c r="D24" s="1648" t="s">
        <v>0</v>
      </c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51" t="s">
        <v>1</v>
      </c>
      <c r="V24" s="1653"/>
      <c r="W24" s="1651" t="s">
        <v>691</v>
      </c>
      <c r="X24" s="1652"/>
      <c r="Y24" s="1652"/>
      <c r="Z24" s="1652"/>
      <c r="AA24" s="1652"/>
      <c r="AB24" s="1652"/>
      <c r="AC24" s="1652"/>
      <c r="AD24" s="1652"/>
      <c r="AE24" s="1652"/>
      <c r="AF24" s="1652"/>
      <c r="AG24" s="1652"/>
      <c r="AH24" s="1652"/>
      <c r="AI24" s="1652"/>
      <c r="AJ24" s="1652"/>
      <c r="AK24" s="1653"/>
      <c r="AL24" s="1651" t="s">
        <v>672</v>
      </c>
      <c r="AM24" s="1652"/>
      <c r="AN24" s="1652"/>
      <c r="AO24" s="1652"/>
      <c r="AP24" s="1652"/>
      <c r="AQ24" s="1652"/>
      <c r="AR24" s="1652"/>
      <c r="AS24" s="1652"/>
      <c r="AT24" s="1652"/>
      <c r="AU24" s="1652"/>
      <c r="AV24" s="1652"/>
      <c r="AW24" s="1652"/>
      <c r="AX24" s="1652"/>
      <c r="AY24" s="1652"/>
      <c r="AZ24" s="1652"/>
    </row>
    <row r="25" spans="1:52" ht="21" customHeight="1">
      <c r="B25" s="1644"/>
      <c r="C25" s="1648"/>
      <c r="D25" s="1648"/>
      <c r="E25" s="1648"/>
      <c r="F25" s="1648"/>
      <c r="G25" s="1648"/>
      <c r="H25" s="1648"/>
      <c r="I25" s="1648"/>
      <c r="J25" s="1648"/>
      <c r="K25" s="1648"/>
      <c r="L25" s="1648"/>
      <c r="M25" s="1648"/>
      <c r="N25" s="1648"/>
      <c r="O25" s="1648"/>
      <c r="P25" s="1648"/>
      <c r="Q25" s="1648"/>
      <c r="R25" s="1648"/>
      <c r="S25" s="1648"/>
      <c r="T25" s="1648"/>
      <c r="U25" s="1659"/>
      <c r="V25" s="1660"/>
      <c r="W25" s="1654"/>
      <c r="X25" s="1655"/>
      <c r="Y25" s="1655"/>
      <c r="Z25" s="1655"/>
      <c r="AA25" s="1655"/>
      <c r="AB25" s="1655"/>
      <c r="AC25" s="1655"/>
      <c r="AD25" s="1655"/>
      <c r="AE25" s="1655"/>
      <c r="AF25" s="1655"/>
      <c r="AG25" s="1655"/>
      <c r="AH25" s="1655"/>
      <c r="AI25" s="1655"/>
      <c r="AJ25" s="1655"/>
      <c r="AK25" s="1656"/>
      <c r="AL25" s="1654"/>
      <c r="AM25" s="1655"/>
      <c r="AN25" s="1655"/>
      <c r="AO25" s="1655"/>
      <c r="AP25" s="1655"/>
      <c r="AQ25" s="1655"/>
      <c r="AR25" s="1655"/>
      <c r="AS25" s="1655"/>
      <c r="AT25" s="1655"/>
      <c r="AU25" s="1655"/>
      <c r="AV25" s="1655"/>
      <c r="AW25" s="1655"/>
      <c r="AX25" s="1655"/>
      <c r="AY25" s="1655"/>
      <c r="AZ25" s="1655"/>
    </row>
    <row r="26" spans="1:52" ht="24" customHeight="1">
      <c r="B26" s="1644"/>
      <c r="C26" s="1648"/>
      <c r="D26" s="1648"/>
      <c r="E26" s="1648"/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8"/>
      <c r="S26" s="1648"/>
      <c r="T26" s="1648"/>
      <c r="U26" s="1659"/>
      <c r="V26" s="1660"/>
      <c r="W26" s="1651" t="s">
        <v>1428</v>
      </c>
      <c r="X26" s="1652"/>
      <c r="Y26" s="1652"/>
      <c r="Z26" s="1652"/>
      <c r="AA26" s="1653"/>
      <c r="AB26" s="1651" t="s">
        <v>1429</v>
      </c>
      <c r="AC26" s="1652"/>
      <c r="AD26" s="1652"/>
      <c r="AE26" s="1652"/>
      <c r="AF26" s="1653"/>
      <c r="AG26" s="1651" t="s">
        <v>1430</v>
      </c>
      <c r="AH26" s="1652"/>
      <c r="AI26" s="1652"/>
      <c r="AJ26" s="1652"/>
      <c r="AK26" s="1653"/>
      <c r="AL26" s="1651" t="s">
        <v>1428</v>
      </c>
      <c r="AM26" s="1652"/>
      <c r="AN26" s="1652"/>
      <c r="AO26" s="1652"/>
      <c r="AP26" s="1653"/>
      <c r="AQ26" s="1651" t="s">
        <v>1429</v>
      </c>
      <c r="AR26" s="1652"/>
      <c r="AS26" s="1652"/>
      <c r="AT26" s="1652"/>
      <c r="AU26" s="1653"/>
      <c r="AV26" s="1651" t="s">
        <v>1430</v>
      </c>
      <c r="AW26" s="1652"/>
      <c r="AX26" s="1652"/>
      <c r="AY26" s="1652"/>
      <c r="AZ26" s="1653"/>
    </row>
    <row r="27" spans="1:52" ht="53.25" customHeight="1">
      <c r="B27" s="1644"/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54"/>
      <c r="V27" s="1656"/>
      <c r="W27" s="1654"/>
      <c r="X27" s="1655"/>
      <c r="Y27" s="1655"/>
      <c r="Z27" s="1655"/>
      <c r="AA27" s="1656"/>
      <c r="AB27" s="1654"/>
      <c r="AC27" s="1655"/>
      <c r="AD27" s="1655"/>
      <c r="AE27" s="1655"/>
      <c r="AF27" s="1656"/>
      <c r="AG27" s="1654"/>
      <c r="AH27" s="1655"/>
      <c r="AI27" s="1655"/>
      <c r="AJ27" s="1655"/>
      <c r="AK27" s="1656"/>
      <c r="AL27" s="1654"/>
      <c r="AM27" s="1655"/>
      <c r="AN27" s="1655"/>
      <c r="AO27" s="1655"/>
      <c r="AP27" s="1656"/>
      <c r="AQ27" s="1654"/>
      <c r="AR27" s="1655"/>
      <c r="AS27" s="1655"/>
      <c r="AT27" s="1655"/>
      <c r="AU27" s="1656"/>
      <c r="AV27" s="1654"/>
      <c r="AW27" s="1655"/>
      <c r="AX27" s="1655"/>
      <c r="AY27" s="1655"/>
      <c r="AZ27" s="1656"/>
    </row>
    <row r="28" spans="1:52" ht="15" customHeight="1">
      <c r="B28" s="1644">
        <v>1</v>
      </c>
      <c r="C28" s="1648"/>
      <c r="D28" s="1648">
        <v>2</v>
      </c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51">
        <v>3</v>
      </c>
      <c r="V28" s="1653"/>
      <c r="W28" s="1651">
        <v>4</v>
      </c>
      <c r="X28" s="1652"/>
      <c r="Y28" s="1652"/>
      <c r="Z28" s="1652"/>
      <c r="AA28" s="1653"/>
      <c r="AB28" s="1651">
        <v>5</v>
      </c>
      <c r="AC28" s="1652"/>
      <c r="AD28" s="1652"/>
      <c r="AE28" s="1652"/>
      <c r="AF28" s="1653"/>
      <c r="AG28" s="1651">
        <v>6</v>
      </c>
      <c r="AH28" s="1652"/>
      <c r="AI28" s="1652"/>
      <c r="AJ28" s="1652"/>
      <c r="AK28" s="1653"/>
      <c r="AL28" s="1651">
        <v>7</v>
      </c>
      <c r="AM28" s="1652"/>
      <c r="AN28" s="1652"/>
      <c r="AO28" s="1652"/>
      <c r="AP28" s="1653"/>
      <c r="AQ28" s="1651">
        <v>8</v>
      </c>
      <c r="AR28" s="1652"/>
      <c r="AS28" s="1652"/>
      <c r="AT28" s="1652"/>
      <c r="AU28" s="1653"/>
      <c r="AV28" s="1651">
        <v>9</v>
      </c>
      <c r="AW28" s="1652"/>
      <c r="AX28" s="1652"/>
      <c r="AY28" s="1652"/>
      <c r="AZ28" s="1652"/>
    </row>
    <row r="29" spans="1:52" ht="31.5" customHeight="1">
      <c r="B29" s="1644">
        <v>1</v>
      </c>
      <c r="C29" s="1648"/>
      <c r="D29" s="1665" t="s">
        <v>690</v>
      </c>
      <c r="E29" s="1665"/>
      <c r="F29" s="1665"/>
      <c r="G29" s="1665"/>
      <c r="H29" s="1665"/>
      <c r="I29" s="1665"/>
      <c r="J29" s="1665"/>
      <c r="K29" s="1665"/>
      <c r="L29" s="1665"/>
      <c r="M29" s="1665"/>
      <c r="N29" s="1665"/>
      <c r="O29" s="1665"/>
      <c r="P29" s="1665"/>
      <c r="Q29" s="1665"/>
      <c r="R29" s="1665"/>
      <c r="S29" s="1665"/>
      <c r="T29" s="1666"/>
      <c r="U29" s="1065" t="s">
        <v>312</v>
      </c>
      <c r="V29" s="1065"/>
      <c r="W29" s="1642" t="s">
        <v>6</v>
      </c>
      <c r="X29" s="1642"/>
      <c r="Y29" s="1642"/>
      <c r="Z29" s="1642"/>
      <c r="AA29" s="1642"/>
      <c r="AB29" s="1642" t="s">
        <v>6</v>
      </c>
      <c r="AC29" s="1642"/>
      <c r="AD29" s="1642"/>
      <c r="AE29" s="1642"/>
      <c r="AF29" s="1642"/>
      <c r="AG29" s="1642" t="s">
        <v>6</v>
      </c>
      <c r="AH29" s="1642"/>
      <c r="AI29" s="1642"/>
      <c r="AJ29" s="1642"/>
      <c r="AK29" s="1642"/>
      <c r="AL29" s="1132">
        <f>AL30+AL37+AL38+AL41</f>
        <v>2487561.999876624</v>
      </c>
      <c r="AM29" s="1132"/>
      <c r="AN29" s="1132"/>
      <c r="AO29" s="1132"/>
      <c r="AP29" s="1132"/>
      <c r="AQ29" s="1132">
        <f>AQ30+AQ37+AQ38+AQ41</f>
        <v>2487561.999876624</v>
      </c>
      <c r="AR29" s="1132"/>
      <c r="AS29" s="1132"/>
      <c r="AT29" s="1132"/>
      <c r="AU29" s="1132"/>
      <c r="AV29" s="1132">
        <f>AV30+AV37+AV38+AV41</f>
        <v>2487561.999876624</v>
      </c>
      <c r="AW29" s="1132"/>
      <c r="AX29" s="1132"/>
      <c r="AY29" s="1132"/>
      <c r="AZ29" s="1132"/>
    </row>
    <row r="30" spans="1:52" ht="79.5" customHeight="1">
      <c r="B30" s="1669" t="s">
        <v>689</v>
      </c>
      <c r="C30" s="1670"/>
      <c r="D30" s="1671" t="s">
        <v>688</v>
      </c>
      <c r="E30" s="1672"/>
      <c r="F30" s="1672"/>
      <c r="G30" s="1672"/>
      <c r="H30" s="1672"/>
      <c r="I30" s="1672"/>
      <c r="J30" s="1672"/>
      <c r="K30" s="1672"/>
      <c r="L30" s="1672"/>
      <c r="M30" s="1672"/>
      <c r="N30" s="1672"/>
      <c r="O30" s="1672"/>
      <c r="P30" s="1672"/>
      <c r="Q30" s="1672"/>
      <c r="R30" s="1672"/>
      <c r="S30" s="1672"/>
      <c r="T30" s="1672"/>
      <c r="U30" s="1065" t="s">
        <v>422</v>
      </c>
      <c r="V30" s="1065"/>
      <c r="W30" s="1647" t="s">
        <v>6</v>
      </c>
      <c r="X30" s="1642"/>
      <c r="Y30" s="1642"/>
      <c r="Z30" s="1642"/>
      <c r="AA30" s="1642"/>
      <c r="AB30" s="1647" t="s">
        <v>6</v>
      </c>
      <c r="AC30" s="1642"/>
      <c r="AD30" s="1642"/>
      <c r="AE30" s="1642"/>
      <c r="AF30" s="1642"/>
      <c r="AG30" s="1647" t="s">
        <v>6</v>
      </c>
      <c r="AH30" s="1642"/>
      <c r="AI30" s="1642"/>
      <c r="AJ30" s="1642"/>
      <c r="AK30" s="1642"/>
      <c r="AL30" s="1132">
        <f>SUM(AL31:AP36)</f>
        <v>2487561.999876624</v>
      </c>
      <c r="AM30" s="1132"/>
      <c r="AN30" s="1132"/>
      <c r="AO30" s="1132"/>
      <c r="AP30" s="1132"/>
      <c r="AQ30" s="1132">
        <f t="shared" ref="AQ30" si="0">SUM(AQ31:AU36)</f>
        <v>2487561.999876624</v>
      </c>
      <c r="AR30" s="1132"/>
      <c r="AS30" s="1132"/>
      <c r="AT30" s="1132"/>
      <c r="AU30" s="1132"/>
      <c r="AV30" s="1132">
        <f t="shared" ref="AV30" si="1">SUM(AV31:AZ36)</f>
        <v>2487561.999876624</v>
      </c>
      <c r="AW30" s="1132"/>
      <c r="AX30" s="1132"/>
      <c r="AY30" s="1132"/>
      <c r="AZ30" s="1132"/>
    </row>
    <row r="31" spans="1:52" s="653" customFormat="1" ht="15" hidden="1" customHeight="1">
      <c r="B31" s="1644"/>
      <c r="C31" s="1648"/>
      <c r="D31" s="1645" t="s">
        <v>1064</v>
      </c>
      <c r="E31" s="1646"/>
      <c r="F31" s="1646"/>
      <c r="G31" s="1646"/>
      <c r="H31" s="1646"/>
      <c r="I31" s="1646"/>
      <c r="J31" s="1646"/>
      <c r="K31" s="1646"/>
      <c r="L31" s="1646"/>
      <c r="M31" s="1646"/>
      <c r="N31" s="1646"/>
      <c r="O31" s="1646"/>
      <c r="P31" s="1646"/>
      <c r="Q31" s="1641">
        <v>132</v>
      </c>
      <c r="R31" s="1641"/>
      <c r="S31" s="1641"/>
      <c r="T31" s="1641"/>
      <c r="U31" s="1065"/>
      <c r="V31" s="1065"/>
      <c r="W31" s="1647">
        <f>SUM('111_мз'!AC32:AJ32)</f>
        <v>0</v>
      </c>
      <c r="X31" s="1642"/>
      <c r="Y31" s="1642"/>
      <c r="Z31" s="1642"/>
      <c r="AA31" s="1642"/>
      <c r="AB31" s="1647">
        <f>SUM('111_мз'!AK32:AR32)</f>
        <v>0</v>
      </c>
      <c r="AC31" s="1642"/>
      <c r="AD31" s="1642"/>
      <c r="AE31" s="1642"/>
      <c r="AF31" s="1642"/>
      <c r="AG31" s="1647">
        <f>SUM('111_мз'!AS32:AZ32)</f>
        <v>0</v>
      </c>
      <c r="AH31" s="1642"/>
      <c r="AI31" s="1642"/>
      <c r="AJ31" s="1642"/>
      <c r="AK31" s="1642"/>
      <c r="AL31" s="1132">
        <f>W31*22%</f>
        <v>0</v>
      </c>
      <c r="AM31" s="1132"/>
      <c r="AN31" s="1132"/>
      <c r="AO31" s="1132"/>
      <c r="AP31" s="1132"/>
      <c r="AQ31" s="1132">
        <f>AB31*22%</f>
        <v>0</v>
      </c>
      <c r="AR31" s="1132"/>
      <c r="AS31" s="1132"/>
      <c r="AT31" s="1132"/>
      <c r="AU31" s="1132"/>
      <c r="AV31" s="1132">
        <f t="shared" ref="AV31:AV32" si="2">AG31*22%</f>
        <v>0</v>
      </c>
      <c r="AW31" s="1132"/>
      <c r="AX31" s="1132"/>
      <c r="AY31" s="1132"/>
      <c r="AZ31" s="1132"/>
    </row>
    <row r="32" spans="1:52" s="653" customFormat="1" ht="15" hidden="1" customHeight="1">
      <c r="B32" s="1644"/>
      <c r="C32" s="1648"/>
      <c r="D32" s="1645" t="s">
        <v>1065</v>
      </c>
      <c r="E32" s="1646"/>
      <c r="F32" s="1646"/>
      <c r="G32" s="1646"/>
      <c r="H32" s="1646"/>
      <c r="I32" s="1646"/>
      <c r="J32" s="1646"/>
      <c r="K32" s="1646"/>
      <c r="L32" s="1646"/>
      <c r="M32" s="1646"/>
      <c r="N32" s="1646"/>
      <c r="O32" s="1646"/>
      <c r="P32" s="1646"/>
      <c r="Q32" s="1641">
        <v>132</v>
      </c>
      <c r="R32" s="1641"/>
      <c r="S32" s="1641"/>
      <c r="T32" s="1641"/>
      <c r="U32" s="1065"/>
      <c r="V32" s="1065"/>
      <c r="W32" s="1647">
        <f>SUM('111_мз'!AC33:AJ33)</f>
        <v>0</v>
      </c>
      <c r="X32" s="1642"/>
      <c r="Y32" s="1642"/>
      <c r="Z32" s="1642"/>
      <c r="AA32" s="1642"/>
      <c r="AB32" s="1647">
        <f>SUM('111_мз'!AK33:AR33)</f>
        <v>0</v>
      </c>
      <c r="AC32" s="1642"/>
      <c r="AD32" s="1642"/>
      <c r="AE32" s="1642"/>
      <c r="AF32" s="1642"/>
      <c r="AG32" s="1647">
        <f>SUM('111_мз'!AS33:AZ33)</f>
        <v>0</v>
      </c>
      <c r="AH32" s="1642"/>
      <c r="AI32" s="1642"/>
      <c r="AJ32" s="1642"/>
      <c r="AK32" s="1642"/>
      <c r="AL32" s="1132">
        <f t="shared" ref="AL32" si="3">W32*22%</f>
        <v>0</v>
      </c>
      <c r="AM32" s="1132"/>
      <c r="AN32" s="1132"/>
      <c r="AO32" s="1132"/>
      <c r="AP32" s="1132"/>
      <c r="AQ32" s="1132">
        <f t="shared" ref="AQ32" si="4">AB32*22%</f>
        <v>0</v>
      </c>
      <c r="AR32" s="1132"/>
      <c r="AS32" s="1132"/>
      <c r="AT32" s="1132"/>
      <c r="AU32" s="1132"/>
      <c r="AV32" s="1132">
        <f t="shared" si="2"/>
        <v>0</v>
      </c>
      <c r="AW32" s="1132"/>
      <c r="AX32" s="1132"/>
      <c r="AY32" s="1132"/>
      <c r="AZ32" s="1132"/>
    </row>
    <row r="33" spans="2:52" s="533" customFormat="1" ht="15" customHeight="1">
      <c r="B33" s="1644"/>
      <c r="C33" s="1648"/>
      <c r="D33" s="1645" t="s">
        <v>1064</v>
      </c>
      <c r="E33" s="1646"/>
      <c r="F33" s="1646"/>
      <c r="G33" s="1646"/>
      <c r="H33" s="1646"/>
      <c r="I33" s="1646"/>
      <c r="J33" s="1646"/>
      <c r="K33" s="1646"/>
      <c r="L33" s="1646"/>
      <c r="M33" s="1646"/>
      <c r="N33" s="1646"/>
      <c r="O33" s="1646"/>
      <c r="P33" s="1646"/>
      <c r="Q33" s="1641">
        <v>82</v>
      </c>
      <c r="R33" s="1641"/>
      <c r="S33" s="1641"/>
      <c r="T33" s="1641"/>
      <c r="U33" s="1065"/>
      <c r="V33" s="1065"/>
      <c r="W33" s="1647">
        <f>SUM('111_мз'!AC34:AJ34)</f>
        <v>6567999.9996479992</v>
      </c>
      <c r="X33" s="1642"/>
      <c r="Y33" s="1642"/>
      <c r="Z33" s="1642"/>
      <c r="AA33" s="1642"/>
      <c r="AB33" s="1647">
        <f>SUM('111_мз'!AK34:AR34)</f>
        <v>6567999.9996479992</v>
      </c>
      <c r="AC33" s="1642"/>
      <c r="AD33" s="1642"/>
      <c r="AE33" s="1642"/>
      <c r="AF33" s="1642"/>
      <c r="AG33" s="1647">
        <f>SUM('111_мз'!AS34:AZ34)</f>
        <v>6567999.9996479992</v>
      </c>
      <c r="AH33" s="1642"/>
      <c r="AI33" s="1642"/>
      <c r="AJ33" s="1642"/>
      <c r="AK33" s="1642"/>
      <c r="AL33" s="1132">
        <f>W33*22%</f>
        <v>1444959.9999225598</v>
      </c>
      <c r="AM33" s="1132"/>
      <c r="AN33" s="1132"/>
      <c r="AO33" s="1132"/>
      <c r="AP33" s="1132"/>
      <c r="AQ33" s="1132">
        <f>AB33*22%</f>
        <v>1444959.9999225598</v>
      </c>
      <c r="AR33" s="1132"/>
      <c r="AS33" s="1132"/>
      <c r="AT33" s="1132"/>
      <c r="AU33" s="1132"/>
      <c r="AV33" s="1132">
        <f t="shared" ref="AV33:AV36" si="5">AG33*22%</f>
        <v>1444959.9999225598</v>
      </c>
      <c r="AW33" s="1132"/>
      <c r="AX33" s="1132"/>
      <c r="AY33" s="1132"/>
      <c r="AZ33" s="1132"/>
    </row>
    <row r="34" spans="2:52" s="735" customFormat="1" ht="15" hidden="1" customHeight="1">
      <c r="B34" s="1644"/>
      <c r="C34" s="1648"/>
      <c r="D34" s="1645" t="s">
        <v>1064</v>
      </c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1">
        <v>90</v>
      </c>
      <c r="R34" s="1641"/>
      <c r="S34" s="1641"/>
      <c r="T34" s="1641"/>
      <c r="U34" s="1065"/>
      <c r="V34" s="1065"/>
      <c r="W34" s="1647">
        <f>SUM('111_мз'!AC35:AJ35)</f>
        <v>0</v>
      </c>
      <c r="X34" s="1642"/>
      <c r="Y34" s="1642"/>
      <c r="Z34" s="1642"/>
      <c r="AA34" s="1642"/>
      <c r="AB34" s="1647">
        <f>SUM('111_мз'!AK35:AR35)</f>
        <v>0</v>
      </c>
      <c r="AC34" s="1642"/>
      <c r="AD34" s="1642"/>
      <c r="AE34" s="1642"/>
      <c r="AF34" s="1642"/>
      <c r="AG34" s="1647">
        <f>SUM('111_мз'!AS35:AZ35)</f>
        <v>0</v>
      </c>
      <c r="AH34" s="1642"/>
      <c r="AI34" s="1642"/>
      <c r="AJ34" s="1642"/>
      <c r="AK34" s="1642"/>
      <c r="AL34" s="1132">
        <f>W34*22%</f>
        <v>0</v>
      </c>
      <c r="AM34" s="1132"/>
      <c r="AN34" s="1132"/>
      <c r="AO34" s="1132"/>
      <c r="AP34" s="1132"/>
      <c r="AQ34" s="1132">
        <f>AB34*22%</f>
        <v>0</v>
      </c>
      <c r="AR34" s="1132"/>
      <c r="AS34" s="1132"/>
      <c r="AT34" s="1132"/>
      <c r="AU34" s="1132"/>
      <c r="AV34" s="1132">
        <f t="shared" ref="AV34" si="6">AG34*22%</f>
        <v>0</v>
      </c>
      <c r="AW34" s="1132"/>
      <c r="AX34" s="1132"/>
      <c r="AY34" s="1132"/>
      <c r="AZ34" s="1132"/>
    </row>
    <row r="35" spans="2:52" s="533" customFormat="1" ht="15" customHeight="1">
      <c r="B35" s="1644"/>
      <c r="C35" s="1648"/>
      <c r="D35" s="1645" t="s">
        <v>1065</v>
      </c>
      <c r="E35" s="1646"/>
      <c r="F35" s="1646"/>
      <c r="G35" s="1646"/>
      <c r="H35" s="1646"/>
      <c r="I35" s="1646"/>
      <c r="J35" s="1646"/>
      <c r="K35" s="1646"/>
      <c r="L35" s="1646"/>
      <c r="M35" s="1646"/>
      <c r="N35" s="1646"/>
      <c r="O35" s="1646"/>
      <c r="P35" s="1646"/>
      <c r="Q35" s="1641">
        <v>83</v>
      </c>
      <c r="R35" s="1641"/>
      <c r="S35" s="1641"/>
      <c r="T35" s="1641"/>
      <c r="U35" s="1065"/>
      <c r="V35" s="1065"/>
      <c r="W35" s="1647">
        <f>SUM('111_мз'!AC36:AJ36)</f>
        <v>4208399.9997911993</v>
      </c>
      <c r="X35" s="1642"/>
      <c r="Y35" s="1642"/>
      <c r="Z35" s="1642"/>
      <c r="AA35" s="1642"/>
      <c r="AB35" s="1647">
        <f>SUM('111_мз'!AK36:AR36)</f>
        <v>4208399.9997911993</v>
      </c>
      <c r="AC35" s="1642"/>
      <c r="AD35" s="1642"/>
      <c r="AE35" s="1642"/>
      <c r="AF35" s="1642"/>
      <c r="AG35" s="1647">
        <f>SUM('111_мз'!AS36:AZ36)</f>
        <v>4208399.9997911993</v>
      </c>
      <c r="AH35" s="1642"/>
      <c r="AI35" s="1642"/>
      <c r="AJ35" s="1642"/>
      <c r="AK35" s="1642"/>
      <c r="AL35" s="1132">
        <f t="shared" ref="AL35:AL36" si="7">W35*22%</f>
        <v>925847.99995406391</v>
      </c>
      <c r="AM35" s="1132"/>
      <c r="AN35" s="1132"/>
      <c r="AO35" s="1132"/>
      <c r="AP35" s="1132"/>
      <c r="AQ35" s="1132">
        <f t="shared" ref="AQ35:AQ36" si="8">AB35*22%</f>
        <v>925847.99995406391</v>
      </c>
      <c r="AR35" s="1132"/>
      <c r="AS35" s="1132"/>
      <c r="AT35" s="1132"/>
      <c r="AU35" s="1132"/>
      <c r="AV35" s="1132">
        <f t="shared" si="5"/>
        <v>925847.99995406391</v>
      </c>
      <c r="AW35" s="1132"/>
      <c r="AX35" s="1132"/>
      <c r="AY35" s="1132"/>
      <c r="AZ35" s="1132"/>
    </row>
    <row r="36" spans="2:52" s="533" customFormat="1" ht="15" customHeight="1">
      <c r="B36" s="1644"/>
      <c r="C36" s="1648"/>
      <c r="D36" s="1645" t="s">
        <v>1066</v>
      </c>
      <c r="E36" s="1646"/>
      <c r="F36" s="1646"/>
      <c r="G36" s="1646"/>
      <c r="H36" s="1646"/>
      <c r="I36" s="1646"/>
      <c r="J36" s="1646"/>
      <c r="K36" s="1646"/>
      <c r="L36" s="1646"/>
      <c r="M36" s="1646"/>
      <c r="N36" s="1646"/>
      <c r="O36" s="1646"/>
      <c r="P36" s="1646"/>
      <c r="Q36" s="1641">
        <v>85</v>
      </c>
      <c r="R36" s="1641"/>
      <c r="S36" s="1641"/>
      <c r="T36" s="1641"/>
      <c r="U36" s="1065"/>
      <c r="V36" s="1065"/>
      <c r="W36" s="1647">
        <f>SUM('111_мз'!AC37:AJ37)</f>
        <v>530700</v>
      </c>
      <c r="X36" s="1642"/>
      <c r="Y36" s="1642"/>
      <c r="Z36" s="1642"/>
      <c r="AA36" s="1642"/>
      <c r="AB36" s="1647">
        <f>SUM('111_мз'!AK37:AR37)</f>
        <v>530700</v>
      </c>
      <c r="AC36" s="1642"/>
      <c r="AD36" s="1642"/>
      <c r="AE36" s="1642"/>
      <c r="AF36" s="1642"/>
      <c r="AG36" s="1647">
        <f>SUM('111_мз'!AS37:AZ37)</f>
        <v>530700</v>
      </c>
      <c r="AH36" s="1642"/>
      <c r="AI36" s="1642"/>
      <c r="AJ36" s="1642"/>
      <c r="AK36" s="1642"/>
      <c r="AL36" s="1132">
        <f t="shared" si="7"/>
        <v>116754</v>
      </c>
      <c r="AM36" s="1132"/>
      <c r="AN36" s="1132"/>
      <c r="AO36" s="1132"/>
      <c r="AP36" s="1132"/>
      <c r="AQ36" s="1132">
        <f t="shared" si="8"/>
        <v>116754</v>
      </c>
      <c r="AR36" s="1132"/>
      <c r="AS36" s="1132"/>
      <c r="AT36" s="1132"/>
      <c r="AU36" s="1132"/>
      <c r="AV36" s="1132">
        <f t="shared" si="5"/>
        <v>116754</v>
      </c>
      <c r="AW36" s="1132"/>
      <c r="AX36" s="1132"/>
      <c r="AY36" s="1132"/>
      <c r="AZ36" s="1132"/>
    </row>
    <row r="37" spans="2:52" ht="59.45" hidden="1" customHeight="1">
      <c r="B37" s="1644" t="s">
        <v>79</v>
      </c>
      <c r="C37" s="1648"/>
      <c r="D37" s="1649" t="s">
        <v>687</v>
      </c>
      <c r="E37" s="1649"/>
      <c r="F37" s="1649"/>
      <c r="G37" s="1649"/>
      <c r="H37" s="1649"/>
      <c r="I37" s="1649"/>
      <c r="J37" s="1649"/>
      <c r="K37" s="1649"/>
      <c r="L37" s="1649"/>
      <c r="M37" s="1649"/>
      <c r="N37" s="1649"/>
      <c r="O37" s="1649"/>
      <c r="P37" s="1649"/>
      <c r="Q37" s="1649"/>
      <c r="R37" s="1649"/>
      <c r="S37" s="1649"/>
      <c r="T37" s="1650"/>
      <c r="U37" s="1065" t="s">
        <v>686</v>
      </c>
      <c r="V37" s="1065"/>
      <c r="W37" s="1642"/>
      <c r="X37" s="1642"/>
      <c r="Y37" s="1642"/>
      <c r="Z37" s="1642"/>
      <c r="AA37" s="1642"/>
      <c r="AB37" s="1642"/>
      <c r="AC37" s="1642"/>
      <c r="AD37" s="1642"/>
      <c r="AE37" s="1642"/>
      <c r="AF37" s="1642"/>
      <c r="AG37" s="1642"/>
      <c r="AH37" s="1642"/>
      <c r="AI37" s="1642"/>
      <c r="AJ37" s="1642"/>
      <c r="AK37" s="1642"/>
      <c r="AL37" s="1132"/>
      <c r="AM37" s="1132"/>
      <c r="AN37" s="1132"/>
      <c r="AO37" s="1132"/>
      <c r="AP37" s="1132"/>
      <c r="AQ37" s="1132"/>
      <c r="AR37" s="1132"/>
      <c r="AS37" s="1132"/>
      <c r="AT37" s="1132"/>
      <c r="AU37" s="1132"/>
      <c r="AV37" s="1132"/>
      <c r="AW37" s="1132"/>
      <c r="AX37" s="1132"/>
      <c r="AY37" s="1132"/>
      <c r="AZ37" s="1132"/>
    </row>
    <row r="38" spans="2:52" ht="61.5" hidden="1" customHeight="1">
      <c r="B38" s="1644" t="s">
        <v>81</v>
      </c>
      <c r="C38" s="1648"/>
      <c r="D38" s="1649" t="s">
        <v>685</v>
      </c>
      <c r="E38" s="1649"/>
      <c r="F38" s="1649"/>
      <c r="G38" s="1649"/>
      <c r="H38" s="1649"/>
      <c r="I38" s="1649"/>
      <c r="J38" s="1649"/>
      <c r="K38" s="1649"/>
      <c r="L38" s="1649"/>
      <c r="M38" s="1649"/>
      <c r="N38" s="1649"/>
      <c r="O38" s="1649"/>
      <c r="P38" s="1649"/>
      <c r="Q38" s="1649"/>
      <c r="R38" s="1649"/>
      <c r="S38" s="1649"/>
      <c r="T38" s="1650"/>
      <c r="U38" s="1065" t="s">
        <v>684</v>
      </c>
      <c r="V38" s="1065"/>
      <c r="W38" s="1642" t="s">
        <v>6</v>
      </c>
      <c r="X38" s="1642"/>
      <c r="Y38" s="1642"/>
      <c r="Z38" s="1642"/>
      <c r="AA38" s="1642"/>
      <c r="AB38" s="1642" t="s">
        <v>6</v>
      </c>
      <c r="AC38" s="1642"/>
      <c r="AD38" s="1642"/>
      <c r="AE38" s="1642"/>
      <c r="AF38" s="1642"/>
      <c r="AG38" s="1642" t="s">
        <v>6</v>
      </c>
      <c r="AH38" s="1642"/>
      <c r="AI38" s="1642"/>
      <c r="AJ38" s="1642"/>
      <c r="AK38" s="1642"/>
      <c r="AL38" s="1132"/>
      <c r="AM38" s="1132"/>
      <c r="AN38" s="1132"/>
      <c r="AO38" s="1132"/>
      <c r="AP38" s="1132"/>
      <c r="AQ38" s="1132"/>
      <c r="AR38" s="1132"/>
      <c r="AS38" s="1132"/>
      <c r="AT38" s="1132"/>
      <c r="AU38" s="1132"/>
      <c r="AV38" s="1132"/>
      <c r="AW38" s="1132"/>
      <c r="AX38" s="1132"/>
      <c r="AY38" s="1132"/>
      <c r="AZ38" s="1132"/>
    </row>
    <row r="39" spans="2:52" ht="33" hidden="1" customHeight="1">
      <c r="B39" s="1644" t="s">
        <v>683</v>
      </c>
      <c r="C39" s="1648"/>
      <c r="D39" s="1661" t="s">
        <v>682</v>
      </c>
      <c r="E39" s="1661"/>
      <c r="F39" s="1661"/>
      <c r="G39" s="1661"/>
      <c r="H39" s="1661"/>
      <c r="I39" s="1661"/>
      <c r="J39" s="1661"/>
      <c r="K39" s="1661"/>
      <c r="L39" s="1661"/>
      <c r="M39" s="1661"/>
      <c r="N39" s="1661"/>
      <c r="O39" s="1661"/>
      <c r="P39" s="1661"/>
      <c r="Q39" s="1661"/>
      <c r="R39" s="1661"/>
      <c r="S39" s="1661"/>
      <c r="T39" s="1662"/>
      <c r="U39" s="1065" t="s">
        <v>681</v>
      </c>
      <c r="V39" s="1065"/>
      <c r="W39" s="1642"/>
      <c r="X39" s="1642"/>
      <c r="Y39" s="1642"/>
      <c r="Z39" s="1642"/>
      <c r="AA39" s="1642"/>
      <c r="AB39" s="1642"/>
      <c r="AC39" s="1642"/>
      <c r="AD39" s="1642"/>
      <c r="AE39" s="1642"/>
      <c r="AF39" s="1642"/>
      <c r="AG39" s="1642"/>
      <c r="AH39" s="1642"/>
      <c r="AI39" s="1642"/>
      <c r="AJ39" s="1642"/>
      <c r="AK39" s="1642"/>
      <c r="AL39" s="1132"/>
      <c r="AM39" s="1132"/>
      <c r="AN39" s="1132"/>
      <c r="AO39" s="1132"/>
      <c r="AP39" s="1132"/>
      <c r="AQ39" s="1132"/>
      <c r="AR39" s="1132"/>
      <c r="AS39" s="1132"/>
      <c r="AT39" s="1132"/>
      <c r="AU39" s="1132"/>
      <c r="AV39" s="1132"/>
      <c r="AW39" s="1132"/>
      <c r="AX39" s="1132"/>
      <c r="AY39" s="1132"/>
      <c r="AZ39" s="1132"/>
    </row>
    <row r="40" spans="2:52" ht="20.25" hidden="1" customHeight="1">
      <c r="B40" s="1663" t="s">
        <v>680</v>
      </c>
      <c r="C40" s="1664"/>
      <c r="D40" s="1661" t="s">
        <v>674</v>
      </c>
      <c r="E40" s="1661"/>
      <c r="F40" s="1661"/>
      <c r="G40" s="1661"/>
      <c r="H40" s="1661"/>
      <c r="I40" s="1661"/>
      <c r="J40" s="1661"/>
      <c r="K40" s="1661"/>
      <c r="L40" s="1661"/>
      <c r="M40" s="1661"/>
      <c r="N40" s="1661"/>
      <c r="O40" s="1661"/>
      <c r="P40" s="1661"/>
      <c r="Q40" s="1661"/>
      <c r="R40" s="1661"/>
      <c r="S40" s="1661"/>
      <c r="T40" s="1662"/>
      <c r="U40" s="1065" t="s">
        <v>679</v>
      </c>
      <c r="V40" s="1065"/>
      <c r="W40" s="1642"/>
      <c r="X40" s="1642"/>
      <c r="Y40" s="1642"/>
      <c r="Z40" s="1642"/>
      <c r="AA40" s="1642"/>
      <c r="AB40" s="1642"/>
      <c r="AC40" s="1642"/>
      <c r="AD40" s="1642"/>
      <c r="AE40" s="1642"/>
      <c r="AF40" s="1642"/>
      <c r="AG40" s="1642"/>
      <c r="AH40" s="1642"/>
      <c r="AI40" s="1642"/>
      <c r="AJ40" s="1642"/>
      <c r="AK40" s="1642"/>
      <c r="AL40" s="1132"/>
      <c r="AM40" s="1132"/>
      <c r="AN40" s="1132"/>
      <c r="AO40" s="1132"/>
      <c r="AP40" s="1132"/>
      <c r="AQ40" s="1132"/>
      <c r="AR40" s="1132"/>
      <c r="AS40" s="1132"/>
      <c r="AT40" s="1132"/>
      <c r="AU40" s="1132"/>
      <c r="AV40" s="1132"/>
      <c r="AW40" s="1132"/>
      <c r="AX40" s="1132"/>
      <c r="AY40" s="1132"/>
      <c r="AZ40" s="1132"/>
    </row>
    <row r="41" spans="2:52" ht="55.5" hidden="1" customHeight="1">
      <c r="B41" s="1644" t="s">
        <v>111</v>
      </c>
      <c r="C41" s="1648"/>
      <c r="D41" s="1649" t="s">
        <v>678</v>
      </c>
      <c r="E41" s="1649"/>
      <c r="F41" s="1649"/>
      <c r="G41" s="1649"/>
      <c r="H41" s="1649"/>
      <c r="I41" s="1649"/>
      <c r="J41" s="1649"/>
      <c r="K41" s="1649"/>
      <c r="L41" s="1649"/>
      <c r="M41" s="1649"/>
      <c r="N41" s="1649"/>
      <c r="O41" s="1649"/>
      <c r="P41" s="1649"/>
      <c r="Q41" s="1649"/>
      <c r="R41" s="1649"/>
      <c r="S41" s="1649"/>
      <c r="T41" s="1650"/>
      <c r="U41" s="1065" t="s">
        <v>677</v>
      </c>
      <c r="V41" s="1065"/>
      <c r="W41" s="1642" t="s">
        <v>6</v>
      </c>
      <c r="X41" s="1642"/>
      <c r="Y41" s="1642"/>
      <c r="Z41" s="1642"/>
      <c r="AA41" s="1642"/>
      <c r="AB41" s="1642" t="s">
        <v>6</v>
      </c>
      <c r="AC41" s="1642"/>
      <c r="AD41" s="1642"/>
      <c r="AE41" s="1642"/>
      <c r="AF41" s="1642"/>
      <c r="AG41" s="1642" t="s">
        <v>6</v>
      </c>
      <c r="AH41" s="1642"/>
      <c r="AI41" s="1642"/>
      <c r="AJ41" s="1642"/>
      <c r="AK41" s="1642"/>
      <c r="AL41" s="1132"/>
      <c r="AM41" s="1132"/>
      <c r="AN41" s="1132"/>
      <c r="AO41" s="1132"/>
      <c r="AP41" s="1132"/>
      <c r="AQ41" s="1132"/>
      <c r="AR41" s="1132"/>
      <c r="AS41" s="1132"/>
      <c r="AT41" s="1132"/>
      <c r="AU41" s="1132"/>
      <c r="AV41" s="1132"/>
      <c r="AW41" s="1132"/>
      <c r="AX41" s="1132"/>
      <c r="AY41" s="1132"/>
      <c r="AZ41" s="1132"/>
    </row>
    <row r="42" spans="2:52" ht="33" hidden="1" customHeight="1">
      <c r="B42" s="1644" t="s">
        <v>113</v>
      </c>
      <c r="C42" s="1648"/>
      <c r="D42" s="1661" t="s">
        <v>676</v>
      </c>
      <c r="E42" s="1661"/>
      <c r="F42" s="1661"/>
      <c r="G42" s="1661"/>
      <c r="H42" s="1661"/>
      <c r="I42" s="1661"/>
      <c r="J42" s="1661"/>
      <c r="K42" s="1661"/>
      <c r="L42" s="1661"/>
      <c r="M42" s="1661"/>
      <c r="N42" s="1661"/>
      <c r="O42" s="1661"/>
      <c r="P42" s="1661"/>
      <c r="Q42" s="1661"/>
      <c r="R42" s="1661"/>
      <c r="S42" s="1661"/>
      <c r="T42" s="1662"/>
      <c r="U42" s="1065" t="s">
        <v>675</v>
      </c>
      <c r="V42" s="1065"/>
      <c r="W42" s="1642"/>
      <c r="X42" s="1642"/>
      <c r="Y42" s="1642"/>
      <c r="Z42" s="1642"/>
      <c r="AA42" s="1642"/>
      <c r="AB42" s="1642"/>
      <c r="AC42" s="1642"/>
      <c r="AD42" s="1642"/>
      <c r="AE42" s="1642"/>
      <c r="AF42" s="1642"/>
      <c r="AG42" s="1642"/>
      <c r="AH42" s="1642"/>
      <c r="AI42" s="1642"/>
      <c r="AJ42" s="1642"/>
      <c r="AK42" s="1642"/>
      <c r="AL42" s="1132"/>
      <c r="AM42" s="1132"/>
      <c r="AN42" s="1132"/>
      <c r="AO42" s="1132"/>
      <c r="AP42" s="1132"/>
      <c r="AQ42" s="1132"/>
      <c r="AR42" s="1132"/>
      <c r="AS42" s="1132"/>
      <c r="AT42" s="1132"/>
      <c r="AU42" s="1132"/>
      <c r="AV42" s="1132"/>
      <c r="AW42" s="1132"/>
      <c r="AX42" s="1132"/>
      <c r="AY42" s="1132"/>
      <c r="AZ42" s="1132"/>
    </row>
    <row r="43" spans="2:52" ht="18" hidden="1" customHeight="1">
      <c r="B43" s="1644" t="s">
        <v>118</v>
      </c>
      <c r="C43" s="1648"/>
      <c r="D43" s="1661" t="s">
        <v>674</v>
      </c>
      <c r="E43" s="1661"/>
      <c r="F43" s="1661"/>
      <c r="G43" s="1661"/>
      <c r="H43" s="1661"/>
      <c r="I43" s="1661"/>
      <c r="J43" s="1661"/>
      <c r="K43" s="1661"/>
      <c r="L43" s="1661"/>
      <c r="M43" s="1661"/>
      <c r="N43" s="1661"/>
      <c r="O43" s="1661"/>
      <c r="P43" s="1661"/>
      <c r="Q43" s="1661"/>
      <c r="R43" s="1661"/>
      <c r="S43" s="1661"/>
      <c r="T43" s="1662"/>
      <c r="U43" s="1065" t="s">
        <v>673</v>
      </c>
      <c r="V43" s="1065"/>
      <c r="W43" s="1642"/>
      <c r="X43" s="1642"/>
      <c r="Y43" s="1642"/>
      <c r="Z43" s="1642"/>
      <c r="AA43" s="1642"/>
      <c r="AB43" s="1642"/>
      <c r="AC43" s="1642"/>
      <c r="AD43" s="1642"/>
      <c r="AE43" s="1642"/>
      <c r="AF43" s="1642"/>
      <c r="AG43" s="1642"/>
      <c r="AH43" s="1642"/>
      <c r="AI43" s="1642"/>
      <c r="AJ43" s="1642"/>
      <c r="AK43" s="1642"/>
      <c r="AL43" s="1132"/>
      <c r="AM43" s="1132"/>
      <c r="AN43" s="1132"/>
      <c r="AO43" s="1132"/>
      <c r="AP43" s="1132"/>
      <c r="AQ43" s="1132"/>
      <c r="AR43" s="1132"/>
      <c r="AS43" s="1132"/>
      <c r="AT43" s="1132"/>
      <c r="AU43" s="1132"/>
      <c r="AV43" s="1132"/>
      <c r="AW43" s="1132"/>
      <c r="AX43" s="1132"/>
      <c r="AY43" s="1132"/>
      <c r="AZ43" s="1132"/>
    </row>
    <row r="44" spans="2:52" ht="61.5" customHeight="1">
      <c r="B44" s="1644">
        <v>2</v>
      </c>
      <c r="C44" s="1648"/>
      <c r="D44" s="1665" t="s">
        <v>671</v>
      </c>
      <c r="E44" s="1665"/>
      <c r="F44" s="1665"/>
      <c r="G44" s="1665"/>
      <c r="H44" s="1665"/>
      <c r="I44" s="1665"/>
      <c r="J44" s="1665"/>
      <c r="K44" s="1665"/>
      <c r="L44" s="1665"/>
      <c r="M44" s="1665"/>
      <c r="N44" s="1665"/>
      <c r="O44" s="1665"/>
      <c r="P44" s="1665"/>
      <c r="Q44" s="1665"/>
      <c r="R44" s="1665"/>
      <c r="S44" s="1665"/>
      <c r="T44" s="1666"/>
      <c r="U44" s="1065" t="s">
        <v>314</v>
      </c>
      <c r="V44" s="1065"/>
      <c r="W44" s="1642" t="s">
        <v>6</v>
      </c>
      <c r="X44" s="1642"/>
      <c r="Y44" s="1642"/>
      <c r="Z44" s="1642"/>
      <c r="AA44" s="1642"/>
      <c r="AB44" s="1642" t="s">
        <v>6</v>
      </c>
      <c r="AC44" s="1642"/>
      <c r="AD44" s="1642"/>
      <c r="AE44" s="1642"/>
      <c r="AF44" s="1642"/>
      <c r="AG44" s="1642" t="s">
        <v>6</v>
      </c>
      <c r="AH44" s="1642"/>
      <c r="AI44" s="1642"/>
      <c r="AJ44" s="1642"/>
      <c r="AK44" s="1642"/>
      <c r="AL44" s="1132">
        <f>AL45+AL52+AL53</f>
        <v>327905.89998373674</v>
      </c>
      <c r="AM44" s="1132"/>
      <c r="AN44" s="1132"/>
      <c r="AO44" s="1132"/>
      <c r="AP44" s="1132"/>
      <c r="AQ44" s="1132">
        <f>AQ45+AQ52+AQ53</f>
        <v>327905.89998373674</v>
      </c>
      <c r="AR44" s="1132"/>
      <c r="AS44" s="1132"/>
      <c r="AT44" s="1132"/>
      <c r="AU44" s="1132"/>
      <c r="AV44" s="1132">
        <f>AV45+AV52+AV53</f>
        <v>327905.89998373674</v>
      </c>
      <c r="AW44" s="1132"/>
      <c r="AX44" s="1132"/>
      <c r="AY44" s="1132"/>
      <c r="AZ44" s="1132"/>
    </row>
    <row r="45" spans="2:52" ht="76.5" customHeight="1">
      <c r="B45" s="1644" t="s">
        <v>670</v>
      </c>
      <c r="C45" s="1648"/>
      <c r="D45" s="1649" t="s">
        <v>669</v>
      </c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50"/>
      <c r="U45" s="1065" t="s">
        <v>424</v>
      </c>
      <c r="V45" s="1065"/>
      <c r="W45" s="1647" t="s">
        <v>6</v>
      </c>
      <c r="X45" s="1642"/>
      <c r="Y45" s="1642"/>
      <c r="Z45" s="1642"/>
      <c r="AA45" s="1642"/>
      <c r="AB45" s="1647" t="s">
        <v>6</v>
      </c>
      <c r="AC45" s="1642"/>
      <c r="AD45" s="1642"/>
      <c r="AE45" s="1642"/>
      <c r="AF45" s="1642"/>
      <c r="AG45" s="1647" t="s">
        <v>6</v>
      </c>
      <c r="AH45" s="1642"/>
      <c r="AI45" s="1642"/>
      <c r="AJ45" s="1642"/>
      <c r="AK45" s="1642"/>
      <c r="AL45" s="1132">
        <f>SUM(AL46:AP51)</f>
        <v>327905.89998373674</v>
      </c>
      <c r="AM45" s="1132"/>
      <c r="AN45" s="1132"/>
      <c r="AO45" s="1132"/>
      <c r="AP45" s="1132"/>
      <c r="AQ45" s="1132">
        <f t="shared" ref="AQ45" si="9">SUM(AQ46:AU51)</f>
        <v>327905.89998373674</v>
      </c>
      <c r="AR45" s="1132"/>
      <c r="AS45" s="1132"/>
      <c r="AT45" s="1132"/>
      <c r="AU45" s="1132"/>
      <c r="AV45" s="1132">
        <f t="shared" ref="AV45" si="10">SUM(AV46:AZ51)</f>
        <v>327905.89998373674</v>
      </c>
      <c r="AW45" s="1132"/>
      <c r="AX45" s="1132"/>
      <c r="AY45" s="1132"/>
      <c r="AZ45" s="1132"/>
    </row>
    <row r="46" spans="2:52" s="653" customFormat="1" ht="15" hidden="1" customHeight="1">
      <c r="B46" s="1639"/>
      <c r="C46" s="1644"/>
      <c r="D46" s="1645" t="s">
        <v>1064</v>
      </c>
      <c r="E46" s="1646"/>
      <c r="F46" s="1646"/>
      <c r="G46" s="1646"/>
      <c r="H46" s="1646"/>
      <c r="I46" s="1646"/>
      <c r="J46" s="1646"/>
      <c r="K46" s="1646"/>
      <c r="L46" s="1646"/>
      <c r="M46" s="1646"/>
      <c r="N46" s="1646"/>
      <c r="O46" s="1646"/>
      <c r="P46" s="1646"/>
      <c r="Q46" s="1641">
        <v>132</v>
      </c>
      <c r="R46" s="1641"/>
      <c r="S46" s="1641"/>
      <c r="T46" s="1641"/>
      <c r="U46" s="1065"/>
      <c r="V46" s="1065"/>
      <c r="W46" s="1647">
        <f>SUM('111_мз'!AC32:AJ32)</f>
        <v>0</v>
      </c>
      <c r="X46" s="1642"/>
      <c r="Y46" s="1642"/>
      <c r="Z46" s="1642"/>
      <c r="AA46" s="1642"/>
      <c r="AB46" s="1647">
        <f>SUM('111_мз'!AK32:AR32)</f>
        <v>0</v>
      </c>
      <c r="AC46" s="1642"/>
      <c r="AD46" s="1642"/>
      <c r="AE46" s="1642"/>
      <c r="AF46" s="1642"/>
      <c r="AG46" s="1647">
        <f>SUM('111_мз'!AS32:AZ32)</f>
        <v>0</v>
      </c>
      <c r="AH46" s="1642"/>
      <c r="AI46" s="1642"/>
      <c r="AJ46" s="1642"/>
      <c r="AK46" s="1642"/>
      <c r="AL46" s="1132">
        <f>W46*2.9%</f>
        <v>0</v>
      </c>
      <c r="AM46" s="1132"/>
      <c r="AN46" s="1132"/>
      <c r="AO46" s="1132"/>
      <c r="AP46" s="1132"/>
      <c r="AQ46" s="1132">
        <f t="shared" ref="AQ46:AQ47" si="11">AB46*2.9%</f>
        <v>0</v>
      </c>
      <c r="AR46" s="1132"/>
      <c r="AS46" s="1132"/>
      <c r="AT46" s="1132"/>
      <c r="AU46" s="1132"/>
      <c r="AV46" s="1132">
        <f t="shared" ref="AV46:AV47" si="12">AG46*2.9%</f>
        <v>0</v>
      </c>
      <c r="AW46" s="1132"/>
      <c r="AX46" s="1132"/>
      <c r="AY46" s="1132"/>
      <c r="AZ46" s="1132"/>
    </row>
    <row r="47" spans="2:52" s="653" customFormat="1" ht="15" hidden="1" customHeight="1">
      <c r="B47" s="1639"/>
      <c r="C47" s="1644"/>
      <c r="D47" s="1645" t="s">
        <v>1065</v>
      </c>
      <c r="E47" s="1646"/>
      <c r="F47" s="1646"/>
      <c r="G47" s="1646"/>
      <c r="H47" s="1646"/>
      <c r="I47" s="1646"/>
      <c r="J47" s="1646"/>
      <c r="K47" s="1646"/>
      <c r="L47" s="1646"/>
      <c r="M47" s="1646"/>
      <c r="N47" s="1646"/>
      <c r="O47" s="1646"/>
      <c r="P47" s="1646"/>
      <c r="Q47" s="1641">
        <v>132</v>
      </c>
      <c r="R47" s="1641"/>
      <c r="S47" s="1641"/>
      <c r="T47" s="1641"/>
      <c r="U47" s="1065"/>
      <c r="V47" s="1065"/>
      <c r="W47" s="1647">
        <f>SUM('111_мз'!AC33:AJ33)</f>
        <v>0</v>
      </c>
      <c r="X47" s="1642"/>
      <c r="Y47" s="1642"/>
      <c r="Z47" s="1642"/>
      <c r="AA47" s="1642"/>
      <c r="AB47" s="1647">
        <f>SUM('111_мз'!AK33:AR33)</f>
        <v>0</v>
      </c>
      <c r="AC47" s="1642"/>
      <c r="AD47" s="1642"/>
      <c r="AE47" s="1642"/>
      <c r="AF47" s="1642"/>
      <c r="AG47" s="1647">
        <f>SUM('111_мз'!AS33:AZ33)</f>
        <v>0</v>
      </c>
      <c r="AH47" s="1642"/>
      <c r="AI47" s="1642"/>
      <c r="AJ47" s="1642"/>
      <c r="AK47" s="1642"/>
      <c r="AL47" s="1132">
        <f t="shared" ref="AL47" si="13">W47*2.9%</f>
        <v>0</v>
      </c>
      <c r="AM47" s="1132"/>
      <c r="AN47" s="1132"/>
      <c r="AO47" s="1132"/>
      <c r="AP47" s="1132"/>
      <c r="AQ47" s="1132">
        <f t="shared" si="11"/>
        <v>0</v>
      </c>
      <c r="AR47" s="1132"/>
      <c r="AS47" s="1132"/>
      <c r="AT47" s="1132"/>
      <c r="AU47" s="1132"/>
      <c r="AV47" s="1132">
        <f t="shared" si="12"/>
        <v>0</v>
      </c>
      <c r="AW47" s="1132"/>
      <c r="AX47" s="1132"/>
      <c r="AY47" s="1132"/>
      <c r="AZ47" s="1132"/>
    </row>
    <row r="48" spans="2:52" s="653" customFormat="1" ht="15" customHeight="1">
      <c r="B48" s="1639"/>
      <c r="C48" s="1644"/>
      <c r="D48" s="1645" t="s">
        <v>1064</v>
      </c>
      <c r="E48" s="1646"/>
      <c r="F48" s="1646"/>
      <c r="G48" s="1646"/>
      <c r="H48" s="1646"/>
      <c r="I48" s="1646"/>
      <c r="J48" s="1646"/>
      <c r="K48" s="1646"/>
      <c r="L48" s="1646"/>
      <c r="M48" s="1646"/>
      <c r="N48" s="1646"/>
      <c r="O48" s="1646"/>
      <c r="P48" s="1646"/>
      <c r="Q48" s="1641">
        <v>82</v>
      </c>
      <c r="R48" s="1641"/>
      <c r="S48" s="1641"/>
      <c r="T48" s="1641"/>
      <c r="U48" s="1065"/>
      <c r="V48" s="1065"/>
      <c r="W48" s="1647">
        <f>SUM('111_мз'!AC34:AJ34)</f>
        <v>6567999.9996479992</v>
      </c>
      <c r="X48" s="1642"/>
      <c r="Y48" s="1642"/>
      <c r="Z48" s="1642"/>
      <c r="AA48" s="1642"/>
      <c r="AB48" s="1647">
        <f>SUM('111_мз'!AK34:AR34)</f>
        <v>6567999.9996479992</v>
      </c>
      <c r="AC48" s="1642"/>
      <c r="AD48" s="1642"/>
      <c r="AE48" s="1642"/>
      <c r="AF48" s="1642"/>
      <c r="AG48" s="1647">
        <f>SUM('111_мз'!AS34:AZ34)</f>
        <v>6567999.9996479992</v>
      </c>
      <c r="AH48" s="1642"/>
      <c r="AI48" s="1642"/>
      <c r="AJ48" s="1642"/>
      <c r="AK48" s="1642"/>
      <c r="AL48" s="1132">
        <f t="shared" ref="AL48:AL50" si="14">W48*2.9%</f>
        <v>190471.99998979198</v>
      </c>
      <c r="AM48" s="1132"/>
      <c r="AN48" s="1132"/>
      <c r="AO48" s="1132"/>
      <c r="AP48" s="1132"/>
      <c r="AQ48" s="1132">
        <f t="shared" ref="AQ48:AQ51" si="15">AB48*2.9%</f>
        <v>190471.99998979198</v>
      </c>
      <c r="AR48" s="1132"/>
      <c r="AS48" s="1132"/>
      <c r="AT48" s="1132"/>
      <c r="AU48" s="1132"/>
      <c r="AV48" s="1132">
        <f t="shared" ref="AV48:AV51" si="16">AG48*2.9%</f>
        <v>190471.99998979198</v>
      </c>
      <c r="AW48" s="1132"/>
      <c r="AX48" s="1132"/>
      <c r="AY48" s="1132"/>
      <c r="AZ48" s="1132"/>
    </row>
    <row r="49" spans="2:52" s="735" customFormat="1" ht="15" hidden="1" customHeight="1">
      <c r="B49" s="1639"/>
      <c r="C49" s="1644"/>
      <c r="D49" s="1645" t="s">
        <v>1064</v>
      </c>
      <c r="E49" s="1646"/>
      <c r="F49" s="1646"/>
      <c r="G49" s="1646"/>
      <c r="H49" s="1646"/>
      <c r="I49" s="1646"/>
      <c r="J49" s="1646"/>
      <c r="K49" s="1646"/>
      <c r="L49" s="1646"/>
      <c r="M49" s="1646"/>
      <c r="N49" s="1646"/>
      <c r="O49" s="1646"/>
      <c r="P49" s="1646"/>
      <c r="Q49" s="1641">
        <v>90</v>
      </c>
      <c r="R49" s="1641"/>
      <c r="S49" s="1641"/>
      <c r="T49" s="1641"/>
      <c r="U49" s="1065"/>
      <c r="V49" s="1065"/>
      <c r="W49" s="1647">
        <f>SUM('111_мз'!AC35:AJ35)</f>
        <v>0</v>
      </c>
      <c r="X49" s="1642"/>
      <c r="Y49" s="1642"/>
      <c r="Z49" s="1642"/>
      <c r="AA49" s="1642"/>
      <c r="AB49" s="1647">
        <f>SUM('111_мз'!AK35:AR35)</f>
        <v>0</v>
      </c>
      <c r="AC49" s="1642"/>
      <c r="AD49" s="1642"/>
      <c r="AE49" s="1642"/>
      <c r="AF49" s="1642"/>
      <c r="AG49" s="1647">
        <f>SUM('111_мз'!AS35:AZ35)</f>
        <v>0</v>
      </c>
      <c r="AH49" s="1642"/>
      <c r="AI49" s="1642"/>
      <c r="AJ49" s="1642"/>
      <c r="AK49" s="1642"/>
      <c r="AL49" s="1132">
        <f t="shared" ref="AL49" si="17">W49*2.9%</f>
        <v>0</v>
      </c>
      <c r="AM49" s="1132"/>
      <c r="AN49" s="1132"/>
      <c r="AO49" s="1132"/>
      <c r="AP49" s="1132"/>
      <c r="AQ49" s="1132">
        <f t="shared" ref="AQ49" si="18">AB49*2.9%</f>
        <v>0</v>
      </c>
      <c r="AR49" s="1132"/>
      <c r="AS49" s="1132"/>
      <c r="AT49" s="1132"/>
      <c r="AU49" s="1132"/>
      <c r="AV49" s="1132">
        <f t="shared" ref="AV49" si="19">AG49*2.9%</f>
        <v>0</v>
      </c>
      <c r="AW49" s="1132"/>
      <c r="AX49" s="1132"/>
      <c r="AY49" s="1132"/>
      <c r="AZ49" s="1132"/>
    </row>
    <row r="50" spans="2:52" s="653" customFormat="1" ht="15" customHeight="1">
      <c r="B50" s="1639"/>
      <c r="C50" s="1644"/>
      <c r="D50" s="1645" t="s">
        <v>1065</v>
      </c>
      <c r="E50" s="1646"/>
      <c r="F50" s="1646"/>
      <c r="G50" s="1646"/>
      <c r="H50" s="1646"/>
      <c r="I50" s="1646"/>
      <c r="J50" s="1646"/>
      <c r="K50" s="1646"/>
      <c r="L50" s="1646"/>
      <c r="M50" s="1646"/>
      <c r="N50" s="1646"/>
      <c r="O50" s="1646"/>
      <c r="P50" s="1646"/>
      <c r="Q50" s="1641">
        <v>83</v>
      </c>
      <c r="R50" s="1641"/>
      <c r="S50" s="1641"/>
      <c r="T50" s="1641"/>
      <c r="U50" s="1065"/>
      <c r="V50" s="1065"/>
      <c r="W50" s="1647">
        <f>SUM('111_мз'!AC36:AJ36)</f>
        <v>4208399.9997911993</v>
      </c>
      <c r="X50" s="1642"/>
      <c r="Y50" s="1642"/>
      <c r="Z50" s="1642"/>
      <c r="AA50" s="1642"/>
      <c r="AB50" s="1647">
        <f>SUM('111_мз'!AK36:AR36)</f>
        <v>4208399.9997911993</v>
      </c>
      <c r="AC50" s="1642"/>
      <c r="AD50" s="1642"/>
      <c r="AE50" s="1642"/>
      <c r="AF50" s="1642"/>
      <c r="AG50" s="1647">
        <f>SUM('111_мз'!AS36:AZ36)</f>
        <v>4208399.9997911993</v>
      </c>
      <c r="AH50" s="1642"/>
      <c r="AI50" s="1642"/>
      <c r="AJ50" s="1642"/>
      <c r="AK50" s="1642"/>
      <c r="AL50" s="1132">
        <f t="shared" si="14"/>
        <v>122043.59999394478</v>
      </c>
      <c r="AM50" s="1132"/>
      <c r="AN50" s="1132"/>
      <c r="AO50" s="1132"/>
      <c r="AP50" s="1132"/>
      <c r="AQ50" s="1132">
        <f t="shared" si="15"/>
        <v>122043.59999394478</v>
      </c>
      <c r="AR50" s="1132"/>
      <c r="AS50" s="1132"/>
      <c r="AT50" s="1132"/>
      <c r="AU50" s="1132"/>
      <c r="AV50" s="1132">
        <f t="shared" si="16"/>
        <v>122043.59999394478</v>
      </c>
      <c r="AW50" s="1132"/>
      <c r="AX50" s="1132"/>
      <c r="AY50" s="1132"/>
      <c r="AZ50" s="1132"/>
    </row>
    <row r="51" spans="2:52" s="653" customFormat="1" ht="15" customHeight="1">
      <c r="B51" s="1639"/>
      <c r="C51" s="1644"/>
      <c r="D51" s="1645" t="s">
        <v>1066</v>
      </c>
      <c r="E51" s="1646"/>
      <c r="F51" s="1646"/>
      <c r="G51" s="1646"/>
      <c r="H51" s="1646"/>
      <c r="I51" s="1646"/>
      <c r="J51" s="1646"/>
      <c r="K51" s="1646"/>
      <c r="L51" s="1646"/>
      <c r="M51" s="1646"/>
      <c r="N51" s="1646"/>
      <c r="O51" s="1646"/>
      <c r="P51" s="1646"/>
      <c r="Q51" s="1641">
        <v>85</v>
      </c>
      <c r="R51" s="1641"/>
      <c r="S51" s="1641"/>
      <c r="T51" s="1641"/>
      <c r="U51" s="1065"/>
      <c r="V51" s="1065"/>
      <c r="W51" s="1647">
        <f>SUM('111_мз'!AC37:AJ37)</f>
        <v>530700</v>
      </c>
      <c r="X51" s="1642"/>
      <c r="Y51" s="1642"/>
      <c r="Z51" s="1642"/>
      <c r="AA51" s="1642"/>
      <c r="AB51" s="1647">
        <f>SUM('111_мз'!AK37:AR37)</f>
        <v>530700</v>
      </c>
      <c r="AC51" s="1642"/>
      <c r="AD51" s="1642"/>
      <c r="AE51" s="1642"/>
      <c r="AF51" s="1642"/>
      <c r="AG51" s="1647">
        <f>SUM('111_мз'!AS37:AZ37)</f>
        <v>530700</v>
      </c>
      <c r="AH51" s="1642"/>
      <c r="AI51" s="1642"/>
      <c r="AJ51" s="1642"/>
      <c r="AK51" s="1642"/>
      <c r="AL51" s="1132">
        <f>W51*2.9%</f>
        <v>15390.3</v>
      </c>
      <c r="AM51" s="1132"/>
      <c r="AN51" s="1132"/>
      <c r="AO51" s="1132"/>
      <c r="AP51" s="1132"/>
      <c r="AQ51" s="1132">
        <f t="shared" si="15"/>
        <v>15390.3</v>
      </c>
      <c r="AR51" s="1132"/>
      <c r="AS51" s="1132"/>
      <c r="AT51" s="1132"/>
      <c r="AU51" s="1132"/>
      <c r="AV51" s="1132">
        <f t="shared" si="16"/>
        <v>15390.3</v>
      </c>
      <c r="AW51" s="1132"/>
      <c r="AX51" s="1132"/>
      <c r="AY51" s="1132"/>
      <c r="AZ51" s="1132"/>
    </row>
    <row r="52" spans="2:52" ht="117.75" hidden="1" customHeight="1">
      <c r="B52" s="1644" t="s">
        <v>668</v>
      </c>
      <c r="C52" s="1648"/>
      <c r="D52" s="1649" t="s">
        <v>667</v>
      </c>
      <c r="E52" s="1649"/>
      <c r="F52" s="1649"/>
      <c r="G52" s="1649"/>
      <c r="H52" s="1649"/>
      <c r="I52" s="1649"/>
      <c r="J52" s="1649"/>
      <c r="K52" s="1649"/>
      <c r="L52" s="1649"/>
      <c r="M52" s="1649"/>
      <c r="N52" s="1649"/>
      <c r="O52" s="1649"/>
      <c r="P52" s="1649"/>
      <c r="Q52" s="1649"/>
      <c r="R52" s="1649"/>
      <c r="S52" s="1649"/>
      <c r="T52" s="1650"/>
      <c r="U52" s="1065" t="s">
        <v>666</v>
      </c>
      <c r="V52" s="1065"/>
      <c r="W52" s="1642"/>
      <c r="X52" s="1642"/>
      <c r="Y52" s="1642"/>
      <c r="Z52" s="1642"/>
      <c r="AA52" s="1642"/>
      <c r="AB52" s="1642"/>
      <c r="AC52" s="1642"/>
      <c r="AD52" s="1642"/>
      <c r="AE52" s="1642"/>
      <c r="AF52" s="1642"/>
      <c r="AG52" s="1642"/>
      <c r="AH52" s="1642"/>
      <c r="AI52" s="1642"/>
      <c r="AJ52" s="1642"/>
      <c r="AK52" s="1642"/>
      <c r="AL52" s="1132"/>
      <c r="AM52" s="1132"/>
      <c r="AN52" s="1132"/>
      <c r="AO52" s="1132"/>
      <c r="AP52" s="1132"/>
      <c r="AQ52" s="1132"/>
      <c r="AR52" s="1132"/>
      <c r="AS52" s="1132"/>
      <c r="AT52" s="1132"/>
      <c r="AU52" s="1132"/>
      <c r="AV52" s="1132"/>
      <c r="AW52" s="1132"/>
      <c r="AX52" s="1132"/>
      <c r="AY52" s="1132"/>
      <c r="AZ52" s="1132"/>
    </row>
    <row r="53" spans="2:52" ht="63.75" hidden="1" customHeight="1">
      <c r="B53" s="1644" t="s">
        <v>665</v>
      </c>
      <c r="C53" s="1648"/>
      <c r="D53" s="1649" t="s">
        <v>664</v>
      </c>
      <c r="E53" s="1649"/>
      <c r="F53" s="1649"/>
      <c r="G53" s="1649"/>
      <c r="H53" s="1649"/>
      <c r="I53" s="1649"/>
      <c r="J53" s="1649"/>
      <c r="K53" s="1649"/>
      <c r="L53" s="1649"/>
      <c r="M53" s="1649"/>
      <c r="N53" s="1649"/>
      <c r="O53" s="1649"/>
      <c r="P53" s="1649"/>
      <c r="Q53" s="1649"/>
      <c r="R53" s="1649"/>
      <c r="S53" s="1649"/>
      <c r="T53" s="1650"/>
      <c r="U53" s="1065" t="s">
        <v>663</v>
      </c>
      <c r="V53" s="1065"/>
      <c r="W53" s="1642" t="s">
        <v>6</v>
      </c>
      <c r="X53" s="1642"/>
      <c r="Y53" s="1642"/>
      <c r="Z53" s="1642"/>
      <c r="AA53" s="1642"/>
      <c r="AB53" s="1642" t="s">
        <v>6</v>
      </c>
      <c r="AC53" s="1642"/>
      <c r="AD53" s="1642"/>
      <c r="AE53" s="1642"/>
      <c r="AF53" s="1642"/>
      <c r="AG53" s="1642" t="s">
        <v>6</v>
      </c>
      <c r="AH53" s="1642"/>
      <c r="AI53" s="1642"/>
      <c r="AJ53" s="1642"/>
      <c r="AK53" s="1642"/>
      <c r="AL53" s="1132"/>
      <c r="AM53" s="1132"/>
      <c r="AN53" s="1132"/>
      <c r="AO53" s="1132"/>
      <c r="AP53" s="1132"/>
      <c r="AQ53" s="1132"/>
      <c r="AR53" s="1132"/>
      <c r="AS53" s="1132"/>
      <c r="AT53" s="1132"/>
      <c r="AU53" s="1132"/>
      <c r="AV53" s="1132"/>
      <c r="AW53" s="1132"/>
      <c r="AX53" s="1132"/>
      <c r="AY53" s="1132"/>
      <c r="AZ53" s="1132"/>
    </row>
    <row r="54" spans="2:52" ht="36" hidden="1" customHeight="1">
      <c r="B54" s="1644" t="s">
        <v>662</v>
      </c>
      <c r="C54" s="1648"/>
      <c r="D54" s="1661" t="s">
        <v>661</v>
      </c>
      <c r="E54" s="1661"/>
      <c r="F54" s="1661"/>
      <c r="G54" s="1661"/>
      <c r="H54" s="1661"/>
      <c r="I54" s="1661"/>
      <c r="J54" s="1661"/>
      <c r="K54" s="1661"/>
      <c r="L54" s="1661"/>
      <c r="M54" s="1661"/>
      <c r="N54" s="1661"/>
      <c r="O54" s="1661"/>
      <c r="P54" s="1661"/>
      <c r="Q54" s="1661"/>
      <c r="R54" s="1661"/>
      <c r="S54" s="1661"/>
      <c r="T54" s="1662"/>
      <c r="U54" s="1065" t="s">
        <v>660</v>
      </c>
      <c r="V54" s="1065"/>
      <c r="W54" s="1642"/>
      <c r="X54" s="1642"/>
      <c r="Y54" s="1642"/>
      <c r="Z54" s="1642"/>
      <c r="AA54" s="1642"/>
      <c r="AB54" s="1642"/>
      <c r="AC54" s="1642"/>
      <c r="AD54" s="1642"/>
      <c r="AE54" s="1642"/>
      <c r="AF54" s="1642"/>
      <c r="AG54" s="1642"/>
      <c r="AH54" s="1642"/>
      <c r="AI54" s="1642"/>
      <c r="AJ54" s="1642"/>
      <c r="AK54" s="1642"/>
      <c r="AL54" s="1132"/>
      <c r="AM54" s="1132"/>
      <c r="AN54" s="1132"/>
      <c r="AO54" s="1132"/>
      <c r="AP54" s="1132"/>
      <c r="AQ54" s="1132"/>
      <c r="AR54" s="1132"/>
      <c r="AS54" s="1132"/>
      <c r="AT54" s="1132"/>
      <c r="AU54" s="1132"/>
      <c r="AV54" s="1132"/>
      <c r="AW54" s="1132"/>
      <c r="AX54" s="1132"/>
      <c r="AY54" s="1132"/>
      <c r="AZ54" s="1132"/>
    </row>
    <row r="55" spans="2:52" ht="36.75" customHeight="1">
      <c r="B55" s="1644">
        <v>3</v>
      </c>
      <c r="C55" s="1648"/>
      <c r="D55" s="1665" t="s">
        <v>659</v>
      </c>
      <c r="E55" s="1665"/>
      <c r="F55" s="1665"/>
      <c r="G55" s="1665"/>
      <c r="H55" s="1665"/>
      <c r="I55" s="1665"/>
      <c r="J55" s="1665"/>
      <c r="K55" s="1665"/>
      <c r="L55" s="1665"/>
      <c r="M55" s="1665"/>
      <c r="N55" s="1665"/>
      <c r="O55" s="1665"/>
      <c r="P55" s="1665"/>
      <c r="Q55" s="1665"/>
      <c r="R55" s="1665"/>
      <c r="S55" s="1665"/>
      <c r="T55" s="1666"/>
      <c r="U55" s="1065" t="s">
        <v>316</v>
      </c>
      <c r="V55" s="1065"/>
      <c r="W55" s="1642" t="s">
        <v>6</v>
      </c>
      <c r="X55" s="1642"/>
      <c r="Y55" s="1642"/>
      <c r="Z55" s="1642"/>
      <c r="AA55" s="1642"/>
      <c r="AB55" s="1642" t="s">
        <v>6</v>
      </c>
      <c r="AC55" s="1642"/>
      <c r="AD55" s="1642"/>
      <c r="AE55" s="1642"/>
      <c r="AF55" s="1642"/>
      <c r="AG55" s="1642" t="s">
        <v>6</v>
      </c>
      <c r="AH55" s="1642"/>
      <c r="AI55" s="1642"/>
      <c r="AJ55" s="1642"/>
      <c r="AK55" s="1642"/>
      <c r="AL55" s="1132">
        <f>AL56+AL63</f>
        <v>576817.90014139912</v>
      </c>
      <c r="AM55" s="1132"/>
      <c r="AN55" s="1132"/>
      <c r="AO55" s="1132"/>
      <c r="AP55" s="1132"/>
      <c r="AQ55" s="1132">
        <f>AQ56+AQ63</f>
        <v>576817.90014139912</v>
      </c>
      <c r="AR55" s="1132"/>
      <c r="AS55" s="1132"/>
      <c r="AT55" s="1132"/>
      <c r="AU55" s="1132"/>
      <c r="AV55" s="1132">
        <f>AV56+AV63</f>
        <v>576817.90014139912</v>
      </c>
      <c r="AW55" s="1132"/>
      <c r="AX55" s="1132"/>
      <c r="AY55" s="1132"/>
      <c r="AZ55" s="1132"/>
    </row>
    <row r="56" spans="2:52" ht="57.75" customHeight="1">
      <c r="B56" s="1644" t="s">
        <v>658</v>
      </c>
      <c r="C56" s="1648"/>
      <c r="D56" s="1649" t="s">
        <v>657</v>
      </c>
      <c r="E56" s="1649"/>
      <c r="F56" s="1649"/>
      <c r="G56" s="1649"/>
      <c r="H56" s="1649"/>
      <c r="I56" s="1649"/>
      <c r="J56" s="1649"/>
      <c r="K56" s="1649"/>
      <c r="L56" s="1649"/>
      <c r="M56" s="1649"/>
      <c r="N56" s="1649"/>
      <c r="O56" s="1649"/>
      <c r="P56" s="1649"/>
      <c r="Q56" s="1649"/>
      <c r="R56" s="1649"/>
      <c r="S56" s="1649"/>
      <c r="T56" s="1650"/>
      <c r="U56" s="1065" t="s">
        <v>656</v>
      </c>
      <c r="V56" s="1065"/>
      <c r="W56" s="1647" t="s">
        <v>6</v>
      </c>
      <c r="X56" s="1642"/>
      <c r="Y56" s="1642"/>
      <c r="Z56" s="1642"/>
      <c r="AA56" s="1642"/>
      <c r="AB56" s="1647" t="s">
        <v>6</v>
      </c>
      <c r="AC56" s="1642"/>
      <c r="AD56" s="1642"/>
      <c r="AE56" s="1642"/>
      <c r="AF56" s="1642"/>
      <c r="AG56" s="1647" t="s">
        <v>6</v>
      </c>
      <c r="AH56" s="1642"/>
      <c r="AI56" s="1642"/>
      <c r="AJ56" s="1642"/>
      <c r="AK56" s="1642"/>
      <c r="AL56" s="1132">
        <f>SUM(AL57:AP62)</f>
        <v>576817.90014139912</v>
      </c>
      <c r="AM56" s="1132"/>
      <c r="AN56" s="1132"/>
      <c r="AO56" s="1132"/>
      <c r="AP56" s="1132"/>
      <c r="AQ56" s="1132">
        <f t="shared" ref="AQ56" si="20">SUM(AQ57:AU62)</f>
        <v>576817.90014139912</v>
      </c>
      <c r="AR56" s="1132"/>
      <c r="AS56" s="1132"/>
      <c r="AT56" s="1132"/>
      <c r="AU56" s="1132"/>
      <c r="AV56" s="1132">
        <f t="shared" ref="AV56" si="21">SUM(AV57:AZ62)</f>
        <v>576817.90014139912</v>
      </c>
      <c r="AW56" s="1132"/>
      <c r="AX56" s="1132"/>
      <c r="AY56" s="1132"/>
      <c r="AZ56" s="1132"/>
    </row>
    <row r="57" spans="2:52" s="659" customFormat="1" hidden="1">
      <c r="B57" s="1639"/>
      <c r="C57" s="1644"/>
      <c r="D57" s="1645" t="s">
        <v>1064</v>
      </c>
      <c r="E57" s="1646"/>
      <c r="F57" s="1646"/>
      <c r="G57" s="1646"/>
      <c r="H57" s="1646"/>
      <c r="I57" s="1646"/>
      <c r="J57" s="1646"/>
      <c r="K57" s="1646"/>
      <c r="L57" s="1646"/>
      <c r="M57" s="1646"/>
      <c r="N57" s="1646"/>
      <c r="O57" s="1646"/>
      <c r="P57" s="1646"/>
      <c r="Q57" s="1641">
        <v>132</v>
      </c>
      <c r="R57" s="1641"/>
      <c r="S57" s="1641"/>
      <c r="T57" s="1641"/>
      <c r="U57" s="1675"/>
      <c r="V57" s="1217"/>
      <c r="W57" s="1647">
        <f>SUM('111_мз'!AC32:AJ32)</f>
        <v>0</v>
      </c>
      <c r="X57" s="1642"/>
      <c r="Y57" s="1642"/>
      <c r="Z57" s="1642"/>
      <c r="AA57" s="1642"/>
      <c r="AB57" s="1647">
        <f>SUM('111_мз'!AK32:AR32)</f>
        <v>0</v>
      </c>
      <c r="AC57" s="1642"/>
      <c r="AD57" s="1642"/>
      <c r="AE57" s="1642"/>
      <c r="AF57" s="1642"/>
      <c r="AG57" s="1647">
        <f>SUM('111_мз'!AS32:AZ32)</f>
        <v>0</v>
      </c>
      <c r="AH57" s="1642"/>
      <c r="AI57" s="1642"/>
      <c r="AJ57" s="1642"/>
      <c r="AK57" s="1642"/>
      <c r="AL57" s="1132">
        <f>W57*5.1%</f>
        <v>0</v>
      </c>
      <c r="AM57" s="1132"/>
      <c r="AN57" s="1132"/>
      <c r="AO57" s="1132"/>
      <c r="AP57" s="1132"/>
      <c r="AQ57" s="1132">
        <f>AB57*5.1%</f>
        <v>0</v>
      </c>
      <c r="AR57" s="1132"/>
      <c r="AS57" s="1132"/>
      <c r="AT57" s="1132"/>
      <c r="AU57" s="1132"/>
      <c r="AV57" s="1132">
        <f>AG57*5.1%</f>
        <v>0</v>
      </c>
      <c r="AW57" s="1132"/>
      <c r="AX57" s="1132"/>
      <c r="AY57" s="1132"/>
      <c r="AZ57" s="1132"/>
    </row>
    <row r="58" spans="2:52" s="659" customFormat="1" hidden="1">
      <c r="B58" s="1639"/>
      <c r="C58" s="1644"/>
      <c r="D58" s="1645" t="s">
        <v>1065</v>
      </c>
      <c r="E58" s="1646"/>
      <c r="F58" s="1646"/>
      <c r="G58" s="1646"/>
      <c r="H58" s="1646"/>
      <c r="I58" s="1646"/>
      <c r="J58" s="1646"/>
      <c r="K58" s="1646"/>
      <c r="L58" s="1646"/>
      <c r="M58" s="1646"/>
      <c r="N58" s="1646"/>
      <c r="O58" s="1646"/>
      <c r="P58" s="1646"/>
      <c r="Q58" s="1641">
        <v>132</v>
      </c>
      <c r="R58" s="1641"/>
      <c r="S58" s="1641"/>
      <c r="T58" s="1641"/>
      <c r="U58" s="1675"/>
      <c r="V58" s="1217"/>
      <c r="W58" s="1647">
        <f>SUM('111_мз'!AC33:AJ33)</f>
        <v>0</v>
      </c>
      <c r="X58" s="1642"/>
      <c r="Y58" s="1642"/>
      <c r="Z58" s="1642"/>
      <c r="AA58" s="1642"/>
      <c r="AB58" s="1647">
        <f>SUM('111_мз'!AK33:AR33)</f>
        <v>0</v>
      </c>
      <c r="AC58" s="1642"/>
      <c r="AD58" s="1642"/>
      <c r="AE58" s="1642"/>
      <c r="AF58" s="1642"/>
      <c r="AG58" s="1647">
        <f>SUM('111_мз'!AS33:AZ33)</f>
        <v>0</v>
      </c>
      <c r="AH58" s="1642"/>
      <c r="AI58" s="1642"/>
      <c r="AJ58" s="1642"/>
      <c r="AK58" s="1642"/>
      <c r="AL58" s="1132">
        <f>W58*5.1%</f>
        <v>0</v>
      </c>
      <c r="AM58" s="1132"/>
      <c r="AN58" s="1132"/>
      <c r="AO58" s="1132"/>
      <c r="AP58" s="1132"/>
      <c r="AQ58" s="1132">
        <f>AB58*5.1%</f>
        <v>0</v>
      </c>
      <c r="AR58" s="1132"/>
      <c r="AS58" s="1132"/>
      <c r="AT58" s="1132"/>
      <c r="AU58" s="1132"/>
      <c r="AV58" s="1132">
        <f>AG58*5.1%</f>
        <v>0</v>
      </c>
      <c r="AW58" s="1132"/>
      <c r="AX58" s="1132"/>
      <c r="AY58" s="1132"/>
      <c r="AZ58" s="1132"/>
    </row>
    <row r="59" spans="2:52" s="659" customFormat="1" ht="15" customHeight="1">
      <c r="B59" s="1639"/>
      <c r="C59" s="1644"/>
      <c r="D59" s="1645" t="s">
        <v>1064</v>
      </c>
      <c r="E59" s="1646"/>
      <c r="F59" s="1646"/>
      <c r="G59" s="1646"/>
      <c r="H59" s="1646"/>
      <c r="I59" s="1646"/>
      <c r="J59" s="1646"/>
      <c r="K59" s="1646"/>
      <c r="L59" s="1646"/>
      <c r="M59" s="1646"/>
      <c r="N59" s="1646"/>
      <c r="O59" s="1646"/>
      <c r="P59" s="1646"/>
      <c r="Q59" s="1641">
        <v>82</v>
      </c>
      <c r="R59" s="1641"/>
      <c r="S59" s="1641"/>
      <c r="T59" s="1641"/>
      <c r="U59" s="1065"/>
      <c r="V59" s="1065"/>
      <c r="W59" s="1647">
        <f>SUM('111_мз'!AC34:AJ34)</f>
        <v>6567999.9996479992</v>
      </c>
      <c r="X59" s="1642"/>
      <c r="Y59" s="1642"/>
      <c r="Z59" s="1642"/>
      <c r="AA59" s="1642"/>
      <c r="AB59" s="1647">
        <f>SUM('111_мз'!AK34:AR34)</f>
        <v>6567999.9996479992</v>
      </c>
      <c r="AC59" s="1642"/>
      <c r="AD59" s="1642"/>
      <c r="AE59" s="1642"/>
      <c r="AF59" s="1642"/>
      <c r="AG59" s="1647">
        <f>SUM('111_мз'!AS34:AZ34)</f>
        <v>6567999.9996479992</v>
      </c>
      <c r="AH59" s="1642"/>
      <c r="AI59" s="1642"/>
      <c r="AJ59" s="1642"/>
      <c r="AK59" s="1642"/>
      <c r="AL59" s="1132">
        <f>W59*5.1%+63.99983+0.00028</f>
        <v>335032.00009204791</v>
      </c>
      <c r="AM59" s="1132"/>
      <c r="AN59" s="1132"/>
      <c r="AO59" s="1132"/>
      <c r="AP59" s="1132"/>
      <c r="AQ59" s="1132">
        <f t="shared" ref="AQ59" si="22">AB59*5.1%+63.99983+0.00028</f>
        <v>335032.00009204791</v>
      </c>
      <c r="AR59" s="1132"/>
      <c r="AS59" s="1132"/>
      <c r="AT59" s="1132"/>
      <c r="AU59" s="1132"/>
      <c r="AV59" s="1132">
        <f t="shared" ref="AV59" si="23">AG59*5.1%+63.99983+0.00028</f>
        <v>335032.00009204791</v>
      </c>
      <c r="AW59" s="1132"/>
      <c r="AX59" s="1132"/>
      <c r="AY59" s="1132"/>
      <c r="AZ59" s="1132"/>
    </row>
    <row r="60" spans="2:52" s="735" customFormat="1" ht="15" hidden="1" customHeight="1">
      <c r="B60" s="1639"/>
      <c r="C60" s="1644"/>
      <c r="D60" s="1645" t="s">
        <v>1064</v>
      </c>
      <c r="E60" s="1646"/>
      <c r="F60" s="1646"/>
      <c r="G60" s="1646"/>
      <c r="H60" s="1646"/>
      <c r="I60" s="1646"/>
      <c r="J60" s="1646"/>
      <c r="K60" s="1646"/>
      <c r="L60" s="1646"/>
      <c r="M60" s="1646"/>
      <c r="N60" s="1646"/>
      <c r="O60" s="1646"/>
      <c r="P60" s="1646"/>
      <c r="Q60" s="1641">
        <v>90</v>
      </c>
      <c r="R60" s="1641"/>
      <c r="S60" s="1641"/>
      <c r="T60" s="1641"/>
      <c r="U60" s="1065"/>
      <c r="V60" s="1065"/>
      <c r="W60" s="1647">
        <f>SUM('111_мз'!AC35:AJ35)</f>
        <v>0</v>
      </c>
      <c r="X60" s="1642"/>
      <c r="Y60" s="1642"/>
      <c r="Z60" s="1642"/>
      <c r="AA60" s="1642"/>
      <c r="AB60" s="1647">
        <f>SUM('111_мз'!AK35:AR35)</f>
        <v>0</v>
      </c>
      <c r="AC60" s="1642"/>
      <c r="AD60" s="1642"/>
      <c r="AE60" s="1642"/>
      <c r="AF60" s="1642"/>
      <c r="AG60" s="1647">
        <f>SUM('111_мз'!AS35:AZ35)</f>
        <v>0</v>
      </c>
      <c r="AH60" s="1642"/>
      <c r="AI60" s="1642"/>
      <c r="AJ60" s="1642"/>
      <c r="AK60" s="1642"/>
      <c r="AL60" s="1132">
        <f>W60*5.1%</f>
        <v>0</v>
      </c>
      <c r="AM60" s="1132"/>
      <c r="AN60" s="1132"/>
      <c r="AO60" s="1132"/>
      <c r="AP60" s="1132"/>
      <c r="AQ60" s="1132">
        <f>AB60*5.1%</f>
        <v>0</v>
      </c>
      <c r="AR60" s="1132"/>
      <c r="AS60" s="1132"/>
      <c r="AT60" s="1132"/>
      <c r="AU60" s="1132"/>
      <c r="AV60" s="1132">
        <f>AG60*5.1%</f>
        <v>0</v>
      </c>
      <c r="AW60" s="1132"/>
      <c r="AX60" s="1132"/>
      <c r="AY60" s="1132"/>
      <c r="AZ60" s="1132"/>
    </row>
    <row r="61" spans="2:52" s="659" customFormat="1" ht="15" customHeight="1">
      <c r="B61" s="1639"/>
      <c r="C61" s="1644"/>
      <c r="D61" s="1645" t="s">
        <v>1065</v>
      </c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1">
        <v>83</v>
      </c>
      <c r="R61" s="1641"/>
      <c r="S61" s="1641"/>
      <c r="T61" s="1641"/>
      <c r="U61" s="1065"/>
      <c r="V61" s="1065"/>
      <c r="W61" s="1647">
        <f>SUM('111_мз'!AC36:AJ36)</f>
        <v>4208399.9997911993</v>
      </c>
      <c r="X61" s="1642"/>
      <c r="Y61" s="1642"/>
      <c r="Z61" s="1642"/>
      <c r="AA61" s="1642"/>
      <c r="AB61" s="1647">
        <f>SUM('111_мз'!AK36:AR36)</f>
        <v>4208399.9997911993</v>
      </c>
      <c r="AC61" s="1642"/>
      <c r="AD61" s="1642"/>
      <c r="AE61" s="1642"/>
      <c r="AF61" s="1642"/>
      <c r="AG61" s="1647">
        <f>SUM('111_мз'!AS36:AZ36)</f>
        <v>4208399.9997911993</v>
      </c>
      <c r="AH61" s="1642"/>
      <c r="AI61" s="1642"/>
      <c r="AJ61" s="1642"/>
      <c r="AK61" s="1642"/>
      <c r="AL61" s="1132">
        <f>W61*5.1%+63.19976+0.0003</f>
        <v>214691.60004935117</v>
      </c>
      <c r="AM61" s="1132"/>
      <c r="AN61" s="1132"/>
      <c r="AO61" s="1132"/>
      <c r="AP61" s="1132"/>
      <c r="AQ61" s="1132">
        <f t="shared" ref="AQ61" si="24">AB61*5.1%+63.19976+0.0003</f>
        <v>214691.60004935117</v>
      </c>
      <c r="AR61" s="1132"/>
      <c r="AS61" s="1132"/>
      <c r="AT61" s="1132"/>
      <c r="AU61" s="1132"/>
      <c r="AV61" s="1132">
        <f t="shared" ref="AV61" si="25">AG61*5.1%+63.19976+0.0003</f>
        <v>214691.60004935117</v>
      </c>
      <c r="AW61" s="1132"/>
      <c r="AX61" s="1132"/>
      <c r="AY61" s="1132"/>
      <c r="AZ61" s="1132"/>
    </row>
    <row r="62" spans="2:52" s="659" customFormat="1" ht="15" customHeight="1">
      <c r="B62" s="1639"/>
      <c r="C62" s="1644"/>
      <c r="D62" s="1645" t="s">
        <v>1066</v>
      </c>
      <c r="E62" s="1646"/>
      <c r="F62" s="1646"/>
      <c r="G62" s="1646"/>
      <c r="H62" s="1646"/>
      <c r="I62" s="1646"/>
      <c r="J62" s="1646"/>
      <c r="K62" s="1646"/>
      <c r="L62" s="1646"/>
      <c r="M62" s="1646"/>
      <c r="N62" s="1646"/>
      <c r="O62" s="1646"/>
      <c r="P62" s="1646"/>
      <c r="Q62" s="1641">
        <v>85</v>
      </c>
      <c r="R62" s="1641"/>
      <c r="S62" s="1641"/>
      <c r="T62" s="1641"/>
      <c r="U62" s="1065"/>
      <c r="V62" s="1065"/>
      <c r="W62" s="1647">
        <f>SUM('111_мз'!AC37:AJ37)</f>
        <v>530700</v>
      </c>
      <c r="X62" s="1642"/>
      <c r="Y62" s="1642"/>
      <c r="Z62" s="1642"/>
      <c r="AA62" s="1642"/>
      <c r="AB62" s="1647">
        <f>SUM('111_мз'!AK37:AR37)</f>
        <v>530700</v>
      </c>
      <c r="AC62" s="1642"/>
      <c r="AD62" s="1642"/>
      <c r="AE62" s="1642"/>
      <c r="AF62" s="1642"/>
      <c r="AG62" s="1647">
        <f>SUM('111_мз'!AS37:AZ37)</f>
        <v>530700</v>
      </c>
      <c r="AH62" s="1642"/>
      <c r="AI62" s="1642"/>
      <c r="AJ62" s="1642"/>
      <c r="AK62" s="1642"/>
      <c r="AL62" s="1132">
        <f>W62*5.1%+28.6</f>
        <v>27094.299999999996</v>
      </c>
      <c r="AM62" s="1132"/>
      <c r="AN62" s="1132"/>
      <c r="AO62" s="1132"/>
      <c r="AP62" s="1132"/>
      <c r="AQ62" s="1132">
        <f>AB62*5.1%+28.6</f>
        <v>27094.299999999996</v>
      </c>
      <c r="AR62" s="1132"/>
      <c r="AS62" s="1132"/>
      <c r="AT62" s="1132"/>
      <c r="AU62" s="1132"/>
      <c r="AV62" s="1132">
        <f>AG62*5.1%+28.6</f>
        <v>27094.299999999996</v>
      </c>
      <c r="AW62" s="1132"/>
      <c r="AX62" s="1132"/>
      <c r="AY62" s="1132"/>
      <c r="AZ62" s="1132"/>
    </row>
    <row r="63" spans="2:52" ht="48" hidden="1" customHeight="1">
      <c r="B63" s="1644" t="s">
        <v>655</v>
      </c>
      <c r="C63" s="1648"/>
      <c r="D63" s="1649" t="s">
        <v>654</v>
      </c>
      <c r="E63" s="1649"/>
      <c r="F63" s="1649"/>
      <c r="G63" s="1649"/>
      <c r="H63" s="1649"/>
      <c r="I63" s="1649"/>
      <c r="J63" s="1649"/>
      <c r="K63" s="1649"/>
      <c r="L63" s="1649"/>
      <c r="M63" s="1649"/>
      <c r="N63" s="1649"/>
      <c r="O63" s="1649"/>
      <c r="P63" s="1649"/>
      <c r="Q63" s="1649"/>
      <c r="R63" s="1649"/>
      <c r="S63" s="1649"/>
      <c r="T63" s="1650"/>
      <c r="U63" s="1065" t="s">
        <v>653</v>
      </c>
      <c r="V63" s="1065"/>
      <c r="W63" s="1642" t="s">
        <v>6</v>
      </c>
      <c r="X63" s="1642"/>
      <c r="Y63" s="1642"/>
      <c r="Z63" s="1642"/>
      <c r="AA63" s="1642"/>
      <c r="AB63" s="1642" t="s">
        <v>6</v>
      </c>
      <c r="AC63" s="1642"/>
      <c r="AD63" s="1642"/>
      <c r="AE63" s="1642"/>
      <c r="AF63" s="1642"/>
      <c r="AG63" s="1642" t="s">
        <v>6</v>
      </c>
      <c r="AH63" s="1642"/>
      <c r="AI63" s="1642"/>
      <c r="AJ63" s="1642"/>
      <c r="AK63" s="1642"/>
      <c r="AL63" s="1132"/>
      <c r="AM63" s="1132"/>
      <c r="AN63" s="1132"/>
      <c r="AO63" s="1132"/>
      <c r="AP63" s="1132"/>
      <c r="AQ63" s="1132"/>
      <c r="AR63" s="1132"/>
      <c r="AS63" s="1132"/>
      <c r="AT63" s="1132"/>
      <c r="AU63" s="1132"/>
      <c r="AV63" s="1132"/>
      <c r="AW63" s="1132"/>
      <c r="AX63" s="1132"/>
      <c r="AY63" s="1132"/>
      <c r="AZ63" s="1132"/>
    </row>
    <row r="64" spans="2:52" ht="33" hidden="1" customHeight="1">
      <c r="B64" s="1644" t="s">
        <v>652</v>
      </c>
      <c r="C64" s="1648"/>
      <c r="D64" s="1661" t="s">
        <v>651</v>
      </c>
      <c r="E64" s="1661"/>
      <c r="F64" s="1661"/>
      <c r="G64" s="1661"/>
      <c r="H64" s="1661"/>
      <c r="I64" s="1661"/>
      <c r="J64" s="1661"/>
      <c r="K64" s="1661"/>
      <c r="L64" s="1661"/>
      <c r="M64" s="1661"/>
      <c r="N64" s="1661"/>
      <c r="O64" s="1661"/>
      <c r="P64" s="1661"/>
      <c r="Q64" s="1661"/>
      <c r="R64" s="1661"/>
      <c r="S64" s="1661"/>
      <c r="T64" s="1662"/>
      <c r="U64" s="1065" t="s">
        <v>650</v>
      </c>
      <c r="V64" s="1065"/>
      <c r="W64" s="1642"/>
      <c r="X64" s="1642"/>
      <c r="Y64" s="1642"/>
      <c r="Z64" s="1642"/>
      <c r="AA64" s="1642"/>
      <c r="AB64" s="1642"/>
      <c r="AC64" s="1642"/>
      <c r="AD64" s="1642"/>
      <c r="AE64" s="1642"/>
      <c r="AF64" s="1642"/>
      <c r="AG64" s="1642"/>
      <c r="AH64" s="1642"/>
      <c r="AI64" s="1642"/>
      <c r="AJ64" s="1642"/>
      <c r="AK64" s="1642"/>
      <c r="AL64" s="1132"/>
      <c r="AM64" s="1132"/>
      <c r="AN64" s="1132"/>
      <c r="AO64" s="1132"/>
      <c r="AP64" s="1132"/>
      <c r="AQ64" s="1132"/>
      <c r="AR64" s="1132"/>
      <c r="AS64" s="1132"/>
      <c r="AT64" s="1132"/>
      <c r="AU64" s="1132"/>
      <c r="AV64" s="1132"/>
      <c r="AW64" s="1132"/>
      <c r="AX64" s="1132"/>
      <c r="AY64" s="1132"/>
      <c r="AZ64" s="1132"/>
    </row>
    <row r="65" spans="1:55" ht="76.900000000000006" customHeight="1">
      <c r="B65" s="1644">
        <v>4</v>
      </c>
      <c r="C65" s="1648"/>
      <c r="D65" s="1665" t="s">
        <v>649</v>
      </c>
      <c r="E65" s="1665"/>
      <c r="F65" s="1665"/>
      <c r="G65" s="1665"/>
      <c r="H65" s="1665"/>
      <c r="I65" s="1665"/>
      <c r="J65" s="1665"/>
      <c r="K65" s="1665"/>
      <c r="L65" s="1665"/>
      <c r="M65" s="1665"/>
      <c r="N65" s="1665"/>
      <c r="O65" s="1665"/>
      <c r="P65" s="1665"/>
      <c r="Q65" s="1665"/>
      <c r="R65" s="1665"/>
      <c r="S65" s="1665"/>
      <c r="T65" s="1666"/>
      <c r="U65" s="1065" t="s">
        <v>318</v>
      </c>
      <c r="V65" s="1065"/>
      <c r="W65" s="1642" t="s">
        <v>6</v>
      </c>
      <c r="X65" s="1642"/>
      <c r="Y65" s="1642"/>
      <c r="Z65" s="1642"/>
      <c r="AA65" s="1642"/>
      <c r="AB65" s="1642" t="s">
        <v>6</v>
      </c>
      <c r="AC65" s="1642"/>
      <c r="AD65" s="1642"/>
      <c r="AE65" s="1642"/>
      <c r="AF65" s="1642"/>
      <c r="AG65" s="1642" t="s">
        <v>6</v>
      </c>
      <c r="AH65" s="1642"/>
      <c r="AI65" s="1642"/>
      <c r="AJ65" s="1642"/>
      <c r="AK65" s="1642"/>
      <c r="AL65" s="1132">
        <f>AL66+AL73</f>
        <v>22614.199998878401</v>
      </c>
      <c r="AM65" s="1132"/>
      <c r="AN65" s="1132"/>
      <c r="AO65" s="1132"/>
      <c r="AP65" s="1132"/>
      <c r="AQ65" s="1132">
        <f>AQ66+AQ73</f>
        <v>22614.199998878401</v>
      </c>
      <c r="AR65" s="1132"/>
      <c r="AS65" s="1132"/>
      <c r="AT65" s="1132"/>
      <c r="AU65" s="1132"/>
      <c r="AV65" s="1132">
        <f>AV66+AV73</f>
        <v>22614.199998878401</v>
      </c>
      <c r="AW65" s="1132"/>
      <c r="AX65" s="1132"/>
      <c r="AY65" s="1132"/>
      <c r="AZ65" s="1132"/>
    </row>
    <row r="66" spans="1:55" ht="77.25" customHeight="1">
      <c r="B66" s="1644" t="s">
        <v>648</v>
      </c>
      <c r="C66" s="1648"/>
      <c r="D66" s="1649" t="s">
        <v>647</v>
      </c>
      <c r="E66" s="1649"/>
      <c r="F66" s="1649"/>
      <c r="G66" s="1649"/>
      <c r="H66" s="1649"/>
      <c r="I66" s="1649"/>
      <c r="J66" s="1649"/>
      <c r="K66" s="1649"/>
      <c r="L66" s="1649"/>
      <c r="M66" s="1649"/>
      <c r="N66" s="1649"/>
      <c r="O66" s="1649"/>
      <c r="P66" s="1649"/>
      <c r="Q66" s="1649"/>
      <c r="R66" s="1649"/>
      <c r="S66" s="1649"/>
      <c r="T66" s="1650"/>
      <c r="U66" s="1065" t="s">
        <v>646</v>
      </c>
      <c r="V66" s="1065"/>
      <c r="W66" s="1647" t="s">
        <v>6</v>
      </c>
      <c r="X66" s="1642"/>
      <c r="Y66" s="1642"/>
      <c r="Z66" s="1642"/>
      <c r="AA66" s="1642"/>
      <c r="AB66" s="1647" t="s">
        <v>6</v>
      </c>
      <c r="AC66" s="1642"/>
      <c r="AD66" s="1642"/>
      <c r="AE66" s="1642"/>
      <c r="AF66" s="1642"/>
      <c r="AG66" s="1647" t="s">
        <v>6</v>
      </c>
      <c r="AH66" s="1642"/>
      <c r="AI66" s="1642"/>
      <c r="AJ66" s="1642"/>
      <c r="AK66" s="1642"/>
      <c r="AL66" s="1132">
        <f>SUM(AL67:AP72)</f>
        <v>22614.199998878401</v>
      </c>
      <c r="AM66" s="1132"/>
      <c r="AN66" s="1132"/>
      <c r="AO66" s="1132"/>
      <c r="AP66" s="1132"/>
      <c r="AQ66" s="1132">
        <f t="shared" ref="AQ66" si="26">SUM(AQ67:AU72)</f>
        <v>22614.199998878401</v>
      </c>
      <c r="AR66" s="1132"/>
      <c r="AS66" s="1132"/>
      <c r="AT66" s="1132"/>
      <c r="AU66" s="1132"/>
      <c r="AV66" s="1132">
        <f t="shared" ref="AV66" si="27">SUM(AV67:AZ72)</f>
        <v>22614.199998878401</v>
      </c>
      <c r="AW66" s="1132"/>
      <c r="AX66" s="1132"/>
      <c r="AY66" s="1132"/>
      <c r="AZ66" s="1132"/>
    </row>
    <row r="67" spans="1:55" s="659" customFormat="1" hidden="1">
      <c r="B67" s="1639"/>
      <c r="C67" s="1644"/>
      <c r="D67" s="1645" t="s">
        <v>1064</v>
      </c>
      <c r="E67" s="1646"/>
      <c r="F67" s="1646"/>
      <c r="G67" s="1646"/>
      <c r="H67" s="1646"/>
      <c r="I67" s="1646"/>
      <c r="J67" s="1646"/>
      <c r="K67" s="1646"/>
      <c r="L67" s="1646"/>
      <c r="M67" s="1646"/>
      <c r="N67" s="1646"/>
      <c r="O67" s="1646"/>
      <c r="P67" s="1646"/>
      <c r="Q67" s="1641">
        <v>132</v>
      </c>
      <c r="R67" s="1641"/>
      <c r="S67" s="1641"/>
      <c r="T67" s="1641"/>
      <c r="U67" s="1675"/>
      <c r="V67" s="1217"/>
      <c r="W67" s="1647">
        <f>SUM('111_мз'!AC32:AJ32)</f>
        <v>0</v>
      </c>
      <c r="X67" s="1642"/>
      <c r="Y67" s="1642"/>
      <c r="Z67" s="1642"/>
      <c r="AA67" s="1642"/>
      <c r="AB67" s="1647">
        <f>SUM('111_мз'!AK32:AR32)</f>
        <v>0</v>
      </c>
      <c r="AC67" s="1642"/>
      <c r="AD67" s="1642"/>
      <c r="AE67" s="1642"/>
      <c r="AF67" s="1642"/>
      <c r="AG67" s="1647">
        <f>SUM('111_мз'!AS32:AZ32)</f>
        <v>0</v>
      </c>
      <c r="AH67" s="1642"/>
      <c r="AI67" s="1642"/>
      <c r="AJ67" s="1642"/>
      <c r="AK67" s="1642"/>
      <c r="AL67" s="1132">
        <f>W67*0.2%</f>
        <v>0</v>
      </c>
      <c r="AM67" s="1132"/>
      <c r="AN67" s="1132"/>
      <c r="AO67" s="1132"/>
      <c r="AP67" s="1132"/>
      <c r="AQ67" s="1132">
        <f>AB67*0.2%</f>
        <v>0</v>
      </c>
      <c r="AR67" s="1132"/>
      <c r="AS67" s="1132"/>
      <c r="AT67" s="1132"/>
      <c r="AU67" s="1132"/>
      <c r="AV67" s="1132">
        <f t="shared" ref="AV67:AV71" si="28">AG67*0.2%</f>
        <v>0</v>
      </c>
      <c r="AW67" s="1132"/>
      <c r="AX67" s="1132"/>
      <c r="AY67" s="1132"/>
      <c r="AZ67" s="1132"/>
    </row>
    <row r="68" spans="1:55" s="659" customFormat="1" hidden="1">
      <c r="B68" s="1639"/>
      <c r="C68" s="1644"/>
      <c r="D68" s="1645" t="s">
        <v>1065</v>
      </c>
      <c r="E68" s="1646"/>
      <c r="F68" s="1646"/>
      <c r="G68" s="1646"/>
      <c r="H68" s="1646"/>
      <c r="I68" s="1646"/>
      <c r="J68" s="1646"/>
      <c r="K68" s="1646"/>
      <c r="L68" s="1646"/>
      <c r="M68" s="1646"/>
      <c r="N68" s="1646"/>
      <c r="O68" s="1646"/>
      <c r="P68" s="1646"/>
      <c r="Q68" s="1641">
        <v>132</v>
      </c>
      <c r="R68" s="1641"/>
      <c r="S68" s="1641"/>
      <c r="T68" s="1641"/>
      <c r="U68" s="1675"/>
      <c r="V68" s="1217"/>
      <c r="W68" s="1647">
        <f>SUM('111_мз'!AC33:AJ33)</f>
        <v>0</v>
      </c>
      <c r="X68" s="1642"/>
      <c r="Y68" s="1642"/>
      <c r="Z68" s="1642"/>
      <c r="AA68" s="1642"/>
      <c r="AB68" s="1647">
        <f>SUM('111_мз'!AK33:AR33)</f>
        <v>0</v>
      </c>
      <c r="AC68" s="1642"/>
      <c r="AD68" s="1642"/>
      <c r="AE68" s="1642"/>
      <c r="AF68" s="1642"/>
      <c r="AG68" s="1647">
        <f>SUM('111_мз'!AS33:AZ33)</f>
        <v>0</v>
      </c>
      <c r="AH68" s="1642"/>
      <c r="AI68" s="1642"/>
      <c r="AJ68" s="1642"/>
      <c r="AK68" s="1642"/>
      <c r="AL68" s="1132">
        <f t="shared" ref="AL68:AL71" si="29">W68*0.2%</f>
        <v>0</v>
      </c>
      <c r="AM68" s="1132"/>
      <c r="AN68" s="1132"/>
      <c r="AO68" s="1132"/>
      <c r="AP68" s="1132"/>
      <c r="AQ68" s="1132">
        <f t="shared" ref="AQ68:AQ71" si="30">AB68*0.2%</f>
        <v>0</v>
      </c>
      <c r="AR68" s="1132"/>
      <c r="AS68" s="1132"/>
      <c r="AT68" s="1132"/>
      <c r="AU68" s="1132"/>
      <c r="AV68" s="1132">
        <f t="shared" si="28"/>
        <v>0</v>
      </c>
      <c r="AW68" s="1132"/>
      <c r="AX68" s="1132"/>
      <c r="AY68" s="1132"/>
      <c r="AZ68" s="1132"/>
    </row>
    <row r="69" spans="1:55" s="533" customFormat="1" ht="15" customHeight="1">
      <c r="A69" s="659"/>
      <c r="B69" s="1639"/>
      <c r="C69" s="1644"/>
      <c r="D69" s="1645" t="s">
        <v>1064</v>
      </c>
      <c r="E69" s="1646"/>
      <c r="F69" s="1646"/>
      <c r="G69" s="1646"/>
      <c r="H69" s="1646"/>
      <c r="I69" s="1646"/>
      <c r="J69" s="1646"/>
      <c r="K69" s="1646"/>
      <c r="L69" s="1646"/>
      <c r="M69" s="1646"/>
      <c r="N69" s="1646"/>
      <c r="O69" s="1646"/>
      <c r="P69" s="1646"/>
      <c r="Q69" s="1641">
        <v>82</v>
      </c>
      <c r="R69" s="1641"/>
      <c r="S69" s="1641"/>
      <c r="T69" s="1641"/>
      <c r="U69" s="1065"/>
      <c r="V69" s="1065"/>
      <c r="W69" s="1647">
        <f>SUM('111_мз'!AC34:AJ34)</f>
        <v>6567999.9996479992</v>
      </c>
      <c r="X69" s="1642"/>
      <c r="Y69" s="1642"/>
      <c r="Z69" s="1642"/>
      <c r="AA69" s="1642"/>
      <c r="AB69" s="1647">
        <f>SUM('111_мз'!AK34:AR34)</f>
        <v>6567999.9996479992</v>
      </c>
      <c r="AC69" s="1642"/>
      <c r="AD69" s="1642"/>
      <c r="AE69" s="1642"/>
      <c r="AF69" s="1642"/>
      <c r="AG69" s="1647">
        <f>SUM('111_мз'!AS34:AZ34)</f>
        <v>6567999.9996479992</v>
      </c>
      <c r="AH69" s="1642"/>
      <c r="AI69" s="1642"/>
      <c r="AJ69" s="1642"/>
      <c r="AK69" s="1642"/>
      <c r="AL69" s="1132">
        <f t="shared" si="29"/>
        <v>13135.999999295998</v>
      </c>
      <c r="AM69" s="1132"/>
      <c r="AN69" s="1132"/>
      <c r="AO69" s="1132"/>
      <c r="AP69" s="1132"/>
      <c r="AQ69" s="1132">
        <f t="shared" si="30"/>
        <v>13135.999999295998</v>
      </c>
      <c r="AR69" s="1132"/>
      <c r="AS69" s="1132"/>
      <c r="AT69" s="1132"/>
      <c r="AU69" s="1132"/>
      <c r="AV69" s="1132">
        <f t="shared" si="28"/>
        <v>13135.999999295998</v>
      </c>
      <c r="AW69" s="1132"/>
      <c r="AX69" s="1132"/>
      <c r="AY69" s="1132"/>
      <c r="AZ69" s="1132"/>
    </row>
    <row r="70" spans="1:55" s="735" customFormat="1" ht="15" hidden="1" customHeight="1">
      <c r="B70" s="1639"/>
      <c r="C70" s="1644"/>
      <c r="D70" s="1645" t="s">
        <v>1064</v>
      </c>
      <c r="E70" s="1646"/>
      <c r="F70" s="1646"/>
      <c r="G70" s="1646"/>
      <c r="H70" s="1646"/>
      <c r="I70" s="1646"/>
      <c r="J70" s="1646"/>
      <c r="K70" s="1646"/>
      <c r="L70" s="1646"/>
      <c r="M70" s="1646"/>
      <c r="N70" s="1646"/>
      <c r="O70" s="1646"/>
      <c r="P70" s="1646"/>
      <c r="Q70" s="1641">
        <v>90</v>
      </c>
      <c r="R70" s="1641"/>
      <c r="S70" s="1641"/>
      <c r="T70" s="1641"/>
      <c r="U70" s="1065"/>
      <c r="V70" s="1065"/>
      <c r="W70" s="1647">
        <f>SUM('111_мз'!AC35:AJ35)</f>
        <v>0</v>
      </c>
      <c r="X70" s="1642"/>
      <c r="Y70" s="1642"/>
      <c r="Z70" s="1642"/>
      <c r="AA70" s="1642"/>
      <c r="AB70" s="1647">
        <f>SUM('111_мз'!AK35:AR35)</f>
        <v>0</v>
      </c>
      <c r="AC70" s="1642"/>
      <c r="AD70" s="1642"/>
      <c r="AE70" s="1642"/>
      <c r="AF70" s="1642"/>
      <c r="AG70" s="1647">
        <f>SUM('111_мз'!AS35:AZ35)</f>
        <v>0</v>
      </c>
      <c r="AH70" s="1642"/>
      <c r="AI70" s="1642"/>
      <c r="AJ70" s="1642"/>
      <c r="AK70" s="1642"/>
      <c r="AL70" s="1132">
        <f t="shared" ref="AL70" si="31">W70*0.2%</f>
        <v>0</v>
      </c>
      <c r="AM70" s="1132"/>
      <c r="AN70" s="1132"/>
      <c r="AO70" s="1132"/>
      <c r="AP70" s="1132"/>
      <c r="AQ70" s="1132">
        <f t="shared" ref="AQ70" si="32">AB70*0.2%</f>
        <v>0</v>
      </c>
      <c r="AR70" s="1132"/>
      <c r="AS70" s="1132"/>
      <c r="AT70" s="1132"/>
      <c r="AU70" s="1132"/>
      <c r="AV70" s="1132">
        <f t="shared" ref="AV70" si="33">AG70*0.2%</f>
        <v>0</v>
      </c>
      <c r="AW70" s="1132"/>
      <c r="AX70" s="1132"/>
      <c r="AY70" s="1132"/>
      <c r="AZ70" s="1132"/>
    </row>
    <row r="71" spans="1:55" s="533" customFormat="1" ht="15" customHeight="1">
      <c r="A71" s="659"/>
      <c r="B71" s="1639"/>
      <c r="C71" s="1644"/>
      <c r="D71" s="1645" t="s">
        <v>1065</v>
      </c>
      <c r="E71" s="1646"/>
      <c r="F71" s="1646"/>
      <c r="G71" s="1646"/>
      <c r="H71" s="1646"/>
      <c r="I71" s="1646"/>
      <c r="J71" s="1646"/>
      <c r="K71" s="1646"/>
      <c r="L71" s="1646"/>
      <c r="M71" s="1646"/>
      <c r="N71" s="1646"/>
      <c r="O71" s="1646"/>
      <c r="P71" s="1646"/>
      <c r="Q71" s="1641">
        <v>83</v>
      </c>
      <c r="R71" s="1641"/>
      <c r="S71" s="1641"/>
      <c r="T71" s="1641"/>
      <c r="U71" s="1065"/>
      <c r="V71" s="1065"/>
      <c r="W71" s="1647">
        <f>SUM('111_мз'!AC36:AJ36)</f>
        <v>4208399.9997911993</v>
      </c>
      <c r="X71" s="1642"/>
      <c r="Y71" s="1642"/>
      <c r="Z71" s="1642"/>
      <c r="AA71" s="1642"/>
      <c r="AB71" s="1647">
        <f>SUM('111_мз'!AK36:AR36)</f>
        <v>4208399.9997911993</v>
      </c>
      <c r="AC71" s="1642"/>
      <c r="AD71" s="1642"/>
      <c r="AE71" s="1642"/>
      <c r="AF71" s="1642"/>
      <c r="AG71" s="1647">
        <f>SUM('111_мз'!AS36:AZ36)</f>
        <v>4208399.9997911993</v>
      </c>
      <c r="AH71" s="1642"/>
      <c r="AI71" s="1642"/>
      <c r="AJ71" s="1642"/>
      <c r="AK71" s="1642"/>
      <c r="AL71" s="1132">
        <f t="shared" si="29"/>
        <v>8416.7999995823993</v>
      </c>
      <c r="AM71" s="1132"/>
      <c r="AN71" s="1132"/>
      <c r="AO71" s="1132"/>
      <c r="AP71" s="1132"/>
      <c r="AQ71" s="1132">
        <f t="shared" si="30"/>
        <v>8416.7999995823993</v>
      </c>
      <c r="AR71" s="1132"/>
      <c r="AS71" s="1132"/>
      <c r="AT71" s="1132"/>
      <c r="AU71" s="1132"/>
      <c r="AV71" s="1132">
        <f t="shared" si="28"/>
        <v>8416.7999995823993</v>
      </c>
      <c r="AW71" s="1132"/>
      <c r="AX71" s="1132"/>
      <c r="AY71" s="1132"/>
      <c r="AZ71" s="1132"/>
    </row>
    <row r="72" spans="1:55" s="533" customFormat="1" ht="15" customHeight="1">
      <c r="A72" s="659"/>
      <c r="B72" s="1639"/>
      <c r="C72" s="1644"/>
      <c r="D72" s="1645" t="s">
        <v>1066</v>
      </c>
      <c r="E72" s="1646"/>
      <c r="F72" s="1646"/>
      <c r="G72" s="1646"/>
      <c r="H72" s="1646"/>
      <c r="I72" s="1646"/>
      <c r="J72" s="1646"/>
      <c r="K72" s="1646"/>
      <c r="L72" s="1646"/>
      <c r="M72" s="1646"/>
      <c r="N72" s="1646"/>
      <c r="O72" s="1646"/>
      <c r="P72" s="1646"/>
      <c r="Q72" s="1641">
        <v>85</v>
      </c>
      <c r="R72" s="1641"/>
      <c r="S72" s="1641"/>
      <c r="T72" s="1641"/>
      <c r="U72" s="1065"/>
      <c r="V72" s="1065"/>
      <c r="W72" s="1647">
        <f>SUM('111_мз'!AC37:AJ37)</f>
        <v>530700</v>
      </c>
      <c r="X72" s="1642"/>
      <c r="Y72" s="1642"/>
      <c r="Z72" s="1642"/>
      <c r="AA72" s="1642"/>
      <c r="AB72" s="1647">
        <f>SUM('111_мз'!AK37:AR37)</f>
        <v>530700</v>
      </c>
      <c r="AC72" s="1642"/>
      <c r="AD72" s="1642"/>
      <c r="AE72" s="1642"/>
      <c r="AF72" s="1642"/>
      <c r="AG72" s="1647">
        <f>SUM('111_мз'!AS37:AZ37)</f>
        <v>530700</v>
      </c>
      <c r="AH72" s="1642"/>
      <c r="AI72" s="1642"/>
      <c r="AJ72" s="1642"/>
      <c r="AK72" s="1642"/>
      <c r="AL72" s="1132">
        <f>W72*0.2%</f>
        <v>1061.4000000000001</v>
      </c>
      <c r="AM72" s="1132"/>
      <c r="AN72" s="1132"/>
      <c r="AO72" s="1132"/>
      <c r="AP72" s="1132"/>
      <c r="AQ72" s="1132">
        <f>AB72*0.2%</f>
        <v>1061.4000000000001</v>
      </c>
      <c r="AR72" s="1132"/>
      <c r="AS72" s="1132"/>
      <c r="AT72" s="1132"/>
      <c r="AU72" s="1132"/>
      <c r="AV72" s="1132">
        <f>AG72*0.2%</f>
        <v>1061.4000000000001</v>
      </c>
      <c r="AW72" s="1132"/>
      <c r="AX72" s="1132"/>
      <c r="AY72" s="1132"/>
      <c r="AZ72" s="1132"/>
    </row>
    <row r="73" spans="1:55" ht="62.45" hidden="1" customHeight="1">
      <c r="A73" s="659"/>
      <c r="B73" s="1639" t="s">
        <v>645</v>
      </c>
      <c r="C73" s="1644"/>
      <c r="D73" s="1650" t="s">
        <v>644</v>
      </c>
      <c r="E73" s="1667"/>
      <c r="F73" s="1667"/>
      <c r="G73" s="1667"/>
      <c r="H73" s="1667"/>
      <c r="I73" s="1667"/>
      <c r="J73" s="1667"/>
      <c r="K73" s="1667"/>
      <c r="L73" s="1667"/>
      <c r="M73" s="1667"/>
      <c r="N73" s="1667"/>
      <c r="O73" s="1667"/>
      <c r="P73" s="1667"/>
      <c r="Q73" s="1667"/>
      <c r="R73" s="1667"/>
      <c r="S73" s="1667"/>
      <c r="T73" s="1667"/>
      <c r="U73" s="1065" t="s">
        <v>643</v>
      </c>
      <c r="V73" s="1065"/>
      <c r="W73" s="1642"/>
      <c r="X73" s="1642"/>
      <c r="Y73" s="1642"/>
      <c r="Z73" s="1642"/>
      <c r="AA73" s="1642"/>
      <c r="AB73" s="1642"/>
      <c r="AC73" s="1642"/>
      <c r="AD73" s="1642"/>
      <c r="AE73" s="1642"/>
      <c r="AF73" s="1642"/>
      <c r="AG73" s="1642"/>
      <c r="AH73" s="1642"/>
      <c r="AI73" s="1642"/>
      <c r="AJ73" s="1642"/>
      <c r="AK73" s="1642"/>
      <c r="AL73" s="1132"/>
      <c r="AM73" s="1132"/>
      <c r="AN73" s="1132"/>
      <c r="AO73" s="1132"/>
      <c r="AP73" s="1132"/>
      <c r="AQ73" s="1132"/>
      <c r="AR73" s="1132"/>
      <c r="AS73" s="1132"/>
      <c r="AT73" s="1132"/>
      <c r="AU73" s="1132"/>
      <c r="AV73" s="1132"/>
      <c r="AW73" s="1132"/>
      <c r="AX73" s="1132"/>
      <c r="AY73" s="1132"/>
      <c r="AZ73" s="1132"/>
    </row>
    <row r="74" spans="1:55" ht="51" hidden="1" customHeight="1">
      <c r="A74" s="659"/>
      <c r="B74" s="1639">
        <v>5</v>
      </c>
      <c r="C74" s="1644"/>
      <c r="D74" s="1666" t="s">
        <v>642</v>
      </c>
      <c r="E74" s="1676"/>
      <c r="F74" s="1676"/>
      <c r="G74" s="1676"/>
      <c r="H74" s="1676"/>
      <c r="I74" s="1676"/>
      <c r="J74" s="1676"/>
      <c r="K74" s="1676"/>
      <c r="L74" s="1676"/>
      <c r="M74" s="1676"/>
      <c r="N74" s="1676"/>
      <c r="O74" s="1676"/>
      <c r="P74" s="1676"/>
      <c r="Q74" s="1676"/>
      <c r="R74" s="1676"/>
      <c r="S74" s="1676"/>
      <c r="T74" s="1676"/>
      <c r="U74" s="1065" t="s">
        <v>320</v>
      </c>
      <c r="V74" s="1065"/>
      <c r="W74" s="1642" t="s">
        <v>6</v>
      </c>
      <c r="X74" s="1642"/>
      <c r="Y74" s="1642"/>
      <c r="Z74" s="1642"/>
      <c r="AA74" s="1642"/>
      <c r="AB74" s="1642" t="s">
        <v>6</v>
      </c>
      <c r="AC74" s="1642"/>
      <c r="AD74" s="1642"/>
      <c r="AE74" s="1642"/>
      <c r="AF74" s="1642"/>
      <c r="AG74" s="1642" t="s">
        <v>6</v>
      </c>
      <c r="AH74" s="1642"/>
      <c r="AI74" s="1642"/>
      <c r="AJ74" s="1642"/>
      <c r="AK74" s="1642"/>
      <c r="AL74" s="1132">
        <f>AL75+AL76</f>
        <v>0</v>
      </c>
      <c r="AM74" s="1132"/>
      <c r="AN74" s="1132"/>
      <c r="AO74" s="1132"/>
      <c r="AP74" s="1132"/>
      <c r="AQ74" s="1132">
        <f>AQ75+AQ76</f>
        <v>0</v>
      </c>
      <c r="AR74" s="1132"/>
      <c r="AS74" s="1132"/>
      <c r="AT74" s="1132"/>
      <c r="AU74" s="1132"/>
      <c r="AV74" s="1132">
        <f>AV75+AV76</f>
        <v>0</v>
      </c>
      <c r="AW74" s="1132"/>
      <c r="AX74" s="1132"/>
      <c r="AY74" s="1132"/>
      <c r="AZ74" s="1132"/>
    </row>
    <row r="75" spans="1:55" ht="33.75" hidden="1" customHeight="1">
      <c r="B75" s="1644" t="s">
        <v>641</v>
      </c>
      <c r="C75" s="1648"/>
      <c r="D75" s="1649" t="s">
        <v>640</v>
      </c>
      <c r="E75" s="1649"/>
      <c r="F75" s="1649"/>
      <c r="G75" s="1649"/>
      <c r="H75" s="1649"/>
      <c r="I75" s="1649"/>
      <c r="J75" s="1649"/>
      <c r="K75" s="1649"/>
      <c r="L75" s="1649"/>
      <c r="M75" s="1649"/>
      <c r="N75" s="1649"/>
      <c r="O75" s="1649"/>
      <c r="P75" s="1649"/>
      <c r="Q75" s="1649"/>
      <c r="R75" s="1649"/>
      <c r="S75" s="1649"/>
      <c r="T75" s="1650"/>
      <c r="U75" s="1065" t="s">
        <v>639</v>
      </c>
      <c r="V75" s="1065"/>
      <c r="W75" s="1642" t="s">
        <v>6</v>
      </c>
      <c r="X75" s="1642"/>
      <c r="Y75" s="1642"/>
      <c r="Z75" s="1642"/>
      <c r="AA75" s="1642"/>
      <c r="AB75" s="1642" t="s">
        <v>6</v>
      </c>
      <c r="AC75" s="1642"/>
      <c r="AD75" s="1642"/>
      <c r="AE75" s="1642"/>
      <c r="AF75" s="1642"/>
      <c r="AG75" s="1642" t="s">
        <v>6</v>
      </c>
      <c r="AH75" s="1642"/>
      <c r="AI75" s="1642"/>
      <c r="AJ75" s="1642"/>
      <c r="AK75" s="1642"/>
      <c r="AL75" s="1132"/>
      <c r="AM75" s="1132"/>
      <c r="AN75" s="1132"/>
      <c r="AO75" s="1132"/>
      <c r="AP75" s="1132"/>
      <c r="AQ75" s="1132"/>
      <c r="AR75" s="1132"/>
      <c r="AS75" s="1132"/>
      <c r="AT75" s="1132"/>
      <c r="AU75" s="1132"/>
      <c r="AV75" s="1132"/>
      <c r="AW75" s="1132"/>
      <c r="AX75" s="1132"/>
      <c r="AY75" s="1132"/>
      <c r="AZ75" s="1132"/>
    </row>
    <row r="76" spans="1:55" ht="33" hidden="1" customHeight="1">
      <c r="B76" s="1644" t="s">
        <v>638</v>
      </c>
      <c r="C76" s="1648"/>
      <c r="D76" s="1649" t="s">
        <v>637</v>
      </c>
      <c r="E76" s="1649"/>
      <c r="F76" s="1649"/>
      <c r="G76" s="1649"/>
      <c r="H76" s="1649"/>
      <c r="I76" s="1649"/>
      <c r="J76" s="1649"/>
      <c r="K76" s="1649"/>
      <c r="L76" s="1649"/>
      <c r="M76" s="1649"/>
      <c r="N76" s="1649"/>
      <c r="O76" s="1649"/>
      <c r="P76" s="1649"/>
      <c r="Q76" s="1649"/>
      <c r="R76" s="1649"/>
      <c r="S76" s="1649"/>
      <c r="T76" s="1650"/>
      <c r="U76" s="1065" t="s">
        <v>636</v>
      </c>
      <c r="V76" s="1065"/>
      <c r="W76" s="1642" t="s">
        <v>6</v>
      </c>
      <c r="X76" s="1642"/>
      <c r="Y76" s="1642"/>
      <c r="Z76" s="1642"/>
      <c r="AA76" s="1642"/>
      <c r="AB76" s="1642" t="s">
        <v>6</v>
      </c>
      <c r="AC76" s="1642"/>
      <c r="AD76" s="1642"/>
      <c r="AE76" s="1642"/>
      <c r="AF76" s="1642"/>
      <c r="AG76" s="1642" t="s">
        <v>6</v>
      </c>
      <c r="AH76" s="1642"/>
      <c r="AI76" s="1642"/>
      <c r="AJ76" s="1642"/>
      <c r="AK76" s="1642"/>
      <c r="AL76" s="1132"/>
      <c r="AM76" s="1132"/>
      <c r="AN76" s="1132"/>
      <c r="AO76" s="1132"/>
      <c r="AP76" s="1132"/>
      <c r="AQ76" s="1132"/>
      <c r="AR76" s="1132"/>
      <c r="AS76" s="1132"/>
      <c r="AT76" s="1132"/>
      <c r="AU76" s="1132"/>
      <c r="AV76" s="1132"/>
      <c r="AW76" s="1132"/>
      <c r="AX76" s="1132"/>
      <c r="AY76" s="1132"/>
      <c r="AZ76" s="1132"/>
    </row>
    <row r="77" spans="1:55" ht="18" customHeight="1">
      <c r="B77" s="1677" t="s">
        <v>352</v>
      </c>
      <c r="C77" s="1677"/>
      <c r="D77" s="1677"/>
      <c r="E77" s="1677"/>
      <c r="F77" s="1677"/>
      <c r="G77" s="1677"/>
      <c r="H77" s="1677"/>
      <c r="I77" s="1677"/>
      <c r="J77" s="1677"/>
      <c r="K77" s="1677"/>
      <c r="L77" s="1677"/>
      <c r="M77" s="1677"/>
      <c r="N77" s="1677"/>
      <c r="O77" s="1677"/>
      <c r="P77" s="1677"/>
      <c r="Q77" s="1677"/>
      <c r="R77" s="1677"/>
      <c r="S77" s="1677"/>
      <c r="T77" s="1677"/>
      <c r="U77" s="1065" t="s">
        <v>339</v>
      </c>
      <c r="V77" s="1065"/>
      <c r="W77" s="1642" t="s">
        <v>6</v>
      </c>
      <c r="X77" s="1642"/>
      <c r="Y77" s="1642"/>
      <c r="Z77" s="1642"/>
      <c r="AA77" s="1642"/>
      <c r="AB77" s="1642" t="s">
        <v>6</v>
      </c>
      <c r="AC77" s="1642"/>
      <c r="AD77" s="1642"/>
      <c r="AE77" s="1642"/>
      <c r="AF77" s="1642"/>
      <c r="AG77" s="1642" t="s">
        <v>6</v>
      </c>
      <c r="AH77" s="1642"/>
      <c r="AI77" s="1642"/>
      <c r="AJ77" s="1642"/>
      <c r="AK77" s="1642"/>
      <c r="AL77" s="1643">
        <f>AL29+AL44+AL55+AL65+AL74</f>
        <v>3414900.0000006384</v>
      </c>
      <c r="AM77" s="1643"/>
      <c r="AN77" s="1643"/>
      <c r="AO77" s="1643"/>
      <c r="AP77" s="1643"/>
      <c r="AQ77" s="1643">
        <f>AQ29+AQ44+AQ55+AQ65+AQ74</f>
        <v>3414900.0000006384</v>
      </c>
      <c r="AR77" s="1643"/>
      <c r="AS77" s="1643"/>
      <c r="AT77" s="1643"/>
      <c r="AU77" s="1643"/>
      <c r="AV77" s="1643">
        <f>AV29+AV44+AV55+AV65+AV74</f>
        <v>3414900.0000006384</v>
      </c>
      <c r="AW77" s="1643"/>
      <c r="AX77" s="1643"/>
      <c r="AY77" s="1643"/>
      <c r="AZ77" s="1643"/>
      <c r="BA77" s="511"/>
      <c r="BB77" s="511"/>
      <c r="BC77" s="511"/>
    </row>
    <row r="78" spans="1:55" s="659" customFormat="1" ht="18" hidden="1" customHeight="1">
      <c r="B78" s="1639"/>
      <c r="C78" s="1639"/>
      <c r="D78" s="1640" t="s">
        <v>1064</v>
      </c>
      <c r="E78" s="1640"/>
      <c r="F78" s="1640"/>
      <c r="G78" s="1640"/>
      <c r="H78" s="1640"/>
      <c r="I78" s="1640"/>
      <c r="J78" s="1640"/>
      <c r="K78" s="1640"/>
      <c r="L78" s="1640"/>
      <c r="M78" s="1640"/>
      <c r="N78" s="1640"/>
      <c r="O78" s="1640"/>
      <c r="P78" s="1640"/>
      <c r="Q78" s="1641">
        <v>132</v>
      </c>
      <c r="R78" s="1641"/>
      <c r="S78" s="1641"/>
      <c r="T78" s="1641"/>
      <c r="U78" s="1065" t="s">
        <v>936</v>
      </c>
      <c r="V78" s="1065"/>
      <c r="W78" s="1642" t="s">
        <v>6</v>
      </c>
      <c r="X78" s="1642"/>
      <c r="Y78" s="1642"/>
      <c r="Z78" s="1642"/>
      <c r="AA78" s="1642"/>
      <c r="AB78" s="1642" t="s">
        <v>6</v>
      </c>
      <c r="AC78" s="1642"/>
      <c r="AD78" s="1642"/>
      <c r="AE78" s="1642"/>
      <c r="AF78" s="1642"/>
      <c r="AG78" s="1642" t="s">
        <v>6</v>
      </c>
      <c r="AH78" s="1642"/>
      <c r="AI78" s="1642"/>
      <c r="AJ78" s="1642"/>
      <c r="AK78" s="1642"/>
      <c r="AL78" s="1643">
        <f t="shared" ref="AL78:AL83" si="34">AL31+AL46+AL57+AL67</f>
        <v>0</v>
      </c>
      <c r="AM78" s="1643"/>
      <c r="AN78" s="1643"/>
      <c r="AO78" s="1643"/>
      <c r="AP78" s="1643"/>
      <c r="AQ78" s="1643">
        <f t="shared" ref="AQ78" si="35">AQ31+AQ46+AQ57+AQ67</f>
        <v>0</v>
      </c>
      <c r="AR78" s="1643"/>
      <c r="AS78" s="1643"/>
      <c r="AT78" s="1643"/>
      <c r="AU78" s="1643"/>
      <c r="AV78" s="1643">
        <f t="shared" ref="AV78" si="36">AV31+AV46+AV57+AV67</f>
        <v>0</v>
      </c>
      <c r="AW78" s="1643"/>
      <c r="AX78" s="1643"/>
      <c r="AY78" s="1643"/>
      <c r="AZ78" s="1643"/>
      <c r="BA78" s="511">
        <v>0</v>
      </c>
      <c r="BB78" s="511">
        <v>0</v>
      </c>
      <c r="BC78" s="511">
        <v>0</v>
      </c>
    </row>
    <row r="79" spans="1:55" s="659" customFormat="1" ht="18" hidden="1" customHeight="1">
      <c r="B79" s="1639"/>
      <c r="C79" s="1639"/>
      <c r="D79" s="1640" t="s">
        <v>1065</v>
      </c>
      <c r="E79" s="1640"/>
      <c r="F79" s="1640"/>
      <c r="G79" s="1640"/>
      <c r="H79" s="1640"/>
      <c r="I79" s="1640"/>
      <c r="J79" s="1640"/>
      <c r="K79" s="1640"/>
      <c r="L79" s="1640"/>
      <c r="M79" s="1640"/>
      <c r="N79" s="1640"/>
      <c r="O79" s="1640"/>
      <c r="P79" s="1640"/>
      <c r="Q79" s="1641">
        <v>132</v>
      </c>
      <c r="R79" s="1641"/>
      <c r="S79" s="1641"/>
      <c r="T79" s="1641"/>
      <c r="U79" s="1065" t="s">
        <v>1067</v>
      </c>
      <c r="V79" s="1065"/>
      <c r="W79" s="1642" t="s">
        <v>6</v>
      </c>
      <c r="X79" s="1642"/>
      <c r="Y79" s="1642"/>
      <c r="Z79" s="1642"/>
      <c r="AA79" s="1642"/>
      <c r="AB79" s="1642" t="s">
        <v>6</v>
      </c>
      <c r="AC79" s="1642"/>
      <c r="AD79" s="1642"/>
      <c r="AE79" s="1642"/>
      <c r="AF79" s="1642"/>
      <c r="AG79" s="1642" t="s">
        <v>6</v>
      </c>
      <c r="AH79" s="1642"/>
      <c r="AI79" s="1642"/>
      <c r="AJ79" s="1642"/>
      <c r="AK79" s="1642"/>
      <c r="AL79" s="1643">
        <f t="shared" si="34"/>
        <v>0</v>
      </c>
      <c r="AM79" s="1643"/>
      <c r="AN79" s="1643"/>
      <c r="AO79" s="1643"/>
      <c r="AP79" s="1643"/>
      <c r="AQ79" s="1643">
        <f t="shared" ref="AQ79" si="37">AQ32+AQ47+AQ58+AQ68</f>
        <v>0</v>
      </c>
      <c r="AR79" s="1643"/>
      <c r="AS79" s="1643"/>
      <c r="AT79" s="1643"/>
      <c r="AU79" s="1643"/>
      <c r="AV79" s="1643">
        <f t="shared" ref="AV79" si="38">AV32+AV47+AV58+AV68</f>
        <v>0</v>
      </c>
      <c r="AW79" s="1643"/>
      <c r="AX79" s="1643"/>
      <c r="AY79" s="1643"/>
      <c r="AZ79" s="1643"/>
      <c r="BA79" s="511">
        <v>0</v>
      </c>
      <c r="BB79" s="511">
        <v>0</v>
      </c>
      <c r="BC79" s="511">
        <v>0</v>
      </c>
    </row>
    <row r="80" spans="1:55" s="533" customFormat="1" ht="18" customHeight="1">
      <c r="A80" s="659"/>
      <c r="B80" s="1639"/>
      <c r="C80" s="1639"/>
      <c r="D80" s="1640" t="s">
        <v>1064</v>
      </c>
      <c r="E80" s="1640"/>
      <c r="F80" s="1640"/>
      <c r="G80" s="1640"/>
      <c r="H80" s="1640"/>
      <c r="I80" s="1640"/>
      <c r="J80" s="1640"/>
      <c r="K80" s="1640"/>
      <c r="L80" s="1640"/>
      <c r="M80" s="1640"/>
      <c r="N80" s="1640"/>
      <c r="O80" s="1640"/>
      <c r="P80" s="1640"/>
      <c r="Q80" s="1641">
        <v>82</v>
      </c>
      <c r="R80" s="1641"/>
      <c r="S80" s="1641"/>
      <c r="T80" s="1641"/>
      <c r="U80" s="1065" t="s">
        <v>1068</v>
      </c>
      <c r="V80" s="1065"/>
      <c r="W80" s="1642" t="s">
        <v>6</v>
      </c>
      <c r="X80" s="1642"/>
      <c r="Y80" s="1642"/>
      <c r="Z80" s="1642"/>
      <c r="AA80" s="1642"/>
      <c r="AB80" s="1642" t="s">
        <v>6</v>
      </c>
      <c r="AC80" s="1642"/>
      <c r="AD80" s="1642"/>
      <c r="AE80" s="1642"/>
      <c r="AF80" s="1642"/>
      <c r="AG80" s="1642" t="s">
        <v>6</v>
      </c>
      <c r="AH80" s="1642"/>
      <c r="AI80" s="1642"/>
      <c r="AJ80" s="1642"/>
      <c r="AK80" s="1642"/>
      <c r="AL80" s="1643">
        <f t="shared" si="34"/>
        <v>1983600.0000036957</v>
      </c>
      <c r="AM80" s="1643"/>
      <c r="AN80" s="1643"/>
      <c r="AO80" s="1643"/>
      <c r="AP80" s="1643"/>
      <c r="AQ80" s="1643">
        <f t="shared" ref="AQ80:AQ81" si="39">AQ33+AQ48+AQ59+AQ69</f>
        <v>1983600.0000036957</v>
      </c>
      <c r="AR80" s="1643"/>
      <c r="AS80" s="1643"/>
      <c r="AT80" s="1643"/>
      <c r="AU80" s="1643"/>
      <c r="AV80" s="1643">
        <f t="shared" ref="AV80:AV81" si="40">AV33+AV48+AV59+AV69</f>
        <v>1983600.0000036957</v>
      </c>
      <c r="AW80" s="1643"/>
      <c r="AX80" s="1643"/>
      <c r="AY80" s="1643"/>
      <c r="AZ80" s="1643"/>
      <c r="BA80" s="511">
        <v>-3.6957208067178726E-6</v>
      </c>
      <c r="BB80" s="511">
        <v>-3.6957208067178726E-6</v>
      </c>
      <c r="BC80" s="511">
        <v>-3.6957208067178726E-6</v>
      </c>
    </row>
    <row r="81" spans="1:55" s="735" customFormat="1" ht="18" hidden="1" customHeight="1">
      <c r="B81" s="1639"/>
      <c r="C81" s="1639"/>
      <c r="D81" s="1640" t="s">
        <v>1064</v>
      </c>
      <c r="E81" s="1640"/>
      <c r="F81" s="1640"/>
      <c r="G81" s="1640"/>
      <c r="H81" s="1640"/>
      <c r="I81" s="1640"/>
      <c r="J81" s="1640"/>
      <c r="K81" s="1640"/>
      <c r="L81" s="1640"/>
      <c r="M81" s="1640"/>
      <c r="N81" s="1640"/>
      <c r="O81" s="1640"/>
      <c r="P81" s="1640"/>
      <c r="Q81" s="1641">
        <v>90</v>
      </c>
      <c r="R81" s="1641"/>
      <c r="S81" s="1641"/>
      <c r="T81" s="1641"/>
      <c r="U81" s="1065" t="s">
        <v>1068</v>
      </c>
      <c r="V81" s="1065"/>
      <c r="W81" s="1642" t="s">
        <v>6</v>
      </c>
      <c r="X81" s="1642"/>
      <c r="Y81" s="1642"/>
      <c r="Z81" s="1642"/>
      <c r="AA81" s="1642"/>
      <c r="AB81" s="1642" t="s">
        <v>6</v>
      </c>
      <c r="AC81" s="1642"/>
      <c r="AD81" s="1642"/>
      <c r="AE81" s="1642"/>
      <c r="AF81" s="1642"/>
      <c r="AG81" s="1642" t="s">
        <v>6</v>
      </c>
      <c r="AH81" s="1642"/>
      <c r="AI81" s="1642"/>
      <c r="AJ81" s="1642"/>
      <c r="AK81" s="1642"/>
      <c r="AL81" s="1643">
        <f t="shared" si="34"/>
        <v>0</v>
      </c>
      <c r="AM81" s="1643"/>
      <c r="AN81" s="1643"/>
      <c r="AO81" s="1643"/>
      <c r="AP81" s="1643"/>
      <c r="AQ81" s="1643">
        <f t="shared" si="39"/>
        <v>0</v>
      </c>
      <c r="AR81" s="1643"/>
      <c r="AS81" s="1643"/>
      <c r="AT81" s="1643"/>
      <c r="AU81" s="1643"/>
      <c r="AV81" s="1643">
        <f t="shared" si="40"/>
        <v>0</v>
      </c>
      <c r="AW81" s="1643"/>
      <c r="AX81" s="1643"/>
      <c r="AY81" s="1643"/>
      <c r="AZ81" s="1643"/>
      <c r="BA81" s="511">
        <v>0</v>
      </c>
      <c r="BB81" s="511">
        <v>0</v>
      </c>
      <c r="BC81" s="511">
        <v>0</v>
      </c>
    </row>
    <row r="82" spans="1:55" s="533" customFormat="1" ht="18" customHeight="1">
      <c r="A82" s="659"/>
      <c r="B82" s="1639"/>
      <c r="C82" s="1639"/>
      <c r="D82" s="1640" t="s">
        <v>1065</v>
      </c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1">
        <v>83</v>
      </c>
      <c r="R82" s="1641"/>
      <c r="S82" s="1641"/>
      <c r="T82" s="1641"/>
      <c r="U82" s="1065" t="s">
        <v>1230</v>
      </c>
      <c r="V82" s="1065"/>
      <c r="W82" s="1642" t="s">
        <v>6</v>
      </c>
      <c r="X82" s="1642"/>
      <c r="Y82" s="1642"/>
      <c r="Z82" s="1642"/>
      <c r="AA82" s="1642"/>
      <c r="AB82" s="1642" t="s">
        <v>6</v>
      </c>
      <c r="AC82" s="1642"/>
      <c r="AD82" s="1642"/>
      <c r="AE82" s="1642"/>
      <c r="AF82" s="1642"/>
      <c r="AG82" s="1642" t="s">
        <v>6</v>
      </c>
      <c r="AH82" s="1642"/>
      <c r="AI82" s="1642"/>
      <c r="AJ82" s="1642"/>
      <c r="AK82" s="1642"/>
      <c r="AL82" s="1643">
        <f t="shared" si="34"/>
        <v>1270999.9999969422</v>
      </c>
      <c r="AM82" s="1643"/>
      <c r="AN82" s="1643"/>
      <c r="AO82" s="1643"/>
      <c r="AP82" s="1643"/>
      <c r="AQ82" s="1643">
        <f t="shared" ref="AQ82" si="41">AQ35+AQ50+AQ61+AQ71</f>
        <v>1270999.9999969422</v>
      </c>
      <c r="AR82" s="1643"/>
      <c r="AS82" s="1643"/>
      <c r="AT82" s="1643"/>
      <c r="AU82" s="1643"/>
      <c r="AV82" s="1643">
        <f t="shared" ref="AV82" si="42">AV35+AV50+AV61+AV71</f>
        <v>1270999.9999969422</v>
      </c>
      <c r="AW82" s="1643"/>
      <c r="AX82" s="1643"/>
      <c r="AY82" s="1643"/>
      <c r="AZ82" s="1643"/>
      <c r="BA82" s="511">
        <v>3.0577648431062698E-6</v>
      </c>
      <c r="BB82" s="511">
        <v>3.0577648431062698E-6</v>
      </c>
      <c r="BC82" s="511">
        <v>3.0577648431062698E-6</v>
      </c>
    </row>
    <row r="83" spans="1:55" s="533" customFormat="1" ht="18" customHeight="1">
      <c r="A83" s="659"/>
      <c r="B83" s="1639"/>
      <c r="C83" s="1639"/>
      <c r="D83" s="1640" t="s">
        <v>1066</v>
      </c>
      <c r="E83" s="1640"/>
      <c r="F83" s="1640"/>
      <c r="G83" s="1640"/>
      <c r="H83" s="1640"/>
      <c r="I83" s="1640"/>
      <c r="J83" s="1640"/>
      <c r="K83" s="1640"/>
      <c r="L83" s="1640"/>
      <c r="M83" s="1640"/>
      <c r="N83" s="1640"/>
      <c r="O83" s="1640"/>
      <c r="P83" s="1640"/>
      <c r="Q83" s="1641">
        <v>85</v>
      </c>
      <c r="R83" s="1641"/>
      <c r="S83" s="1641"/>
      <c r="T83" s="1641"/>
      <c r="U83" s="1065" t="s">
        <v>1231</v>
      </c>
      <c r="V83" s="1065"/>
      <c r="W83" s="1642" t="s">
        <v>6</v>
      </c>
      <c r="X83" s="1642"/>
      <c r="Y83" s="1642"/>
      <c r="Z83" s="1642"/>
      <c r="AA83" s="1642"/>
      <c r="AB83" s="1642" t="s">
        <v>6</v>
      </c>
      <c r="AC83" s="1642"/>
      <c r="AD83" s="1642"/>
      <c r="AE83" s="1642"/>
      <c r="AF83" s="1642"/>
      <c r="AG83" s="1642" t="s">
        <v>6</v>
      </c>
      <c r="AH83" s="1642"/>
      <c r="AI83" s="1642"/>
      <c r="AJ83" s="1642"/>
      <c r="AK83" s="1642"/>
      <c r="AL83" s="1643">
        <f t="shared" si="34"/>
        <v>160299.99999999997</v>
      </c>
      <c r="AM83" s="1643"/>
      <c r="AN83" s="1643"/>
      <c r="AO83" s="1643"/>
      <c r="AP83" s="1643"/>
      <c r="AQ83" s="1643">
        <f t="shared" ref="AQ83" si="43">AQ36+AQ51+AQ62+AQ72</f>
        <v>160299.99999999997</v>
      </c>
      <c r="AR83" s="1643"/>
      <c r="AS83" s="1643"/>
      <c r="AT83" s="1643"/>
      <c r="AU83" s="1643"/>
      <c r="AV83" s="1643">
        <f t="shared" ref="AV83" si="44">AV36+AV51+AV62+AV72</f>
        <v>160299.99999999997</v>
      </c>
      <c r="AW83" s="1643"/>
      <c r="AX83" s="1643"/>
      <c r="AY83" s="1643"/>
      <c r="AZ83" s="1643"/>
      <c r="BA83" s="511">
        <v>0</v>
      </c>
      <c r="BB83" s="511">
        <v>0</v>
      </c>
      <c r="BC83" s="511">
        <v>0</v>
      </c>
    </row>
    <row r="84" spans="1:55" s="165" customFormat="1" ht="13.5" hidden="1" customHeight="1"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39"/>
      <c r="T84" s="339"/>
      <c r="U84" s="338"/>
      <c r="V84" s="338"/>
      <c r="W84" s="338"/>
      <c r="X84" s="338"/>
      <c r="Y84" s="338"/>
      <c r="Z84" s="338"/>
      <c r="AA84" s="338"/>
      <c r="AB84" s="338"/>
      <c r="AC84" s="337"/>
      <c r="AD84" s="337"/>
      <c r="AE84" s="337"/>
      <c r="AF84" s="337"/>
      <c r="AG84" s="337"/>
      <c r="AH84" s="337"/>
      <c r="AI84" s="337"/>
      <c r="AJ84" s="337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511">
        <v>2268500</v>
      </c>
      <c r="BB84" s="511">
        <v>2288600</v>
      </c>
      <c r="BC84" s="511">
        <v>2288600</v>
      </c>
    </row>
    <row r="85" spans="1:55" s="165" customFormat="1" ht="26.25" hidden="1" customHeight="1">
      <c r="A85" s="170"/>
      <c r="B85" s="1679" t="s">
        <v>635</v>
      </c>
      <c r="C85" s="1680"/>
      <c r="D85" s="1680"/>
      <c r="E85" s="1680"/>
      <c r="F85" s="1680"/>
      <c r="G85" s="1680"/>
      <c r="H85" s="1680"/>
      <c r="I85" s="1680"/>
      <c r="J85" s="1680"/>
      <c r="K85" s="1680"/>
      <c r="L85" s="1680"/>
      <c r="M85" s="1680"/>
      <c r="N85" s="1680"/>
      <c r="O85" s="1680"/>
      <c r="P85" s="1680"/>
      <c r="Q85" s="1680"/>
      <c r="R85" s="1680"/>
      <c r="S85" s="1680"/>
      <c r="T85" s="1680"/>
      <c r="U85" s="1680"/>
      <c r="V85" s="1680"/>
      <c r="W85" s="1680"/>
      <c r="X85" s="1680"/>
      <c r="Y85" s="1680"/>
      <c r="Z85" s="1680"/>
      <c r="AA85" s="1680"/>
      <c r="AB85" s="1680"/>
      <c r="AC85" s="1680"/>
      <c r="AD85" s="1680"/>
      <c r="AE85" s="1680"/>
      <c r="AF85" s="1680"/>
      <c r="AG85" s="1680"/>
      <c r="AH85" s="1680"/>
      <c r="AI85" s="1680"/>
      <c r="AJ85" s="1680"/>
      <c r="AK85" s="1680"/>
      <c r="AL85" s="1680"/>
      <c r="AM85" s="1680"/>
      <c r="AN85" s="1680"/>
      <c r="AO85" s="1680"/>
      <c r="AP85" s="1680"/>
      <c r="AQ85" s="1680"/>
      <c r="AR85" s="1680"/>
      <c r="AS85" s="1680"/>
      <c r="AT85" s="1680"/>
      <c r="AU85" s="1680"/>
      <c r="AV85" s="1680"/>
      <c r="AW85" s="1680"/>
      <c r="AX85" s="1680"/>
      <c r="AY85" s="1680"/>
      <c r="AZ85" s="1680"/>
      <c r="BA85" s="511">
        <v>2268500</v>
      </c>
      <c r="BB85" s="511">
        <v>2288600</v>
      </c>
      <c r="BC85" s="511">
        <v>2288600</v>
      </c>
    </row>
    <row r="86" spans="1:55" s="165" customFormat="1" ht="40.5" hidden="1" customHeight="1">
      <c r="A86" s="170"/>
      <c r="B86" s="1678" t="s">
        <v>634</v>
      </c>
      <c r="C86" s="1678"/>
      <c r="D86" s="1678"/>
      <c r="E86" s="1678"/>
      <c r="F86" s="1678"/>
      <c r="G86" s="1678"/>
      <c r="H86" s="1678"/>
      <c r="I86" s="1678"/>
      <c r="J86" s="1678"/>
      <c r="K86" s="1678"/>
      <c r="L86" s="1678"/>
      <c r="M86" s="1678"/>
      <c r="N86" s="1678"/>
      <c r="O86" s="1678"/>
      <c r="P86" s="1678"/>
      <c r="Q86" s="1678"/>
      <c r="R86" s="1678"/>
      <c r="S86" s="1678"/>
      <c r="T86" s="1678"/>
      <c r="U86" s="1678"/>
      <c r="V86" s="1678"/>
      <c r="W86" s="1678"/>
      <c r="X86" s="1678"/>
      <c r="Y86" s="1678"/>
      <c r="Z86" s="1678"/>
      <c r="AA86" s="1678"/>
      <c r="AB86" s="1678"/>
      <c r="AC86" s="1678"/>
      <c r="AD86" s="1678"/>
      <c r="AE86" s="1678"/>
      <c r="AF86" s="1678"/>
      <c r="AG86" s="1678"/>
      <c r="AH86" s="1678"/>
      <c r="AI86" s="1678"/>
      <c r="AJ86" s="1678"/>
      <c r="AK86" s="1678"/>
      <c r="AL86" s="1678"/>
      <c r="AM86" s="1678"/>
      <c r="AN86" s="1678"/>
      <c r="AO86" s="1678"/>
      <c r="AP86" s="1678"/>
      <c r="AQ86" s="1678"/>
      <c r="AR86" s="1678"/>
      <c r="AS86" s="1678"/>
      <c r="AT86" s="1678"/>
      <c r="AU86" s="1678"/>
      <c r="AV86" s="1678"/>
      <c r="AW86" s="1678"/>
      <c r="AX86" s="1678"/>
      <c r="AY86" s="1678"/>
      <c r="AZ86" s="1678"/>
      <c r="BA86" s="511">
        <v>2268500</v>
      </c>
      <c r="BB86" s="511">
        <v>2288600</v>
      </c>
      <c r="BC86" s="511">
        <v>2288600</v>
      </c>
    </row>
    <row r="89" spans="1:55" s="198" customFormat="1">
      <c r="A89" s="177"/>
      <c r="B89" s="586"/>
      <c r="C89" s="998" t="s">
        <v>436</v>
      </c>
      <c r="D89" s="998"/>
      <c r="E89" s="998"/>
      <c r="F89" s="998"/>
      <c r="G89" s="998"/>
      <c r="H89" s="998"/>
      <c r="I89" s="586"/>
      <c r="J89" s="349"/>
      <c r="K89" s="349"/>
      <c r="L89" s="349"/>
      <c r="M89" s="999" t="str">
        <f>р.2!$F$129</f>
        <v>директор</v>
      </c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586"/>
      <c r="AA89" s="586"/>
      <c r="AB89" s="999"/>
      <c r="AC89" s="999"/>
      <c r="AD89" s="999"/>
      <c r="AE89" s="999"/>
      <c r="AF89" s="999"/>
      <c r="AG89" s="999"/>
      <c r="AH89" s="999"/>
      <c r="AI89" s="177"/>
      <c r="AJ89" s="177"/>
      <c r="AK89" s="999" t="str">
        <f>р.2!$O$129</f>
        <v>/Л.А. Панюшева/</v>
      </c>
      <c r="AL89" s="999"/>
      <c r="AM89" s="999"/>
      <c r="AN89" s="999"/>
      <c r="AO89" s="999"/>
      <c r="AP89" s="999"/>
      <c r="AQ89" s="999"/>
      <c r="AR89" s="999"/>
      <c r="AS89" s="999"/>
      <c r="AT89" s="999"/>
      <c r="AU89" s="999"/>
      <c r="AV89" s="999"/>
      <c r="AW89" s="999"/>
      <c r="AX89" s="999"/>
      <c r="AY89" s="999"/>
      <c r="AZ89" s="999"/>
      <c r="BA89" s="587"/>
    </row>
    <row r="90" spans="1:55" s="198" customFormat="1">
      <c r="A90" s="177"/>
      <c r="B90" s="586"/>
      <c r="C90" s="549" t="s">
        <v>437</v>
      </c>
      <c r="D90" s="549"/>
      <c r="E90" s="549"/>
      <c r="F90" s="549"/>
      <c r="G90" s="549"/>
      <c r="H90" s="549"/>
      <c r="I90" s="586"/>
      <c r="K90" s="550"/>
      <c r="M90" s="1000" t="s">
        <v>90</v>
      </c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272"/>
      <c r="AA90" s="272"/>
      <c r="AB90" s="1000" t="s">
        <v>42</v>
      </c>
      <c r="AC90" s="1000"/>
      <c r="AD90" s="1000"/>
      <c r="AE90" s="1000"/>
      <c r="AF90" s="1000"/>
      <c r="AG90" s="1000"/>
      <c r="AH90" s="1000"/>
      <c r="AI90" s="273"/>
      <c r="AJ90" s="273"/>
      <c r="AK90" s="1000" t="s">
        <v>41</v>
      </c>
      <c r="AL90" s="1000"/>
      <c r="AM90" s="1000"/>
      <c r="AN90" s="1000"/>
      <c r="AO90" s="1000"/>
      <c r="AP90" s="1000"/>
      <c r="AQ90" s="1000"/>
      <c r="AR90" s="1000"/>
      <c r="AS90" s="1000"/>
      <c r="AT90" s="1000"/>
      <c r="AU90" s="1000"/>
      <c r="AV90" s="1000"/>
      <c r="AW90" s="1000"/>
      <c r="AX90" s="1000"/>
      <c r="AY90" s="1000"/>
      <c r="AZ90" s="1000"/>
      <c r="BA90" s="587"/>
    </row>
    <row r="91" spans="1:55" s="585" customFormat="1"/>
    <row r="92" spans="1:55" s="198" customFormat="1">
      <c r="A92" s="271"/>
      <c r="B92" s="546"/>
      <c r="C92" s="1630" t="s">
        <v>91</v>
      </c>
      <c r="D92" s="1630"/>
      <c r="E92" s="1630"/>
      <c r="F92" s="1630"/>
      <c r="G92" s="1630"/>
      <c r="H92" s="1630"/>
      <c r="I92" s="546"/>
      <c r="J92" s="1002" t="s">
        <v>1089</v>
      </c>
      <c r="K92" s="1002"/>
      <c r="L92" s="1002"/>
      <c r="M92" s="1002"/>
      <c r="N92" s="1002"/>
      <c r="O92" s="1002"/>
      <c r="P92" s="1002"/>
      <c r="Q92" s="1002"/>
      <c r="R92" s="1002"/>
      <c r="S92" s="1002"/>
      <c r="T92" s="569"/>
      <c r="U92" s="1002"/>
      <c r="V92" s="1002"/>
      <c r="W92" s="1002"/>
      <c r="X92" s="1002"/>
      <c r="Y92" s="1002"/>
      <c r="Z92" s="1002"/>
      <c r="AA92" s="295"/>
      <c r="AB92" s="1637" t="str">
        <f>р.2!I134</f>
        <v>/Е.С. Орлова/</v>
      </c>
      <c r="AC92" s="1637"/>
      <c r="AD92" s="1637"/>
      <c r="AE92" s="1637"/>
      <c r="AF92" s="1637"/>
      <c r="AG92" s="1637"/>
      <c r="AH92" s="1637"/>
      <c r="AI92" s="1637"/>
      <c r="AJ92" s="1637"/>
      <c r="AK92" s="1637"/>
      <c r="AL92" s="1637"/>
      <c r="AM92" s="1637"/>
      <c r="AN92" s="1637"/>
      <c r="AO92" s="294"/>
      <c r="AP92" s="294"/>
      <c r="AQ92" s="1638" t="str">
        <f>р.2!O134</f>
        <v>8 (8332) 70-80-93</v>
      </c>
      <c r="AR92" s="1638"/>
      <c r="AS92" s="1638"/>
      <c r="AT92" s="1638"/>
      <c r="AU92" s="1638"/>
      <c r="AV92" s="1638"/>
      <c r="AW92" s="1638"/>
      <c r="AX92" s="1638"/>
      <c r="AY92" s="1638"/>
      <c r="AZ92" s="1638"/>
      <c r="BA92" s="545"/>
    </row>
    <row r="93" spans="1:55" s="198" customFormat="1">
      <c r="A93" s="271"/>
      <c r="B93" s="546"/>
      <c r="C93" s="1635"/>
      <c r="D93" s="1635"/>
      <c r="E93" s="1635"/>
      <c r="F93" s="1635"/>
      <c r="G93" s="1635"/>
      <c r="H93" s="1635"/>
      <c r="I93" s="546"/>
      <c r="J93" s="995" t="s">
        <v>1144</v>
      </c>
      <c r="K93" s="995"/>
      <c r="L93" s="995"/>
      <c r="M93" s="995"/>
      <c r="N93" s="995"/>
      <c r="O93" s="995"/>
      <c r="P93" s="995"/>
      <c r="Q93" s="995"/>
      <c r="R93" s="995"/>
      <c r="S93" s="995"/>
      <c r="T93" s="569"/>
      <c r="U93" s="996" t="s">
        <v>42</v>
      </c>
      <c r="V93" s="996"/>
      <c r="W93" s="996"/>
      <c r="X93" s="996"/>
      <c r="Y93" s="996"/>
      <c r="Z93" s="996"/>
      <c r="AA93" s="295"/>
      <c r="AB93" s="1636" t="s">
        <v>438</v>
      </c>
      <c r="AC93" s="1636"/>
      <c r="AD93" s="1636"/>
      <c r="AE93" s="1636"/>
      <c r="AF93" s="1636"/>
      <c r="AG93" s="1636"/>
      <c r="AH93" s="1636"/>
      <c r="AI93" s="1636"/>
      <c r="AJ93" s="1636"/>
      <c r="AK93" s="1636"/>
      <c r="AL93" s="1636"/>
      <c r="AM93" s="1636"/>
      <c r="AN93" s="1636"/>
      <c r="AO93" s="294"/>
      <c r="AP93" s="294"/>
      <c r="AQ93" s="1636" t="s">
        <v>92</v>
      </c>
      <c r="AR93" s="1636"/>
      <c r="AS93" s="1636"/>
      <c r="AT93" s="1636"/>
      <c r="AU93" s="1636"/>
      <c r="AV93" s="1636"/>
      <c r="AW93" s="1636"/>
      <c r="AX93" s="1636"/>
      <c r="AY93" s="1636"/>
      <c r="AZ93" s="1636"/>
      <c r="BA93" s="545"/>
    </row>
    <row r="94" spans="1:55" s="198" customFormat="1">
      <c r="A94" s="271"/>
      <c r="B94" s="546"/>
      <c r="C94" s="546"/>
      <c r="D94" s="546"/>
      <c r="E94" s="546"/>
      <c r="F94" s="546"/>
      <c r="G94" s="546"/>
      <c r="H94" s="546"/>
      <c r="I94" s="546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546"/>
      <c r="AA94" s="546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57"/>
      <c r="AP94" s="257"/>
      <c r="AQ94" s="293"/>
      <c r="AR94" s="293"/>
      <c r="AS94" s="293"/>
      <c r="AT94" s="293"/>
      <c r="AU94" s="293"/>
      <c r="AV94" s="293"/>
      <c r="AW94" s="293"/>
      <c r="AX94" s="293"/>
      <c r="AY94" s="293"/>
      <c r="AZ94" s="293"/>
      <c r="BA94" s="545"/>
    </row>
    <row r="95" spans="1:55" s="198" customFormat="1">
      <c r="A95" s="271"/>
      <c r="B95" s="260"/>
      <c r="C95" s="1631">
        <f>р.2!C137</f>
        <v>44925</v>
      </c>
      <c r="D95" s="1631"/>
      <c r="E95" s="1631"/>
      <c r="F95" s="1631"/>
      <c r="G95" s="1631"/>
      <c r="H95" s="1631"/>
      <c r="I95" s="1631"/>
      <c r="J95" s="1631"/>
      <c r="K95" s="1631"/>
      <c r="L95" s="1631"/>
      <c r="M95" s="1631"/>
      <c r="N95" s="551"/>
      <c r="O95" s="552"/>
      <c r="P95" s="553"/>
      <c r="Q95" s="1624"/>
      <c r="R95" s="1624"/>
      <c r="S95" s="548"/>
      <c r="T95" s="551"/>
      <c r="U95" s="292"/>
      <c r="V95" s="292"/>
      <c r="W95" s="292"/>
      <c r="X95" s="257"/>
      <c r="Y95" s="546"/>
      <c r="Z95" s="546"/>
      <c r="AA95" s="546"/>
      <c r="AB95" s="546"/>
      <c r="AC95" s="546"/>
      <c r="AD95" s="546"/>
      <c r="AE95" s="546"/>
      <c r="AF95" s="546"/>
      <c r="AG95" s="546"/>
      <c r="AH95" s="546"/>
      <c r="AI95" s="546"/>
      <c r="AJ95" s="546"/>
      <c r="AK95" s="546"/>
      <c r="AL95" s="546"/>
      <c r="AM95" s="546"/>
      <c r="AN95" s="546"/>
      <c r="AO95" s="546"/>
      <c r="AP95" s="546"/>
      <c r="AQ95" s="546"/>
      <c r="AR95" s="546"/>
      <c r="AS95" s="546"/>
      <c r="AT95" s="546"/>
      <c r="AU95" s="546"/>
      <c r="AV95" s="257"/>
      <c r="AW95" s="257"/>
      <c r="AX95" s="257"/>
      <c r="AY95" s="257"/>
      <c r="AZ95" s="257"/>
      <c r="BA95" s="545"/>
    </row>
  </sheetData>
  <mergeCells count="620">
    <mergeCell ref="AV79:AZ79"/>
    <mergeCell ref="W78:AA78"/>
    <mergeCell ref="AB78:AF78"/>
    <mergeCell ref="AG78:AK78"/>
    <mergeCell ref="AL78:AP78"/>
    <mergeCell ref="AQ78:AU78"/>
    <mergeCell ref="AV78:AZ78"/>
    <mergeCell ref="U68:V68"/>
    <mergeCell ref="B67:C67"/>
    <mergeCell ref="D67:P67"/>
    <mergeCell ref="Q67:T67"/>
    <mergeCell ref="W67:AA67"/>
    <mergeCell ref="AB67:AF67"/>
    <mergeCell ref="AL67:AP67"/>
    <mergeCell ref="AQ67:AU67"/>
    <mergeCell ref="U79:V79"/>
    <mergeCell ref="U78:V78"/>
    <mergeCell ref="W79:AA79"/>
    <mergeCell ref="AB79:AF79"/>
    <mergeCell ref="AG79:AK79"/>
    <mergeCell ref="AL79:AP79"/>
    <mergeCell ref="AQ79:AU79"/>
    <mergeCell ref="AB72:AF72"/>
    <mergeCell ref="AG72:AK72"/>
    <mergeCell ref="D59:P59"/>
    <mergeCell ref="Q59:T59"/>
    <mergeCell ref="D61:P61"/>
    <mergeCell ref="Q61:T61"/>
    <mergeCell ref="D62:P62"/>
    <mergeCell ref="Q62:T62"/>
    <mergeCell ref="Q57:T57"/>
    <mergeCell ref="U57:V57"/>
    <mergeCell ref="W57:AA57"/>
    <mergeCell ref="AL57:AP57"/>
    <mergeCell ref="AQ57:AU57"/>
    <mergeCell ref="AV57:AZ57"/>
    <mergeCell ref="B58:C58"/>
    <mergeCell ref="D58:P58"/>
    <mergeCell ref="Q58:T58"/>
    <mergeCell ref="U58:V58"/>
    <mergeCell ref="W58:AA58"/>
    <mergeCell ref="AB58:AF58"/>
    <mergeCell ref="AG58:AK58"/>
    <mergeCell ref="AL58:AP58"/>
    <mergeCell ref="AQ58:AU58"/>
    <mergeCell ref="AV58:AZ58"/>
    <mergeCell ref="C89:H89"/>
    <mergeCell ref="M89:Y89"/>
    <mergeCell ref="AB89:AH89"/>
    <mergeCell ref="AK89:AZ89"/>
    <mergeCell ref="M90:Y90"/>
    <mergeCell ref="AB90:AH90"/>
    <mergeCell ref="AK90:AZ90"/>
    <mergeCell ref="U83:V83"/>
    <mergeCell ref="W83:AA83"/>
    <mergeCell ref="AB83:AF83"/>
    <mergeCell ref="AG83:AK83"/>
    <mergeCell ref="AL83:AP83"/>
    <mergeCell ref="AQ83:AU83"/>
    <mergeCell ref="AV83:AZ83"/>
    <mergeCell ref="B83:C83"/>
    <mergeCell ref="D83:P83"/>
    <mergeCell ref="Q83:T83"/>
    <mergeCell ref="B86:AZ86"/>
    <mergeCell ref="B85:AZ85"/>
    <mergeCell ref="AB80:AF80"/>
    <mergeCell ref="AG80:AK80"/>
    <mergeCell ref="AL80:AP80"/>
    <mergeCell ref="AQ80:AU80"/>
    <mergeCell ref="AV80:AZ80"/>
    <mergeCell ref="U82:V82"/>
    <mergeCell ref="W82:AA82"/>
    <mergeCell ref="AB82:AF82"/>
    <mergeCell ref="AG82:AK82"/>
    <mergeCell ref="AL82:AP82"/>
    <mergeCell ref="AQ82:AU82"/>
    <mergeCell ref="AV82:AZ82"/>
    <mergeCell ref="AV81:AZ81"/>
    <mergeCell ref="AQ81:AU81"/>
    <mergeCell ref="B80:C80"/>
    <mergeCell ref="D80:P80"/>
    <mergeCell ref="Q80:T80"/>
    <mergeCell ref="B82:C82"/>
    <mergeCell ref="D82:P82"/>
    <mergeCell ref="Q82:T82"/>
    <mergeCell ref="B72:C72"/>
    <mergeCell ref="U72:V72"/>
    <mergeCell ref="W72:AA72"/>
    <mergeCell ref="B74:C74"/>
    <mergeCell ref="D74:T74"/>
    <mergeCell ref="U74:V74"/>
    <mergeCell ref="W74:AA74"/>
    <mergeCell ref="B77:T77"/>
    <mergeCell ref="U77:V77"/>
    <mergeCell ref="W77:AA77"/>
    <mergeCell ref="U80:V80"/>
    <mergeCell ref="W80:AA80"/>
    <mergeCell ref="B78:C78"/>
    <mergeCell ref="D78:P78"/>
    <mergeCell ref="Q78:T78"/>
    <mergeCell ref="B79:C79"/>
    <mergeCell ref="D79:P79"/>
    <mergeCell ref="Q79:T79"/>
    <mergeCell ref="D72:P72"/>
    <mergeCell ref="Q72:T72"/>
    <mergeCell ref="B71:C71"/>
    <mergeCell ref="U71:V71"/>
    <mergeCell ref="W71:AA71"/>
    <mergeCell ref="AB71:AF71"/>
    <mergeCell ref="AG71:AK71"/>
    <mergeCell ref="AL71:AP71"/>
    <mergeCell ref="AQ71:AU71"/>
    <mergeCell ref="D71:P71"/>
    <mergeCell ref="Q71:T71"/>
    <mergeCell ref="AG61:AK61"/>
    <mergeCell ref="AL61:AP61"/>
    <mergeCell ref="AQ61:AU61"/>
    <mergeCell ref="AV61:AZ61"/>
    <mergeCell ref="B69:C69"/>
    <mergeCell ref="U69:V69"/>
    <mergeCell ref="W69:AA69"/>
    <mergeCell ref="AB69:AF69"/>
    <mergeCell ref="AG69:AK69"/>
    <mergeCell ref="AL69:AP69"/>
    <mergeCell ref="AQ69:AU69"/>
    <mergeCell ref="AV69:AZ69"/>
    <mergeCell ref="D69:P69"/>
    <mergeCell ref="Q69:T69"/>
    <mergeCell ref="AG67:AK67"/>
    <mergeCell ref="B68:C68"/>
    <mergeCell ref="D68:P68"/>
    <mergeCell ref="Q68:T68"/>
    <mergeCell ref="W68:AA68"/>
    <mergeCell ref="AB68:AF68"/>
    <mergeCell ref="AG68:AK68"/>
    <mergeCell ref="AL68:AP68"/>
    <mergeCell ref="AQ68:AU68"/>
    <mergeCell ref="U67:V67"/>
    <mergeCell ref="B59:C59"/>
    <mergeCell ref="U59:V59"/>
    <mergeCell ref="W59:AA59"/>
    <mergeCell ref="AB59:AF59"/>
    <mergeCell ref="AG59:AK59"/>
    <mergeCell ref="AL59:AP59"/>
    <mergeCell ref="AQ59:AU59"/>
    <mergeCell ref="AV59:AZ59"/>
    <mergeCell ref="AQ55:AU55"/>
    <mergeCell ref="AV55:AZ55"/>
    <mergeCell ref="B56:C56"/>
    <mergeCell ref="D56:T56"/>
    <mergeCell ref="U56:V56"/>
    <mergeCell ref="W56:AA56"/>
    <mergeCell ref="AB56:AF56"/>
    <mergeCell ref="AQ56:AU56"/>
    <mergeCell ref="AV56:AZ56"/>
    <mergeCell ref="AG56:AK56"/>
    <mergeCell ref="AL56:AP56"/>
    <mergeCell ref="B57:C57"/>
    <mergeCell ref="D57:P57"/>
    <mergeCell ref="B55:C55"/>
    <mergeCell ref="AB57:AF57"/>
    <mergeCell ref="AG57:AK57"/>
    <mergeCell ref="L3:AZ3"/>
    <mergeCell ref="L4:AZ4"/>
    <mergeCell ref="A3:K4"/>
    <mergeCell ref="B16:Y16"/>
    <mergeCell ref="Z16:AB16"/>
    <mergeCell ref="AC16:AJ16"/>
    <mergeCell ref="AK16:AR16"/>
    <mergeCell ref="D29:T29"/>
    <mergeCell ref="U29:V29"/>
    <mergeCell ref="W29:AA29"/>
    <mergeCell ref="AB29:AF29"/>
    <mergeCell ref="AG29:AK29"/>
    <mergeCell ref="AQ29:AU29"/>
    <mergeCell ref="AV29:AZ29"/>
    <mergeCell ref="AL29:AP29"/>
    <mergeCell ref="B15:Y15"/>
    <mergeCell ref="Z15:AB15"/>
    <mergeCell ref="AC15:AJ15"/>
    <mergeCell ref="AK15:AR15"/>
    <mergeCell ref="AS15:AZ15"/>
    <mergeCell ref="AS16:AZ16"/>
    <mergeCell ref="B19:Y19"/>
    <mergeCell ref="B20:AZ20"/>
    <mergeCell ref="B29:C29"/>
    <mergeCell ref="B30:C30"/>
    <mergeCell ref="D30:T30"/>
    <mergeCell ref="U30:V30"/>
    <mergeCell ref="U33:V33"/>
    <mergeCell ref="U35:V35"/>
    <mergeCell ref="U36:V36"/>
    <mergeCell ref="D33:P33"/>
    <mergeCell ref="Q33:T33"/>
    <mergeCell ref="D35:P35"/>
    <mergeCell ref="Q35:T35"/>
    <mergeCell ref="D36:P36"/>
    <mergeCell ref="Q36:T36"/>
    <mergeCell ref="B31:C31"/>
    <mergeCell ref="U31:V31"/>
    <mergeCell ref="B36:C36"/>
    <mergeCell ref="B35:C35"/>
    <mergeCell ref="AL43:AP43"/>
    <mergeCell ref="AQ43:AU43"/>
    <mergeCell ref="AV43:AZ43"/>
    <mergeCell ref="A2:K2"/>
    <mergeCell ref="L2:AZ2"/>
    <mergeCell ref="A5:K5"/>
    <mergeCell ref="L5:AZ5"/>
    <mergeCell ref="A6:K6"/>
    <mergeCell ref="L6:AZ6"/>
    <mergeCell ref="A7:K7"/>
    <mergeCell ref="B17:Y17"/>
    <mergeCell ref="Z17:AB17"/>
    <mergeCell ref="AC17:AJ17"/>
    <mergeCell ref="AK17:AR17"/>
    <mergeCell ref="AS17:AZ17"/>
    <mergeCell ref="AK13:AR13"/>
    <mergeCell ref="AS13:AZ13"/>
    <mergeCell ref="Z14:AB14"/>
    <mergeCell ref="AC14:AJ14"/>
    <mergeCell ref="AK14:AR14"/>
    <mergeCell ref="AS14:AZ14"/>
    <mergeCell ref="AL33:AP33"/>
    <mergeCell ref="AQ33:AU33"/>
    <mergeCell ref="AV33:AZ33"/>
    <mergeCell ref="B75:C75"/>
    <mergeCell ref="D75:T75"/>
    <mergeCell ref="B73:C73"/>
    <mergeCell ref="D73:T73"/>
    <mergeCell ref="U73:V73"/>
    <mergeCell ref="W73:AA73"/>
    <mergeCell ref="AB73:AF73"/>
    <mergeCell ref="AG73:AK73"/>
    <mergeCell ref="AL73:AP73"/>
    <mergeCell ref="AV77:AZ77"/>
    <mergeCell ref="W75:AA75"/>
    <mergeCell ref="AB75:AF75"/>
    <mergeCell ref="AG75:AK75"/>
    <mergeCell ref="AQ76:AU76"/>
    <mergeCell ref="AG77:AK77"/>
    <mergeCell ref="AL77:AP77"/>
    <mergeCell ref="AQ77:AU77"/>
    <mergeCell ref="AB74:AF74"/>
    <mergeCell ref="AG74:AK74"/>
    <mergeCell ref="AL74:AP74"/>
    <mergeCell ref="AQ74:AU74"/>
    <mergeCell ref="AV73:AZ73"/>
    <mergeCell ref="AV76:AZ76"/>
    <mergeCell ref="AL76:AP76"/>
    <mergeCell ref="AL65:AP65"/>
    <mergeCell ref="AQ65:AU65"/>
    <mergeCell ref="AV65:AZ65"/>
    <mergeCell ref="AL66:AP66"/>
    <mergeCell ref="AQ66:AU66"/>
    <mergeCell ref="AV66:AZ66"/>
    <mergeCell ref="AQ73:AU73"/>
    <mergeCell ref="AV68:AZ68"/>
    <mergeCell ref="AV67:AZ67"/>
    <mergeCell ref="AV70:AZ70"/>
    <mergeCell ref="AQ70:AU70"/>
    <mergeCell ref="AV74:AZ74"/>
    <mergeCell ref="AL75:AP75"/>
    <mergeCell ref="AQ75:AU75"/>
    <mergeCell ref="AV75:AZ75"/>
    <mergeCell ref="AL72:AP72"/>
    <mergeCell ref="AQ72:AU72"/>
    <mergeCell ref="AV72:AZ72"/>
    <mergeCell ref="AV71:AZ71"/>
    <mergeCell ref="AG66:AK66"/>
    <mergeCell ref="D63:T63"/>
    <mergeCell ref="U63:V63"/>
    <mergeCell ref="W63:AA63"/>
    <mergeCell ref="AB63:AF63"/>
    <mergeCell ref="AG63:AK63"/>
    <mergeCell ref="AL63:AP63"/>
    <mergeCell ref="B64:C64"/>
    <mergeCell ref="D64:T64"/>
    <mergeCell ref="U64:V64"/>
    <mergeCell ref="W64:AA64"/>
    <mergeCell ref="B63:C63"/>
    <mergeCell ref="AB64:AF64"/>
    <mergeCell ref="AG64:AK64"/>
    <mergeCell ref="B66:C66"/>
    <mergeCell ref="D66:T66"/>
    <mergeCell ref="U66:V66"/>
    <mergeCell ref="W66:AA66"/>
    <mergeCell ref="AB66:AF66"/>
    <mergeCell ref="AV60:AZ60"/>
    <mergeCell ref="AL64:AP64"/>
    <mergeCell ref="AQ64:AU64"/>
    <mergeCell ref="AV64:AZ64"/>
    <mergeCell ref="AQ63:AU63"/>
    <mergeCell ref="AV63:AZ63"/>
    <mergeCell ref="B65:C65"/>
    <mergeCell ref="D65:T65"/>
    <mergeCell ref="U65:V65"/>
    <mergeCell ref="W65:AA65"/>
    <mergeCell ref="AB65:AF65"/>
    <mergeCell ref="AG65:AK65"/>
    <mergeCell ref="B62:C62"/>
    <mergeCell ref="U62:V62"/>
    <mergeCell ref="W62:AA62"/>
    <mergeCell ref="AB62:AF62"/>
    <mergeCell ref="AG62:AK62"/>
    <mergeCell ref="AL62:AP62"/>
    <mergeCell ref="AQ62:AU62"/>
    <mergeCell ref="AV62:AZ62"/>
    <mergeCell ref="B61:C61"/>
    <mergeCell ref="U61:V61"/>
    <mergeCell ref="W61:AA61"/>
    <mergeCell ref="AB61:AF61"/>
    <mergeCell ref="D55:T55"/>
    <mergeCell ref="U55:V55"/>
    <mergeCell ref="W55:AA55"/>
    <mergeCell ref="AB55:AF55"/>
    <mergeCell ref="AG55:AK55"/>
    <mergeCell ref="AL55:AP55"/>
    <mergeCell ref="AV52:AZ52"/>
    <mergeCell ref="U52:V52"/>
    <mergeCell ref="W52:AA52"/>
    <mergeCell ref="AB52:AF52"/>
    <mergeCell ref="B54:C54"/>
    <mergeCell ref="D54:T54"/>
    <mergeCell ref="U54:V54"/>
    <mergeCell ref="W54:AA54"/>
    <mergeCell ref="AB54:AF54"/>
    <mergeCell ref="AG54:AK54"/>
    <mergeCell ref="AL54:AP54"/>
    <mergeCell ref="AQ54:AU54"/>
    <mergeCell ref="AV54:AZ54"/>
    <mergeCell ref="B53:C53"/>
    <mergeCell ref="D53:T53"/>
    <mergeCell ref="U53:V53"/>
    <mergeCell ref="W53:AA53"/>
    <mergeCell ref="AB53:AF53"/>
    <mergeCell ref="AG53:AK53"/>
    <mergeCell ref="AL53:AP53"/>
    <mergeCell ref="AQ53:AU53"/>
    <mergeCell ref="AV53:AZ53"/>
    <mergeCell ref="AL45:AP45"/>
    <mergeCell ref="AQ45:AU45"/>
    <mergeCell ref="AG52:AK52"/>
    <mergeCell ref="AL52:AP52"/>
    <mergeCell ref="AQ52:AU52"/>
    <mergeCell ref="B48:C48"/>
    <mergeCell ref="U48:V48"/>
    <mergeCell ref="W48:AA48"/>
    <mergeCell ref="AB48:AF48"/>
    <mergeCell ref="AG48:AK48"/>
    <mergeCell ref="AL48:AP48"/>
    <mergeCell ref="AQ48:AU48"/>
    <mergeCell ref="B51:C51"/>
    <mergeCell ref="U51:V51"/>
    <mergeCell ref="AL50:AP50"/>
    <mergeCell ref="AQ50:AU50"/>
    <mergeCell ref="B52:C52"/>
    <mergeCell ref="D52:T52"/>
    <mergeCell ref="AV45:AZ45"/>
    <mergeCell ref="AV48:AZ48"/>
    <mergeCell ref="B50:C50"/>
    <mergeCell ref="U50:V50"/>
    <mergeCell ref="W50:AA50"/>
    <mergeCell ref="AB50:AF50"/>
    <mergeCell ref="AG50:AK50"/>
    <mergeCell ref="AV50:AZ50"/>
    <mergeCell ref="AG51:AK51"/>
    <mergeCell ref="AL51:AP51"/>
    <mergeCell ref="AB51:AF51"/>
    <mergeCell ref="AQ51:AU51"/>
    <mergeCell ref="AV51:AZ51"/>
    <mergeCell ref="B46:C46"/>
    <mergeCell ref="D51:P51"/>
    <mergeCell ref="Q51:T51"/>
    <mergeCell ref="W51:AA51"/>
    <mergeCell ref="AL46:AP46"/>
    <mergeCell ref="B45:C45"/>
    <mergeCell ref="D45:T45"/>
    <mergeCell ref="U45:V45"/>
    <mergeCell ref="W45:AA45"/>
    <mergeCell ref="AB45:AF45"/>
    <mergeCell ref="AG45:AK45"/>
    <mergeCell ref="AV44:AZ44"/>
    <mergeCell ref="B44:C44"/>
    <mergeCell ref="D44:T44"/>
    <mergeCell ref="U44:V44"/>
    <mergeCell ref="W44:AA44"/>
    <mergeCell ref="AB44:AF44"/>
    <mergeCell ref="AG44:AK44"/>
    <mergeCell ref="AL44:AP44"/>
    <mergeCell ref="AQ44:AU44"/>
    <mergeCell ref="W43:AA43"/>
    <mergeCell ref="AB43:AF43"/>
    <mergeCell ref="AG43:AK43"/>
    <mergeCell ref="B43:C43"/>
    <mergeCell ref="D43:T43"/>
    <mergeCell ref="U43:V43"/>
    <mergeCell ref="D48:P48"/>
    <mergeCell ref="Q48:T48"/>
    <mergeCell ref="D50:P50"/>
    <mergeCell ref="Q50:T50"/>
    <mergeCell ref="D46:P46"/>
    <mergeCell ref="Q46:T46"/>
    <mergeCell ref="D47:P47"/>
    <mergeCell ref="Q47:T47"/>
    <mergeCell ref="U46:V46"/>
    <mergeCell ref="W46:AA46"/>
    <mergeCell ref="AB46:AF46"/>
    <mergeCell ref="AG46:AK46"/>
    <mergeCell ref="AV42:AZ42"/>
    <mergeCell ref="AL41:AP41"/>
    <mergeCell ref="AQ41:AU41"/>
    <mergeCell ref="AV41:AZ41"/>
    <mergeCell ref="AL40:AP40"/>
    <mergeCell ref="AQ40:AU40"/>
    <mergeCell ref="AV40:AZ40"/>
    <mergeCell ref="B39:C39"/>
    <mergeCell ref="D39:T39"/>
    <mergeCell ref="U39:V39"/>
    <mergeCell ref="W39:AA39"/>
    <mergeCell ref="AB39:AF39"/>
    <mergeCell ref="AG39:AK39"/>
    <mergeCell ref="AL39:AP39"/>
    <mergeCell ref="B40:C40"/>
    <mergeCell ref="D40:T40"/>
    <mergeCell ref="U40:V40"/>
    <mergeCell ref="W40:AA40"/>
    <mergeCell ref="AB40:AF40"/>
    <mergeCell ref="AG40:AK40"/>
    <mergeCell ref="AQ39:AU39"/>
    <mergeCell ref="AV39:AZ39"/>
    <mergeCell ref="D42:T42"/>
    <mergeCell ref="U41:V41"/>
    <mergeCell ref="AG30:AK30"/>
    <mergeCell ref="AL30:AP30"/>
    <mergeCell ref="AQ30:AU30"/>
    <mergeCell ref="AQ26:AU27"/>
    <mergeCell ref="AV26:AZ27"/>
    <mergeCell ref="AG28:AK28"/>
    <mergeCell ref="AL28:AP28"/>
    <mergeCell ref="AL37:AP37"/>
    <mergeCell ref="D28:T28"/>
    <mergeCell ref="U28:V28"/>
    <mergeCell ref="W28:AA28"/>
    <mergeCell ref="AB28:AF28"/>
    <mergeCell ref="AQ37:AU37"/>
    <mergeCell ref="AV37:AZ37"/>
    <mergeCell ref="AV30:AZ30"/>
    <mergeCell ref="AL35:AP35"/>
    <mergeCell ref="AQ35:AU35"/>
    <mergeCell ref="AV35:AZ35"/>
    <mergeCell ref="AL36:AP36"/>
    <mergeCell ref="AQ36:AU36"/>
    <mergeCell ref="AV36:AZ36"/>
    <mergeCell ref="W33:AA33"/>
    <mergeCell ref="AB33:AF33"/>
    <mergeCell ref="AG33:AK33"/>
    <mergeCell ref="C95:M95"/>
    <mergeCell ref="Q95:R95"/>
    <mergeCell ref="C92:H92"/>
    <mergeCell ref="AB92:AN92"/>
    <mergeCell ref="AQ92:AZ92"/>
    <mergeCell ref="B1:AZ1"/>
    <mergeCell ref="B13:Y13"/>
    <mergeCell ref="Z13:AB13"/>
    <mergeCell ref="AC13:AJ13"/>
    <mergeCell ref="U24:V27"/>
    <mergeCell ref="W24:AK25"/>
    <mergeCell ref="AL24:AZ25"/>
    <mergeCell ref="W26:AA27"/>
    <mergeCell ref="AB26:AF27"/>
    <mergeCell ref="AG26:AK27"/>
    <mergeCell ref="AC11:AJ12"/>
    <mergeCell ref="B10:Y12"/>
    <mergeCell ref="Z10:AB12"/>
    <mergeCell ref="AC10:AZ10"/>
    <mergeCell ref="AK11:AR12"/>
    <mergeCell ref="AS11:AZ12"/>
    <mergeCell ref="B14:Y14"/>
    <mergeCell ref="B18:Y18"/>
    <mergeCell ref="Z18:AB18"/>
    <mergeCell ref="J92:S92"/>
    <mergeCell ref="U92:Z92"/>
    <mergeCell ref="J93:S93"/>
    <mergeCell ref="U93:Z93"/>
    <mergeCell ref="C93:H93"/>
    <mergeCell ref="AB93:AN93"/>
    <mergeCell ref="AQ93:AZ93"/>
    <mergeCell ref="AC18:AJ18"/>
    <mergeCell ref="AK18:AR18"/>
    <mergeCell ref="AS18:AZ18"/>
    <mergeCell ref="AK19:AR19"/>
    <mergeCell ref="AL26:AP27"/>
    <mergeCell ref="AS19:AZ19"/>
    <mergeCell ref="AQ28:AU28"/>
    <mergeCell ref="AV28:AZ28"/>
    <mergeCell ref="B21:AZ21"/>
    <mergeCell ref="B22:AZ22"/>
    <mergeCell ref="B28:C28"/>
    <mergeCell ref="Z19:AB19"/>
    <mergeCell ref="AC19:AJ19"/>
    <mergeCell ref="B24:C27"/>
    <mergeCell ref="D24:T27"/>
    <mergeCell ref="W30:AA30"/>
    <mergeCell ref="AB30:AF30"/>
    <mergeCell ref="W31:AA31"/>
    <mergeCell ref="AB31:AF31"/>
    <mergeCell ref="AG31:AK31"/>
    <mergeCell ref="AL31:AP31"/>
    <mergeCell ref="AQ31:AU31"/>
    <mergeCell ref="AV31:AZ31"/>
    <mergeCell ref="D31:P31"/>
    <mergeCell ref="Q31:T31"/>
    <mergeCell ref="B42:C42"/>
    <mergeCell ref="W42:AA42"/>
    <mergeCell ref="AB42:AF42"/>
    <mergeCell ref="AG42:AK42"/>
    <mergeCell ref="AL42:AP42"/>
    <mergeCell ref="B41:C41"/>
    <mergeCell ref="D41:T41"/>
    <mergeCell ref="AQ32:AU32"/>
    <mergeCell ref="AV32:AZ32"/>
    <mergeCell ref="D32:P32"/>
    <mergeCell ref="Q32:T32"/>
    <mergeCell ref="B32:C32"/>
    <mergeCell ref="U32:V32"/>
    <mergeCell ref="AQ38:AU38"/>
    <mergeCell ref="AV38:AZ38"/>
    <mergeCell ref="AG38:AK38"/>
    <mergeCell ref="AB35:AF35"/>
    <mergeCell ref="W36:AA36"/>
    <mergeCell ref="U37:V37"/>
    <mergeCell ref="W37:AA37"/>
    <mergeCell ref="AB37:AF37"/>
    <mergeCell ref="D37:T37"/>
    <mergeCell ref="B34:C34"/>
    <mergeCell ref="D34:P34"/>
    <mergeCell ref="Q34:T34"/>
    <mergeCell ref="U34:V34"/>
    <mergeCell ref="AL38:AP38"/>
    <mergeCell ref="B37:C37"/>
    <mergeCell ref="AG37:AK37"/>
    <mergeCell ref="AQ42:AU42"/>
    <mergeCell ref="W32:AA32"/>
    <mergeCell ref="AB32:AF32"/>
    <mergeCell ref="AG32:AK32"/>
    <mergeCell ref="AL32:AP32"/>
    <mergeCell ref="AG35:AK35"/>
    <mergeCell ref="W41:AA41"/>
    <mergeCell ref="AB41:AF41"/>
    <mergeCell ref="AG41:AK41"/>
    <mergeCell ref="W34:AA34"/>
    <mergeCell ref="AB34:AF34"/>
    <mergeCell ref="AG34:AK34"/>
    <mergeCell ref="AL34:AP34"/>
    <mergeCell ref="AQ34:AU34"/>
    <mergeCell ref="B38:C38"/>
    <mergeCell ref="D38:T38"/>
    <mergeCell ref="U38:V38"/>
    <mergeCell ref="W38:AA38"/>
    <mergeCell ref="AB38:AF38"/>
    <mergeCell ref="B33:C33"/>
    <mergeCell ref="W35:AA35"/>
    <mergeCell ref="AV34:AZ34"/>
    <mergeCell ref="B49:C49"/>
    <mergeCell ref="D49:P49"/>
    <mergeCell ref="Q49:T49"/>
    <mergeCell ref="U49:V49"/>
    <mergeCell ref="W49:AA49"/>
    <mergeCell ref="AB49:AF49"/>
    <mergeCell ref="AG49:AK49"/>
    <mergeCell ref="AL49:AP49"/>
    <mergeCell ref="AQ49:AU49"/>
    <mergeCell ref="AV49:AZ49"/>
    <mergeCell ref="U42:V42"/>
    <mergeCell ref="AB36:AF36"/>
    <mergeCell ref="AG36:AK36"/>
    <mergeCell ref="AQ46:AU46"/>
    <mergeCell ref="AV46:AZ46"/>
    <mergeCell ref="B47:C47"/>
    <mergeCell ref="U47:V47"/>
    <mergeCell ref="W47:AA47"/>
    <mergeCell ref="AB47:AF47"/>
    <mergeCell ref="AG47:AK47"/>
    <mergeCell ref="AL47:AP47"/>
    <mergeCell ref="AQ47:AU47"/>
    <mergeCell ref="AV47:AZ47"/>
    <mergeCell ref="B60:C60"/>
    <mergeCell ref="D60:P60"/>
    <mergeCell ref="Q60:T60"/>
    <mergeCell ref="U60:V60"/>
    <mergeCell ref="W60:AA60"/>
    <mergeCell ref="AB60:AF60"/>
    <mergeCell ref="AG60:AK60"/>
    <mergeCell ref="AL60:AP60"/>
    <mergeCell ref="AQ60:AU60"/>
    <mergeCell ref="B81:C81"/>
    <mergeCell ref="D81:P81"/>
    <mergeCell ref="Q81:T81"/>
    <mergeCell ref="U81:V81"/>
    <mergeCell ref="W81:AA81"/>
    <mergeCell ref="AB81:AF81"/>
    <mergeCell ref="AG81:AK81"/>
    <mergeCell ref="AL81:AP81"/>
    <mergeCell ref="B70:C70"/>
    <mergeCell ref="D70:P70"/>
    <mergeCell ref="Q70:T70"/>
    <mergeCell ref="U70:V70"/>
    <mergeCell ref="W70:AA70"/>
    <mergeCell ref="AB70:AF70"/>
    <mergeCell ref="AG70:AK70"/>
    <mergeCell ref="AL70:AP70"/>
    <mergeCell ref="AB77:AF77"/>
    <mergeCell ref="B76:C76"/>
    <mergeCell ref="D76:T76"/>
    <mergeCell ref="U76:V76"/>
    <mergeCell ref="W76:AA76"/>
    <mergeCell ref="AB76:AF76"/>
    <mergeCell ref="AG76:AK76"/>
    <mergeCell ref="U75:V75"/>
  </mergeCells>
  <pageMargins left="0.70866141732283472" right="0.39370078740157483" top="0.74803149606299213" bottom="0.47244094488188981" header="0.31496062992125984" footer="0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56"/>
  <sheetViews>
    <sheetView view="pageBreakPreview" topLeftCell="A109" zoomScaleNormal="100" zoomScaleSheetLayoutView="100" workbookViewId="0">
      <selection activeCell="AJ116" sqref="AJ116:AM116"/>
    </sheetView>
  </sheetViews>
  <sheetFormatPr defaultColWidth="8.85546875" defaultRowHeight="15"/>
  <cols>
    <col min="1" max="9" width="2.28515625" style="445" customWidth="1"/>
    <col min="10" max="10" width="2.85546875" style="445" customWidth="1"/>
    <col min="11" max="11" width="2.28515625" style="445" customWidth="1"/>
    <col min="12" max="12" width="5.140625" style="445" customWidth="1"/>
    <col min="13" max="13" width="2.28515625" style="445" customWidth="1"/>
    <col min="14" max="14" width="3.42578125" style="445" customWidth="1"/>
    <col min="15" max="15" width="2.28515625" style="445" customWidth="1"/>
    <col min="16" max="16" width="3.42578125" style="445" customWidth="1"/>
    <col min="17" max="17" width="4.140625" style="445" customWidth="1"/>
    <col min="18" max="18" width="3.140625" style="445" customWidth="1"/>
    <col min="19" max="20" width="2.28515625" style="445" customWidth="1"/>
    <col min="21" max="21" width="5.5703125" style="445" customWidth="1"/>
    <col min="22" max="22" width="4" style="445" customWidth="1"/>
    <col min="23" max="23" width="3.5703125" style="445" customWidth="1"/>
    <col min="24" max="24" width="3.42578125" style="445" customWidth="1"/>
    <col min="25" max="25" width="5.7109375" style="445" customWidth="1"/>
    <col min="26" max="26" width="2.7109375" style="445" customWidth="1"/>
    <col min="27" max="27" width="2.85546875" style="445" customWidth="1"/>
    <col min="28" max="28" width="2.7109375" style="445" customWidth="1"/>
    <col min="29" max="30" width="2.5703125" style="445" customWidth="1"/>
    <col min="31" max="31" width="2.28515625" style="445" customWidth="1"/>
    <col min="32" max="32" width="3.28515625" style="445" customWidth="1"/>
    <col min="33" max="33" width="2.42578125" style="445" customWidth="1"/>
    <col min="34" max="34" width="3.7109375" style="445" customWidth="1"/>
    <col min="35" max="35" width="3.28515625" style="445" customWidth="1"/>
    <col min="36" max="36" width="3.7109375" style="445" customWidth="1"/>
    <col min="37" max="37" width="3.5703125" style="445" customWidth="1"/>
    <col min="38" max="38" width="2.28515625" style="445" customWidth="1"/>
    <col min="39" max="39" width="3.5703125" style="445" customWidth="1"/>
    <col min="40" max="40" width="2" style="445" customWidth="1"/>
    <col min="41" max="41" width="3" style="445" customWidth="1"/>
    <col min="42" max="42" width="3.5703125" style="445" customWidth="1"/>
    <col min="43" max="43" width="2.7109375" style="445" customWidth="1"/>
    <col min="44" max="44" width="3.140625" style="445" customWidth="1"/>
    <col min="45" max="45" width="3.28515625" style="445" customWidth="1"/>
    <col min="46" max="47" width="3.140625" style="445" customWidth="1"/>
    <col min="48" max="48" width="3.5703125" style="445" customWidth="1"/>
    <col min="49" max="52" width="4" style="445" customWidth="1"/>
    <col min="53" max="53" width="15.5703125" style="216" bestFit="1" customWidth="1"/>
    <col min="54" max="54" width="15.140625" style="216" bestFit="1" customWidth="1"/>
    <col min="55" max="16384" width="8.85546875" style="216"/>
  </cols>
  <sheetData>
    <row r="1" spans="1:53" ht="31.5" customHeight="1">
      <c r="A1" s="165"/>
      <c r="B1" s="1561" t="s">
        <v>596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  <c r="P1" s="1561"/>
      <c r="Q1" s="1561"/>
      <c r="R1" s="1561"/>
      <c r="S1" s="1561"/>
      <c r="T1" s="1561"/>
      <c r="U1" s="1561"/>
      <c r="V1" s="1561"/>
      <c r="W1" s="1561"/>
      <c r="X1" s="1561"/>
      <c r="Y1" s="1561"/>
      <c r="Z1" s="1561"/>
      <c r="AA1" s="1561"/>
      <c r="AB1" s="1561"/>
      <c r="AC1" s="1561"/>
      <c r="AD1" s="1561"/>
      <c r="AE1" s="1561"/>
      <c r="AF1" s="1561"/>
      <c r="AG1" s="1561"/>
      <c r="AH1" s="1561"/>
      <c r="AI1" s="1561"/>
      <c r="AJ1" s="1561"/>
      <c r="AK1" s="1561"/>
      <c r="AL1" s="1561"/>
      <c r="AM1" s="1561"/>
      <c r="AN1" s="1561"/>
      <c r="AO1" s="1561"/>
      <c r="AP1" s="1561"/>
      <c r="AQ1" s="1561"/>
      <c r="AR1" s="1561"/>
      <c r="AS1" s="1561"/>
      <c r="AT1" s="1562"/>
      <c r="AU1" s="1562"/>
      <c r="AV1" s="1562"/>
      <c r="AW1" s="1562"/>
      <c r="AX1" s="1562"/>
      <c r="AY1" s="1562"/>
      <c r="AZ1" s="1562"/>
    </row>
    <row r="2" spans="1:53" s="198" customFormat="1" ht="30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s="198" customFormat="1" ht="28.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445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 ht="15.7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1565" t="s">
        <v>594</v>
      </c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1565"/>
      <c r="AN4" s="1565"/>
      <c r="AO4" s="1565"/>
      <c r="AP4" s="1565"/>
      <c r="AQ4" s="1565"/>
      <c r="AR4" s="1565"/>
      <c r="AS4" s="1565"/>
      <c r="AT4" s="1565"/>
      <c r="AU4" s="1565"/>
      <c r="AV4" s="1565"/>
      <c r="AW4" s="1565"/>
      <c r="AX4" s="1565"/>
      <c r="AY4" s="1565"/>
      <c r="AZ4" s="1565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565" t="s">
        <v>298</v>
      </c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1565"/>
      <c r="AN6" s="1565"/>
      <c r="AO6" s="1565"/>
      <c r="AP6" s="1565"/>
      <c r="AQ6" s="1565"/>
      <c r="AR6" s="1565"/>
      <c r="AS6" s="1565"/>
      <c r="AT6" s="1565"/>
      <c r="AU6" s="1565"/>
      <c r="AV6" s="1565"/>
      <c r="AW6" s="1565"/>
      <c r="AX6" s="1565"/>
      <c r="AY6" s="1565"/>
      <c r="AZ6" s="1565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445"/>
      <c r="B9" s="1563" t="s">
        <v>593</v>
      </c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64"/>
      <c r="P9" s="1564"/>
      <c r="Q9" s="1564"/>
      <c r="R9" s="1564"/>
      <c r="S9" s="1564"/>
      <c r="T9" s="1564"/>
      <c r="U9" s="1564"/>
      <c r="V9" s="1564"/>
      <c r="W9" s="1564"/>
      <c r="X9" s="1564"/>
      <c r="Y9" s="1564"/>
      <c r="Z9" s="1564"/>
      <c r="AA9" s="1564"/>
      <c r="AB9" s="1564"/>
      <c r="AC9" s="1564"/>
      <c r="AD9" s="1564"/>
      <c r="AE9" s="1564"/>
      <c r="AF9" s="1564"/>
      <c r="AG9" s="1564"/>
      <c r="AH9" s="1564"/>
      <c r="AI9" s="1564"/>
      <c r="AJ9" s="1564"/>
      <c r="AK9" s="1564"/>
      <c r="AL9" s="1564"/>
      <c r="AM9" s="1564"/>
      <c r="AN9" s="1564"/>
      <c r="AO9" s="1564"/>
      <c r="AP9" s="1564"/>
      <c r="AQ9" s="1564"/>
      <c r="AR9" s="1564"/>
      <c r="AS9" s="1564"/>
      <c r="AT9" s="1564"/>
      <c r="AU9" s="1564"/>
      <c r="AV9" s="1564"/>
      <c r="AW9" s="1564"/>
      <c r="AX9" s="1564"/>
      <c r="AY9" s="1564"/>
      <c r="AZ9" s="1564"/>
      <c r="BA9" s="236"/>
    </row>
    <row r="10" spans="1:53" s="199" customFormat="1" ht="7.5" customHeight="1">
      <c r="A10" s="445"/>
      <c r="B10" s="452"/>
      <c r="C10" s="445"/>
      <c r="D10" s="445"/>
      <c r="E10" s="445"/>
      <c r="F10" s="445"/>
      <c r="G10" s="445"/>
      <c r="H10" s="445"/>
      <c r="I10" s="445"/>
      <c r="J10" s="445"/>
      <c r="K10" s="445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236"/>
    </row>
    <row r="11" spans="1:53" s="313" customFormat="1" ht="15" customHeight="1">
      <c r="A11" s="452"/>
      <c r="B11" s="1052" t="s">
        <v>0</v>
      </c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3"/>
      <c r="Z11" s="1058" t="s">
        <v>302</v>
      </c>
      <c r="AA11" s="1052"/>
      <c r="AB11" s="1053"/>
      <c r="AC11" s="1061" t="s">
        <v>495</v>
      </c>
      <c r="AD11" s="1062"/>
      <c r="AE11" s="1062"/>
      <c r="AF11" s="1062"/>
      <c r="AG11" s="1062"/>
      <c r="AH11" s="1062"/>
      <c r="AI11" s="1062"/>
      <c r="AJ11" s="1062"/>
      <c r="AK11" s="1062"/>
      <c r="AL11" s="1062"/>
      <c r="AM11" s="1062"/>
      <c r="AN11" s="1062"/>
      <c r="AO11" s="1062"/>
      <c r="AP11" s="1062"/>
      <c r="AQ11" s="1062"/>
      <c r="AR11" s="1062"/>
      <c r="AS11" s="1062"/>
      <c r="AT11" s="1062"/>
      <c r="AU11" s="1062"/>
      <c r="AV11" s="1062"/>
      <c r="AW11" s="1062"/>
      <c r="AX11" s="1062"/>
      <c r="AY11" s="1062"/>
      <c r="AZ11" s="1062"/>
      <c r="BA11" s="314"/>
    </row>
    <row r="12" spans="1:53" s="313" customFormat="1" ht="25.15" customHeight="1">
      <c r="A12" s="452"/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4"/>
      <c r="W12" s="1054"/>
      <c r="X12" s="1054"/>
      <c r="Y12" s="1055"/>
      <c r="Z12" s="1059"/>
      <c r="AA12" s="1054"/>
      <c r="AB12" s="1055"/>
      <c r="AC12" s="1058" t="s">
        <v>1419</v>
      </c>
      <c r="AD12" s="1052"/>
      <c r="AE12" s="1052"/>
      <c r="AF12" s="1052"/>
      <c r="AG12" s="1052"/>
      <c r="AH12" s="1052"/>
      <c r="AI12" s="1052"/>
      <c r="AJ12" s="1053"/>
      <c r="AK12" s="1058" t="s">
        <v>1420</v>
      </c>
      <c r="AL12" s="1052"/>
      <c r="AM12" s="1052"/>
      <c r="AN12" s="1052"/>
      <c r="AO12" s="1052"/>
      <c r="AP12" s="1052"/>
      <c r="AQ12" s="1052"/>
      <c r="AR12" s="1053"/>
      <c r="AS12" s="1058" t="s">
        <v>1421</v>
      </c>
      <c r="AT12" s="1052"/>
      <c r="AU12" s="1052"/>
      <c r="AV12" s="1052"/>
      <c r="AW12" s="1052"/>
      <c r="AX12" s="1052"/>
      <c r="AY12" s="1052"/>
      <c r="AZ12" s="1052"/>
      <c r="BA12" s="314"/>
    </row>
    <row r="13" spans="1:53" s="199" customFormat="1" ht="25.15" customHeight="1">
      <c r="A13" s="445"/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7"/>
      <c r="Z13" s="1059"/>
      <c r="AA13" s="1054"/>
      <c r="AB13" s="1055"/>
      <c r="AC13" s="1059"/>
      <c r="AD13" s="1054"/>
      <c r="AE13" s="1054"/>
      <c r="AF13" s="1054"/>
      <c r="AG13" s="1054"/>
      <c r="AH13" s="1054"/>
      <c r="AI13" s="1054"/>
      <c r="AJ13" s="1055"/>
      <c r="AK13" s="1059"/>
      <c r="AL13" s="1054"/>
      <c r="AM13" s="1054"/>
      <c r="AN13" s="1054"/>
      <c r="AO13" s="1054"/>
      <c r="AP13" s="1054"/>
      <c r="AQ13" s="1054"/>
      <c r="AR13" s="1055"/>
      <c r="AS13" s="1059"/>
      <c r="AT13" s="1054"/>
      <c r="AU13" s="1054"/>
      <c r="AV13" s="1054"/>
      <c r="AW13" s="1054"/>
      <c r="AX13" s="1054"/>
      <c r="AY13" s="1054"/>
      <c r="AZ13" s="1054"/>
      <c r="BA13" s="236"/>
    </row>
    <row r="14" spans="1:53" s="453" customFormat="1" ht="15.75" customHeight="1">
      <c r="A14" s="312"/>
      <c r="B14" s="1070">
        <v>1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202" t="s">
        <v>307</v>
      </c>
      <c r="AA14" s="1202"/>
      <c r="AB14" s="1202"/>
      <c r="AC14" s="1202" t="s">
        <v>308</v>
      </c>
      <c r="AD14" s="1202"/>
      <c r="AE14" s="1202"/>
      <c r="AF14" s="1202"/>
      <c r="AG14" s="1202"/>
      <c r="AH14" s="1202"/>
      <c r="AI14" s="1202"/>
      <c r="AJ14" s="1202"/>
      <c r="AK14" s="1202" t="s">
        <v>309</v>
      </c>
      <c r="AL14" s="1202"/>
      <c r="AM14" s="1202"/>
      <c r="AN14" s="1202"/>
      <c r="AO14" s="1202"/>
      <c r="AP14" s="1202"/>
      <c r="AQ14" s="1202"/>
      <c r="AR14" s="1202"/>
      <c r="AS14" s="1202" t="s">
        <v>310</v>
      </c>
      <c r="AT14" s="1202"/>
      <c r="AU14" s="1202"/>
      <c r="AV14" s="1202"/>
      <c r="AW14" s="1202"/>
      <c r="AX14" s="1202"/>
      <c r="AY14" s="1202"/>
      <c r="AZ14" s="1202"/>
    </row>
    <row r="15" spans="1:53" s="453" customFormat="1" ht="33.75" customHeight="1">
      <c r="A15" s="312"/>
      <c r="B15" s="1064" t="s">
        <v>592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312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453" customFormat="1" ht="31.5" customHeight="1">
      <c r="A16" s="312"/>
      <c r="B16" s="1064" t="s">
        <v>591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314</v>
      </c>
      <c r="AA16" s="1065"/>
      <c r="AB16" s="1065"/>
      <c r="AC16" s="1066">
        <v>0</v>
      </c>
      <c r="AD16" s="1066"/>
      <c r="AE16" s="1066"/>
      <c r="AF16" s="1066"/>
      <c r="AG16" s="1066"/>
      <c r="AH16" s="1066"/>
      <c r="AI16" s="1066"/>
      <c r="AJ16" s="1066"/>
      <c r="AK16" s="1514"/>
      <c r="AL16" s="1514"/>
      <c r="AM16" s="1514"/>
      <c r="AN16" s="1514"/>
      <c r="AO16" s="1514"/>
      <c r="AP16" s="1514"/>
      <c r="AQ16" s="1514"/>
      <c r="AR16" s="1514"/>
      <c r="AS16" s="1514"/>
      <c r="AT16" s="1514"/>
      <c r="AU16" s="1514"/>
      <c r="AV16" s="1514"/>
      <c r="AW16" s="1514"/>
      <c r="AX16" s="1514"/>
      <c r="AY16" s="1514"/>
      <c r="AZ16" s="1514"/>
    </row>
    <row r="17" spans="1:52" s="453" customFormat="1" ht="17.25" customHeight="1">
      <c r="A17" s="312"/>
      <c r="B17" s="1064" t="s">
        <v>590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316</v>
      </c>
      <c r="AA17" s="1065"/>
      <c r="AB17" s="1065"/>
      <c r="AC17" s="1066">
        <f>AC50</f>
        <v>828300</v>
      </c>
      <c r="AD17" s="1066"/>
      <c r="AE17" s="1066"/>
      <c r="AF17" s="1066"/>
      <c r="AG17" s="1066"/>
      <c r="AH17" s="1066"/>
      <c r="AI17" s="1066"/>
      <c r="AJ17" s="1066"/>
      <c r="AK17" s="1066">
        <f>AK50</f>
        <v>828300</v>
      </c>
      <c r="AL17" s="1066"/>
      <c r="AM17" s="1066"/>
      <c r="AN17" s="1066"/>
      <c r="AO17" s="1066"/>
      <c r="AP17" s="1066"/>
      <c r="AQ17" s="1066"/>
      <c r="AR17" s="1066"/>
      <c r="AS17" s="1066">
        <f>AS50</f>
        <v>0</v>
      </c>
      <c r="AT17" s="1066"/>
      <c r="AU17" s="1066"/>
      <c r="AV17" s="1066"/>
      <c r="AW17" s="1066"/>
      <c r="AX17" s="1066"/>
      <c r="AY17" s="1066"/>
      <c r="AZ17" s="1066"/>
    </row>
    <row r="18" spans="1:52" s="453" customFormat="1" ht="33" customHeight="1">
      <c r="A18" s="312"/>
      <c r="B18" s="1064" t="s">
        <v>589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318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453" customFormat="1" ht="31.5" customHeight="1">
      <c r="A19" s="312"/>
      <c r="B19" s="1064" t="s">
        <v>588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320</v>
      </c>
      <c r="AA19" s="1065"/>
      <c r="AB19" s="1065"/>
      <c r="AC19" s="1066"/>
      <c r="AD19" s="1066"/>
      <c r="AE19" s="1066"/>
      <c r="AF19" s="1066"/>
      <c r="AG19" s="1066"/>
      <c r="AH19" s="1066"/>
      <c r="AI19" s="1066"/>
      <c r="AJ19" s="1066"/>
      <c r="AK19" s="1066"/>
      <c r="AL19" s="1066"/>
      <c r="AM19" s="1066"/>
      <c r="AN19" s="1066"/>
      <c r="AO19" s="1066"/>
      <c r="AP19" s="1066"/>
      <c r="AQ19" s="1066"/>
      <c r="AR19" s="1066"/>
      <c r="AS19" s="1066"/>
      <c r="AT19" s="1066"/>
      <c r="AU19" s="1066"/>
      <c r="AV19" s="1066"/>
      <c r="AW19" s="1066"/>
      <c r="AX19" s="1066"/>
      <c r="AY19" s="1066"/>
      <c r="AZ19" s="1066"/>
    </row>
    <row r="20" spans="1:52" s="453" customFormat="1" ht="33" customHeight="1">
      <c r="A20" s="312"/>
      <c r="B20" s="1064" t="s">
        <v>587</v>
      </c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064"/>
      <c r="Z20" s="1065" t="s">
        <v>322</v>
      </c>
      <c r="AA20" s="1065"/>
      <c r="AB20" s="1065"/>
      <c r="AC20" s="1066">
        <f>AC15-AC16+AC17-AC18+AC19</f>
        <v>828300</v>
      </c>
      <c r="AD20" s="1066"/>
      <c r="AE20" s="1066"/>
      <c r="AF20" s="1066"/>
      <c r="AG20" s="1066"/>
      <c r="AH20" s="1066"/>
      <c r="AI20" s="1066"/>
      <c r="AJ20" s="1066"/>
      <c r="AK20" s="1066">
        <f>AK15-AK16+AK17-AK18+AK19</f>
        <v>828300</v>
      </c>
      <c r="AL20" s="1066"/>
      <c r="AM20" s="1066"/>
      <c r="AN20" s="1066"/>
      <c r="AO20" s="1066"/>
      <c r="AP20" s="1066"/>
      <c r="AQ20" s="1066"/>
      <c r="AR20" s="1066"/>
      <c r="AS20" s="1066">
        <f>AS15-AS16+AS17-AS18+AS19</f>
        <v>0</v>
      </c>
      <c r="AT20" s="1066"/>
      <c r="AU20" s="1066"/>
      <c r="AV20" s="1066"/>
      <c r="AW20" s="1066"/>
      <c r="AX20" s="1066"/>
      <c r="AY20" s="1066"/>
      <c r="AZ20" s="1066"/>
    </row>
    <row r="21" spans="1:52" ht="20.25" hidden="1" customHeight="1">
      <c r="A21" s="176"/>
      <c r="B21" s="1067" t="s">
        <v>586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hidden="1">
      <c r="A22" s="305"/>
      <c r="B22" s="1137" t="s">
        <v>1033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</row>
    <row r="23" spans="1:52" ht="11.25" customHeight="1">
      <c r="A23" s="305"/>
      <c r="B23" s="44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7"/>
      <c r="AK23" s="1567"/>
      <c r="AL23" s="1567"/>
      <c r="AM23" s="1567"/>
      <c r="AN23" s="1567"/>
      <c r="AO23" s="1567"/>
      <c r="AP23" s="1567"/>
      <c r="AQ23" s="1567"/>
      <c r="AR23" s="1567"/>
      <c r="AS23" s="1567"/>
      <c r="AT23" s="1567"/>
      <c r="AU23" s="1567"/>
      <c r="AV23" s="1567"/>
      <c r="AW23" s="1567"/>
      <c r="AX23" s="1567"/>
      <c r="AY23" s="1567"/>
      <c r="AZ23" s="1567"/>
    </row>
    <row r="24" spans="1:52" ht="11.25" customHeight="1">
      <c r="A24" s="305"/>
      <c r="B24" s="1583" t="s">
        <v>585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1583"/>
      <c r="Y24" s="1583"/>
      <c r="Z24" s="1583"/>
      <c r="AA24" s="1583"/>
      <c r="AB24" s="1583"/>
      <c r="AC24" s="1583"/>
      <c r="AD24" s="1583"/>
      <c r="AE24" s="1583"/>
      <c r="AF24" s="1583"/>
      <c r="AG24" s="1583"/>
      <c r="AH24" s="1583"/>
      <c r="AI24" s="1583"/>
      <c r="AJ24" s="1583"/>
      <c r="AK24" s="1583"/>
      <c r="AL24" s="1583"/>
      <c r="AM24" s="1583"/>
      <c r="AN24" s="1583"/>
      <c r="AO24" s="1583"/>
      <c r="AP24" s="1583"/>
      <c r="AQ24" s="1583"/>
      <c r="AR24" s="1583"/>
      <c r="AS24" s="1583"/>
      <c r="AT24" s="1583"/>
      <c r="AU24" s="1583"/>
      <c r="AV24" s="1583"/>
      <c r="AW24" s="1583"/>
      <c r="AX24" s="1583"/>
      <c r="AY24" s="1583"/>
      <c r="AZ24" s="1583"/>
    </row>
    <row r="25" spans="1:52" ht="11.25" customHeight="1">
      <c r="A25" s="305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</row>
    <row r="26" spans="1:52" ht="15.75" customHeight="1">
      <c r="A26" s="305"/>
      <c r="B26" s="1168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58" t="s">
        <v>584</v>
      </c>
      <c r="X26" s="1052"/>
      <c r="Y26" s="1053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</row>
    <row r="27" spans="1:52" ht="11.25" customHeight="1">
      <c r="A27" s="305"/>
      <c r="B27" s="1168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59"/>
      <c r="X27" s="1054"/>
      <c r="Y27" s="1055"/>
      <c r="Z27" s="1054"/>
      <c r="AA27" s="1054"/>
      <c r="AB27" s="1055"/>
      <c r="AC27" s="1058" t="s">
        <v>1419</v>
      </c>
      <c r="AD27" s="1052"/>
      <c r="AE27" s="1052"/>
      <c r="AF27" s="1052"/>
      <c r="AG27" s="1052"/>
      <c r="AH27" s="1052"/>
      <c r="AI27" s="1052"/>
      <c r="AJ27" s="1053"/>
      <c r="AK27" s="1058" t="s">
        <v>1420</v>
      </c>
      <c r="AL27" s="1052"/>
      <c r="AM27" s="1052"/>
      <c r="AN27" s="1052"/>
      <c r="AO27" s="1052"/>
      <c r="AP27" s="1052"/>
      <c r="AQ27" s="1052"/>
      <c r="AR27" s="1053"/>
      <c r="AS27" s="1058" t="s">
        <v>1421</v>
      </c>
      <c r="AT27" s="1052"/>
      <c r="AU27" s="1052"/>
      <c r="AV27" s="1052"/>
      <c r="AW27" s="1052"/>
      <c r="AX27" s="1052"/>
      <c r="AY27" s="1052"/>
      <c r="AZ27" s="1052"/>
    </row>
    <row r="28" spans="1:52" ht="36" customHeight="1">
      <c r="A28" s="305"/>
      <c r="B28" s="1168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60"/>
      <c r="X28" s="1056"/>
      <c r="Y28" s="1057"/>
      <c r="Z28" s="1054"/>
      <c r="AA28" s="1054"/>
      <c r="AB28" s="1055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</row>
    <row r="29" spans="1:52" ht="11.25" customHeight="1">
      <c r="A29" s="305"/>
      <c r="B29" s="1171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17" t="s">
        <v>307</v>
      </c>
      <c r="X29" s="1170"/>
      <c r="Y29" s="1170"/>
      <c r="Z29" s="1580" t="s">
        <v>308</v>
      </c>
      <c r="AA29" s="1580"/>
      <c r="AB29" s="1580"/>
      <c r="AC29" s="1580" t="s">
        <v>309</v>
      </c>
      <c r="AD29" s="1580"/>
      <c r="AE29" s="1580"/>
      <c r="AF29" s="1580"/>
      <c r="AG29" s="1580"/>
      <c r="AH29" s="1580"/>
      <c r="AI29" s="1580"/>
      <c r="AJ29" s="1580"/>
      <c r="AK29" s="1580" t="s">
        <v>310</v>
      </c>
      <c r="AL29" s="1580"/>
      <c r="AM29" s="1580"/>
      <c r="AN29" s="1580"/>
      <c r="AO29" s="1580"/>
      <c r="AP29" s="1580"/>
      <c r="AQ29" s="1580"/>
      <c r="AR29" s="1580"/>
      <c r="AS29" s="1580" t="s">
        <v>583</v>
      </c>
      <c r="AT29" s="1580"/>
      <c r="AU29" s="1580"/>
      <c r="AV29" s="1580"/>
      <c r="AW29" s="1580"/>
      <c r="AX29" s="1580"/>
      <c r="AY29" s="1580"/>
      <c r="AZ29" s="1580"/>
    </row>
    <row r="30" spans="1:52">
      <c r="A30" s="305"/>
      <c r="B30" s="1136" t="s">
        <v>1243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048"/>
      <c r="W30" s="1517" t="s">
        <v>1200</v>
      </c>
      <c r="X30" s="1170"/>
      <c r="Y30" s="1170"/>
      <c r="Z30" s="1580" t="s">
        <v>7</v>
      </c>
      <c r="AA30" s="1580"/>
      <c r="AB30" s="1580"/>
      <c r="AC30" s="1172">
        <f>AW65</f>
        <v>0</v>
      </c>
      <c r="AD30" s="1044"/>
      <c r="AE30" s="1044"/>
      <c r="AF30" s="1044"/>
      <c r="AG30" s="1044"/>
      <c r="AH30" s="1044"/>
      <c r="AI30" s="1044"/>
      <c r="AJ30" s="1044"/>
      <c r="AK30" s="1172">
        <f>AW84</f>
        <v>0</v>
      </c>
      <c r="AL30" s="1044"/>
      <c r="AM30" s="1044"/>
      <c r="AN30" s="1044"/>
      <c r="AO30" s="1044"/>
      <c r="AP30" s="1044"/>
      <c r="AQ30" s="1044"/>
      <c r="AR30" s="1044"/>
      <c r="AS30" s="1172">
        <f>AW101</f>
        <v>0</v>
      </c>
      <c r="AT30" s="1044"/>
      <c r="AU30" s="1044"/>
      <c r="AV30" s="1044"/>
      <c r="AW30" s="1044"/>
      <c r="AX30" s="1044"/>
      <c r="AY30" s="1044"/>
      <c r="AZ30" s="1044"/>
    </row>
    <row r="31" spans="1:52" ht="29.25" customHeight="1">
      <c r="A31" s="305"/>
      <c r="B31" s="1136" t="s">
        <v>1381</v>
      </c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  <c r="M31" s="1136"/>
      <c r="N31" s="1136"/>
      <c r="O31" s="1136"/>
      <c r="P31" s="1136"/>
      <c r="Q31" s="1136"/>
      <c r="R31" s="1136"/>
      <c r="S31" s="1136"/>
      <c r="T31" s="1136"/>
      <c r="U31" s="1136"/>
      <c r="V31" s="1048"/>
      <c r="W31" s="1517" t="s">
        <v>1418</v>
      </c>
      <c r="X31" s="1170"/>
      <c r="Y31" s="1170"/>
      <c r="Z31" s="1580" t="s">
        <v>9</v>
      </c>
      <c r="AA31" s="1580"/>
      <c r="AB31" s="1580"/>
      <c r="AC31" s="1172">
        <f>AW66</f>
        <v>0</v>
      </c>
      <c r="AD31" s="1044"/>
      <c r="AE31" s="1044"/>
      <c r="AF31" s="1044"/>
      <c r="AG31" s="1044"/>
      <c r="AH31" s="1044"/>
      <c r="AI31" s="1044"/>
      <c r="AJ31" s="1044"/>
      <c r="AK31" s="1172"/>
      <c r="AL31" s="1044"/>
      <c r="AM31" s="1044"/>
      <c r="AN31" s="1044"/>
      <c r="AO31" s="1044"/>
      <c r="AP31" s="1044"/>
      <c r="AQ31" s="1044"/>
      <c r="AR31" s="1044"/>
      <c r="AS31" s="1172"/>
      <c r="AT31" s="1044"/>
      <c r="AU31" s="1044"/>
      <c r="AV31" s="1044"/>
      <c r="AW31" s="1044"/>
      <c r="AX31" s="1044"/>
      <c r="AY31" s="1044"/>
      <c r="AZ31" s="1044"/>
    </row>
    <row r="32" spans="1:52" ht="30" customHeight="1">
      <c r="A32" s="305"/>
      <c r="B32" s="1136" t="s">
        <v>1244</v>
      </c>
      <c r="C32" s="1136"/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048"/>
      <c r="W32" s="1517" t="s">
        <v>1432</v>
      </c>
      <c r="X32" s="1170"/>
      <c r="Y32" s="1170"/>
      <c r="Z32" s="1580" t="s">
        <v>555</v>
      </c>
      <c r="AA32" s="1580"/>
      <c r="AB32" s="1580"/>
      <c r="AC32" s="1172">
        <f>AT72</f>
        <v>827300</v>
      </c>
      <c r="AD32" s="1044"/>
      <c r="AE32" s="1044"/>
      <c r="AF32" s="1044"/>
      <c r="AG32" s="1044"/>
      <c r="AH32" s="1044"/>
      <c r="AI32" s="1044"/>
      <c r="AJ32" s="1044"/>
      <c r="AK32" s="1172">
        <f>AT89</f>
        <v>827300</v>
      </c>
      <c r="AL32" s="1044"/>
      <c r="AM32" s="1044"/>
      <c r="AN32" s="1044"/>
      <c r="AO32" s="1044"/>
      <c r="AP32" s="1044"/>
      <c r="AQ32" s="1044"/>
      <c r="AR32" s="1044"/>
      <c r="AS32" s="1172">
        <f>AT106</f>
        <v>0</v>
      </c>
      <c r="AT32" s="1044"/>
      <c r="AU32" s="1044"/>
      <c r="AV32" s="1044"/>
      <c r="AW32" s="1044"/>
      <c r="AX32" s="1044"/>
      <c r="AY32" s="1044"/>
      <c r="AZ32" s="1044"/>
    </row>
    <row r="33" spans="1:52" ht="15" hidden="1" customHeight="1">
      <c r="A33" s="305"/>
      <c r="B33" s="1299" t="s">
        <v>1029</v>
      </c>
      <c r="C33" s="1299"/>
      <c r="D33" s="1299"/>
      <c r="E33" s="1299"/>
      <c r="F33" s="1299"/>
      <c r="G33" s="1299"/>
      <c r="H33" s="1299"/>
      <c r="I33" s="1299"/>
      <c r="J33" s="1299"/>
      <c r="K33" s="1299"/>
      <c r="L33" s="1299"/>
      <c r="M33" s="1299"/>
      <c r="N33" s="1299"/>
      <c r="O33" s="1299"/>
      <c r="P33" s="1299"/>
      <c r="Q33" s="1299"/>
      <c r="R33" s="1299"/>
      <c r="S33" s="1299"/>
      <c r="T33" s="1299"/>
      <c r="U33" s="1299"/>
      <c r="V33" s="1426"/>
      <c r="W33" s="1517" t="s">
        <v>1247</v>
      </c>
      <c r="X33" s="1170"/>
      <c r="Y33" s="1170"/>
      <c r="Z33" s="1580" t="s">
        <v>555</v>
      </c>
      <c r="AA33" s="1580"/>
      <c r="AB33" s="1580"/>
      <c r="AC33" s="1172">
        <f>W113</f>
        <v>0</v>
      </c>
      <c r="AD33" s="1044"/>
      <c r="AE33" s="1044"/>
      <c r="AF33" s="1044"/>
      <c r="AG33" s="1044"/>
      <c r="AH33" s="1044"/>
      <c r="AI33" s="1044"/>
      <c r="AJ33" s="1044"/>
      <c r="AK33" s="1172">
        <f>AJ113</f>
        <v>0</v>
      </c>
      <c r="AL33" s="1044"/>
      <c r="AM33" s="1044"/>
      <c r="AN33" s="1044"/>
      <c r="AO33" s="1044"/>
      <c r="AP33" s="1044"/>
      <c r="AQ33" s="1044"/>
      <c r="AR33" s="1044"/>
      <c r="AS33" s="1172">
        <f>AW113</f>
        <v>0</v>
      </c>
      <c r="AT33" s="1044"/>
      <c r="AU33" s="1044"/>
      <c r="AV33" s="1044"/>
      <c r="AW33" s="1044"/>
      <c r="AX33" s="1044"/>
      <c r="AY33" s="1044"/>
      <c r="AZ33" s="1044"/>
    </row>
    <row r="34" spans="1:52" ht="31.5" customHeight="1">
      <c r="A34" s="305"/>
      <c r="B34" s="1299" t="s">
        <v>1029</v>
      </c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426"/>
      <c r="W34" s="1517" t="s">
        <v>1433</v>
      </c>
      <c r="X34" s="1170"/>
      <c r="Y34" s="1170"/>
      <c r="Z34" s="1580" t="s">
        <v>830</v>
      </c>
      <c r="AA34" s="1580"/>
      <c r="AB34" s="1580"/>
      <c r="AC34" s="1172">
        <f>W114</f>
        <v>1000</v>
      </c>
      <c r="AD34" s="1044"/>
      <c r="AE34" s="1044"/>
      <c r="AF34" s="1044"/>
      <c r="AG34" s="1044"/>
      <c r="AH34" s="1044"/>
      <c r="AI34" s="1044"/>
      <c r="AJ34" s="1044"/>
      <c r="AK34" s="1172">
        <f>AJ114</f>
        <v>1000</v>
      </c>
      <c r="AL34" s="1044"/>
      <c r="AM34" s="1044"/>
      <c r="AN34" s="1044"/>
      <c r="AO34" s="1044"/>
      <c r="AP34" s="1044"/>
      <c r="AQ34" s="1044"/>
      <c r="AR34" s="1044"/>
      <c r="AS34" s="1172">
        <f>AW114</f>
        <v>0</v>
      </c>
      <c r="AT34" s="1044"/>
      <c r="AU34" s="1044"/>
      <c r="AV34" s="1044"/>
      <c r="AW34" s="1044"/>
      <c r="AX34" s="1044"/>
      <c r="AY34" s="1044"/>
      <c r="AZ34" s="1044"/>
    </row>
    <row r="35" spans="1:52" ht="11.25" hidden="1" customHeight="1">
      <c r="A35" s="305"/>
      <c r="B35" s="307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10"/>
      <c r="P35" s="310"/>
      <c r="Q35" s="307"/>
      <c r="R35" s="307"/>
      <c r="S35" s="307"/>
      <c r="T35" s="307"/>
      <c r="U35" s="307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8"/>
      <c r="AI35" s="308"/>
      <c r="AJ35" s="308"/>
      <c r="AK35" s="308"/>
      <c r="AL35" s="308"/>
      <c r="AM35" s="308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</row>
    <row r="36" spans="1:52" ht="34.5" hidden="1" customHeight="1">
      <c r="A36" s="305"/>
      <c r="B36" s="1569" t="s">
        <v>582</v>
      </c>
      <c r="C36" s="1569"/>
      <c r="D36" s="1569"/>
      <c r="E36" s="1569"/>
      <c r="F36" s="1569"/>
      <c r="G36" s="1569"/>
      <c r="H36" s="1569"/>
      <c r="I36" s="1569"/>
      <c r="J36" s="1569"/>
      <c r="K36" s="1569"/>
      <c r="L36" s="1569"/>
      <c r="M36" s="1569"/>
      <c r="N36" s="1569"/>
      <c r="O36" s="1569"/>
      <c r="P36" s="1569"/>
      <c r="Q36" s="1569"/>
      <c r="R36" s="1569"/>
      <c r="S36" s="1569"/>
      <c r="T36" s="1569"/>
      <c r="U36" s="1569"/>
      <c r="V36" s="1569"/>
      <c r="W36" s="1569"/>
      <c r="X36" s="1569"/>
      <c r="Y36" s="1569"/>
      <c r="Z36" s="1569"/>
      <c r="AA36" s="1569"/>
      <c r="AB36" s="1569"/>
      <c r="AC36" s="1569"/>
      <c r="AD36" s="1569"/>
      <c r="AE36" s="1569"/>
      <c r="AF36" s="1569"/>
      <c r="AG36" s="1569"/>
      <c r="AH36" s="1569"/>
      <c r="AI36" s="1569"/>
      <c r="AJ36" s="1569"/>
      <c r="AK36" s="1569"/>
      <c r="AL36" s="1569"/>
      <c r="AM36" s="1569"/>
      <c r="AN36" s="1569"/>
      <c r="AO36" s="1569"/>
      <c r="AP36" s="1569"/>
      <c r="AQ36" s="1569"/>
      <c r="AR36" s="1569"/>
      <c r="AS36" s="1569"/>
      <c r="AT36" s="1569"/>
      <c r="AU36" s="1569"/>
      <c r="AV36" s="1569"/>
      <c r="AW36" s="1569"/>
      <c r="AX36" s="1569"/>
      <c r="AY36" s="1569"/>
      <c r="AZ36" s="1569"/>
    </row>
    <row r="37" spans="1:52" ht="18">
      <c r="A37" s="305"/>
      <c r="B37" s="447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0"/>
      <c r="AJ37" s="450"/>
      <c r="AK37" s="450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450"/>
      <c r="AW37" s="450"/>
      <c r="AX37" s="450"/>
      <c r="AY37" s="450"/>
      <c r="AZ37" s="450"/>
    </row>
    <row r="38" spans="1:52">
      <c r="A38" s="305"/>
      <c r="B38" s="1570" t="s">
        <v>581</v>
      </c>
      <c r="C38" s="1570"/>
      <c r="D38" s="1570"/>
      <c r="E38" s="1570"/>
      <c r="F38" s="1570"/>
      <c r="G38" s="1570"/>
      <c r="H38" s="1570"/>
      <c r="I38" s="1570"/>
      <c r="J38" s="1570"/>
      <c r="K38" s="1570"/>
      <c r="L38" s="1570"/>
      <c r="M38" s="1570"/>
      <c r="N38" s="1570"/>
      <c r="O38" s="1570"/>
      <c r="P38" s="1570"/>
      <c r="Q38" s="1570"/>
      <c r="R38" s="1570"/>
      <c r="S38" s="1570"/>
      <c r="T38" s="1570"/>
      <c r="U38" s="1570"/>
      <c r="V38" s="1570"/>
      <c r="W38" s="1570"/>
      <c r="X38" s="1570"/>
      <c r="Y38" s="1570"/>
      <c r="Z38" s="1570"/>
      <c r="AA38" s="1570"/>
      <c r="AB38" s="1570"/>
      <c r="AC38" s="1570"/>
      <c r="AD38" s="1570"/>
      <c r="AE38" s="1570"/>
      <c r="AF38" s="1570"/>
      <c r="AG38" s="1570"/>
      <c r="AH38" s="1570"/>
      <c r="AI38" s="1570"/>
      <c r="AJ38" s="1570"/>
      <c r="AK38" s="1570"/>
      <c r="AL38" s="1570"/>
      <c r="AM38" s="1570"/>
      <c r="AN38" s="1570"/>
      <c r="AO38" s="1570"/>
      <c r="AP38" s="1570"/>
      <c r="AQ38" s="1570"/>
      <c r="AR38" s="1570"/>
      <c r="AS38" s="1570"/>
      <c r="AT38" s="1570"/>
      <c r="AU38" s="1570"/>
      <c r="AV38" s="1570"/>
      <c r="AW38" s="1570"/>
      <c r="AX38" s="1570"/>
      <c r="AY38" s="1570"/>
      <c r="AZ38" s="1570"/>
    </row>
    <row r="39" spans="1:52">
      <c r="A39" s="305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</row>
    <row r="40" spans="1:52">
      <c r="A40" s="305"/>
      <c r="B40" s="1044" t="s">
        <v>0</v>
      </c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044"/>
      <c r="S40" s="1044"/>
      <c r="T40" s="1044"/>
      <c r="U40" s="1044"/>
      <c r="V40" s="1044"/>
      <c r="W40" s="1044"/>
      <c r="X40" s="1044"/>
      <c r="Y40" s="1044"/>
      <c r="Z40" s="1052" t="s">
        <v>302</v>
      </c>
      <c r="AA40" s="1052"/>
      <c r="AB40" s="1053"/>
      <c r="AC40" s="1061" t="s">
        <v>495</v>
      </c>
      <c r="AD40" s="1062"/>
      <c r="AE40" s="1062"/>
      <c r="AF40" s="1062"/>
      <c r="AG40" s="1062"/>
      <c r="AH40" s="1062"/>
      <c r="AI40" s="1062"/>
      <c r="AJ40" s="1062"/>
      <c r="AK40" s="1062"/>
      <c r="AL40" s="1062"/>
      <c r="AM40" s="1062"/>
      <c r="AN40" s="1062"/>
      <c r="AO40" s="1062"/>
      <c r="AP40" s="1062"/>
      <c r="AQ40" s="1062"/>
      <c r="AR40" s="1062"/>
      <c r="AS40" s="1062"/>
      <c r="AT40" s="1062"/>
      <c r="AU40" s="1062"/>
      <c r="AV40" s="1062"/>
      <c r="AW40" s="1062"/>
      <c r="AX40" s="1062"/>
      <c r="AY40" s="1062"/>
      <c r="AZ40" s="1062"/>
    </row>
    <row r="41" spans="1:52" ht="15" customHeight="1">
      <c r="A41" s="305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044"/>
      <c r="S41" s="1044"/>
      <c r="T41" s="1044"/>
      <c r="U41" s="1044"/>
      <c r="V41" s="1044"/>
      <c r="W41" s="1044"/>
      <c r="X41" s="1044"/>
      <c r="Y41" s="1044"/>
      <c r="Z41" s="1054"/>
      <c r="AA41" s="1054"/>
      <c r="AB41" s="1055"/>
      <c r="AC41" s="1058" t="s">
        <v>1419</v>
      </c>
      <c r="AD41" s="1052"/>
      <c r="AE41" s="1052"/>
      <c r="AF41" s="1052"/>
      <c r="AG41" s="1052"/>
      <c r="AH41" s="1052"/>
      <c r="AI41" s="1052"/>
      <c r="AJ41" s="1053"/>
      <c r="AK41" s="1058" t="s">
        <v>1420</v>
      </c>
      <c r="AL41" s="1052"/>
      <c r="AM41" s="1052"/>
      <c r="AN41" s="1052"/>
      <c r="AO41" s="1052"/>
      <c r="AP41" s="1052"/>
      <c r="AQ41" s="1052"/>
      <c r="AR41" s="1053"/>
      <c r="AS41" s="1058" t="s">
        <v>1421</v>
      </c>
      <c r="AT41" s="1052"/>
      <c r="AU41" s="1052"/>
      <c r="AV41" s="1052"/>
      <c r="AW41" s="1052"/>
      <c r="AX41" s="1052"/>
      <c r="AY41" s="1052"/>
      <c r="AZ41" s="1052"/>
    </row>
    <row r="42" spans="1:52" ht="36" customHeight="1">
      <c r="A42" s="305"/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54"/>
      <c r="AA42" s="1054"/>
      <c r="AB42" s="1055"/>
      <c r="AC42" s="1059"/>
      <c r="AD42" s="1054"/>
      <c r="AE42" s="1054"/>
      <c r="AF42" s="1054"/>
      <c r="AG42" s="1054"/>
      <c r="AH42" s="1054"/>
      <c r="AI42" s="1054"/>
      <c r="AJ42" s="1055"/>
      <c r="AK42" s="1059"/>
      <c r="AL42" s="1054"/>
      <c r="AM42" s="1054"/>
      <c r="AN42" s="1054"/>
      <c r="AO42" s="1054"/>
      <c r="AP42" s="1054"/>
      <c r="AQ42" s="1054"/>
      <c r="AR42" s="1055"/>
      <c r="AS42" s="1059"/>
      <c r="AT42" s="1054"/>
      <c r="AU42" s="1054"/>
      <c r="AV42" s="1054"/>
      <c r="AW42" s="1054"/>
      <c r="AX42" s="1054"/>
      <c r="AY42" s="1054"/>
      <c r="AZ42" s="1054"/>
    </row>
    <row r="43" spans="1:52" ht="17.25" customHeight="1">
      <c r="A43" s="305"/>
      <c r="B43" s="1580">
        <v>1</v>
      </c>
      <c r="C43" s="1580"/>
      <c r="D43" s="1580"/>
      <c r="E43" s="1580"/>
      <c r="F43" s="1580"/>
      <c r="G43" s="1580"/>
      <c r="H43" s="1580"/>
      <c r="I43" s="1580"/>
      <c r="J43" s="1580"/>
      <c r="K43" s="1580"/>
      <c r="L43" s="1580"/>
      <c r="M43" s="1580"/>
      <c r="N43" s="1580"/>
      <c r="O43" s="1580"/>
      <c r="P43" s="1580"/>
      <c r="Q43" s="1580"/>
      <c r="R43" s="1580"/>
      <c r="S43" s="1580"/>
      <c r="T43" s="1580"/>
      <c r="U43" s="1580"/>
      <c r="V43" s="1580"/>
      <c r="W43" s="1580"/>
      <c r="X43" s="1580"/>
      <c r="Y43" s="1517"/>
      <c r="Z43" s="1580" t="s">
        <v>307</v>
      </c>
      <c r="AA43" s="1580"/>
      <c r="AB43" s="1580"/>
      <c r="AC43" s="1580" t="s">
        <v>308</v>
      </c>
      <c r="AD43" s="1580"/>
      <c r="AE43" s="1580"/>
      <c r="AF43" s="1580"/>
      <c r="AG43" s="1580"/>
      <c r="AH43" s="1580"/>
      <c r="AI43" s="1580"/>
      <c r="AJ43" s="1580"/>
      <c r="AK43" s="1580" t="s">
        <v>309</v>
      </c>
      <c r="AL43" s="1580"/>
      <c r="AM43" s="1580"/>
      <c r="AN43" s="1580"/>
      <c r="AO43" s="1580"/>
      <c r="AP43" s="1580"/>
      <c r="AQ43" s="1580"/>
      <c r="AR43" s="1580"/>
      <c r="AS43" s="1580" t="s">
        <v>310</v>
      </c>
      <c r="AT43" s="1580"/>
      <c r="AU43" s="1580"/>
      <c r="AV43" s="1580"/>
      <c r="AW43" s="1580"/>
      <c r="AX43" s="1580"/>
      <c r="AY43" s="1580"/>
      <c r="AZ43" s="1580"/>
    </row>
    <row r="44" spans="1:52" ht="31.5" customHeight="1">
      <c r="A44" s="305"/>
      <c r="B44" s="1581" t="s">
        <v>580</v>
      </c>
      <c r="C44" s="1581"/>
      <c r="D44" s="1581"/>
      <c r="E44" s="1581"/>
      <c r="F44" s="1581"/>
      <c r="G44" s="1581"/>
      <c r="H44" s="1581"/>
      <c r="I44" s="1581"/>
      <c r="J44" s="1581"/>
      <c r="K44" s="1581"/>
      <c r="L44" s="1581"/>
      <c r="M44" s="1581"/>
      <c r="N44" s="1581"/>
      <c r="O44" s="1581"/>
      <c r="P44" s="1581"/>
      <c r="Q44" s="1581"/>
      <c r="R44" s="1581"/>
      <c r="S44" s="1581"/>
      <c r="T44" s="1581"/>
      <c r="U44" s="1581"/>
      <c r="V44" s="1581"/>
      <c r="W44" s="1581"/>
      <c r="X44" s="1581"/>
      <c r="Y44" s="1582"/>
      <c r="Z44" s="1041" t="s">
        <v>312</v>
      </c>
      <c r="AA44" s="1041"/>
      <c r="AB44" s="1041"/>
      <c r="AC44" s="1042">
        <f>SUM(AC30:AJ32)</f>
        <v>827300</v>
      </c>
      <c r="AD44" s="1042"/>
      <c r="AE44" s="1042"/>
      <c r="AF44" s="1042"/>
      <c r="AG44" s="1042"/>
      <c r="AH44" s="1042"/>
      <c r="AI44" s="1042"/>
      <c r="AJ44" s="1042"/>
      <c r="AK44" s="1042">
        <f t="shared" ref="AK44" si="0">SUM(AK30:AR32)</f>
        <v>827300</v>
      </c>
      <c r="AL44" s="1042"/>
      <c r="AM44" s="1042"/>
      <c r="AN44" s="1042"/>
      <c r="AO44" s="1042"/>
      <c r="AP44" s="1042"/>
      <c r="AQ44" s="1042"/>
      <c r="AR44" s="1042"/>
      <c r="AS44" s="1042">
        <f t="shared" ref="AS44" si="1">SUM(AS30:AZ32)</f>
        <v>0</v>
      </c>
      <c r="AT44" s="1042"/>
      <c r="AU44" s="1042"/>
      <c r="AV44" s="1042"/>
      <c r="AW44" s="1042"/>
      <c r="AX44" s="1042"/>
      <c r="AY44" s="1042"/>
      <c r="AZ44" s="1042"/>
    </row>
    <row r="45" spans="1:52" ht="61.5" customHeight="1">
      <c r="A45" s="305"/>
      <c r="B45" s="1339" t="s">
        <v>579</v>
      </c>
      <c r="C45" s="1339"/>
      <c r="D45" s="1339"/>
      <c r="E45" s="1339"/>
      <c r="F45" s="1339"/>
      <c r="G45" s="1339"/>
      <c r="H45" s="1339"/>
      <c r="I45" s="1339"/>
      <c r="J45" s="1339"/>
      <c r="K45" s="1339"/>
      <c r="L45" s="1339"/>
      <c r="M45" s="1339"/>
      <c r="N45" s="1339"/>
      <c r="O45" s="1339"/>
      <c r="P45" s="1339"/>
      <c r="Q45" s="1339"/>
      <c r="R45" s="1339"/>
      <c r="S45" s="1339"/>
      <c r="T45" s="1339"/>
      <c r="U45" s="1339"/>
      <c r="V45" s="1339"/>
      <c r="W45" s="1339"/>
      <c r="X45" s="1339"/>
      <c r="Y45" s="1340"/>
      <c r="Z45" s="1041" t="s">
        <v>314</v>
      </c>
      <c r="AA45" s="1041"/>
      <c r="AB45" s="1041"/>
      <c r="AC45" s="1042">
        <f>SUM(AC33:AJ34)</f>
        <v>1000</v>
      </c>
      <c r="AD45" s="1042"/>
      <c r="AE45" s="1042"/>
      <c r="AF45" s="1042"/>
      <c r="AG45" s="1042"/>
      <c r="AH45" s="1042"/>
      <c r="AI45" s="1042"/>
      <c r="AJ45" s="1042"/>
      <c r="AK45" s="1042">
        <f t="shared" ref="AK45" si="2">SUM(AK33:AR34)</f>
        <v>1000</v>
      </c>
      <c r="AL45" s="1042"/>
      <c r="AM45" s="1042"/>
      <c r="AN45" s="1042"/>
      <c r="AO45" s="1042"/>
      <c r="AP45" s="1042"/>
      <c r="AQ45" s="1042"/>
      <c r="AR45" s="1042"/>
      <c r="AS45" s="1042">
        <f t="shared" ref="AS45" si="3">SUM(AS33:AZ34)</f>
        <v>0</v>
      </c>
      <c r="AT45" s="1042"/>
      <c r="AU45" s="1042"/>
      <c r="AV45" s="1042"/>
      <c r="AW45" s="1042"/>
      <c r="AX45" s="1042"/>
      <c r="AY45" s="1042"/>
      <c r="AZ45" s="1042"/>
    </row>
    <row r="46" spans="1:52" ht="29.25" customHeight="1">
      <c r="A46" s="305"/>
      <c r="B46" s="1339" t="s">
        <v>578</v>
      </c>
      <c r="C46" s="1339"/>
      <c r="D46" s="1339"/>
      <c r="E46" s="1339"/>
      <c r="F46" s="1339"/>
      <c r="G46" s="1339"/>
      <c r="H46" s="1339"/>
      <c r="I46" s="1339"/>
      <c r="J46" s="1339"/>
      <c r="K46" s="1339"/>
      <c r="L46" s="1339"/>
      <c r="M46" s="1339"/>
      <c r="N46" s="1339"/>
      <c r="O46" s="1339"/>
      <c r="P46" s="1339"/>
      <c r="Q46" s="1339"/>
      <c r="R46" s="1339"/>
      <c r="S46" s="1339"/>
      <c r="T46" s="1339"/>
      <c r="U46" s="1339"/>
      <c r="V46" s="1339"/>
      <c r="W46" s="1339"/>
      <c r="X46" s="1339"/>
      <c r="Y46" s="1340"/>
      <c r="Z46" s="1041" t="s">
        <v>316</v>
      </c>
      <c r="AA46" s="1041"/>
      <c r="AB46" s="1041"/>
      <c r="AC46" s="1042"/>
      <c r="AD46" s="1042"/>
      <c r="AE46" s="1042"/>
      <c r="AF46" s="1042"/>
      <c r="AG46" s="1042"/>
      <c r="AH46" s="1042"/>
      <c r="AI46" s="1042"/>
      <c r="AJ46" s="1042"/>
      <c r="AK46" s="1042"/>
      <c r="AL46" s="1042"/>
      <c r="AM46" s="1042"/>
      <c r="AN46" s="1042"/>
      <c r="AO46" s="1042"/>
      <c r="AP46" s="1042"/>
      <c r="AQ46" s="1042"/>
      <c r="AR46" s="1042"/>
      <c r="AS46" s="1042"/>
      <c r="AT46" s="1042"/>
      <c r="AU46" s="1042"/>
      <c r="AV46" s="1042"/>
      <c r="AW46" s="1042"/>
      <c r="AX46" s="1042"/>
      <c r="AY46" s="1042"/>
      <c r="AZ46" s="1042"/>
    </row>
    <row r="47" spans="1:52">
      <c r="A47" s="305"/>
      <c r="B47" s="1339" t="s">
        <v>577</v>
      </c>
      <c r="C47" s="1339"/>
      <c r="D47" s="1339"/>
      <c r="E47" s="1339"/>
      <c r="F47" s="1339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39"/>
      <c r="U47" s="1339"/>
      <c r="V47" s="1339"/>
      <c r="W47" s="1339"/>
      <c r="X47" s="1339"/>
      <c r="Y47" s="1340"/>
      <c r="Z47" s="1041" t="s">
        <v>318</v>
      </c>
      <c r="AA47" s="1041"/>
      <c r="AB47" s="1041"/>
      <c r="AC47" s="1042"/>
      <c r="AD47" s="1042"/>
      <c r="AE47" s="1042"/>
      <c r="AF47" s="1042"/>
      <c r="AG47" s="1042"/>
      <c r="AH47" s="1042"/>
      <c r="AI47" s="1042"/>
      <c r="AJ47" s="1042"/>
      <c r="AK47" s="1042"/>
      <c r="AL47" s="1042"/>
      <c r="AM47" s="1042"/>
      <c r="AN47" s="1042"/>
      <c r="AO47" s="1042"/>
      <c r="AP47" s="1042"/>
      <c r="AQ47" s="1042"/>
      <c r="AR47" s="1042"/>
      <c r="AS47" s="1042"/>
      <c r="AT47" s="1042"/>
      <c r="AU47" s="1042"/>
      <c r="AV47" s="1042"/>
      <c r="AW47" s="1042"/>
      <c r="AX47" s="1042"/>
      <c r="AY47" s="1042"/>
      <c r="AZ47" s="1042"/>
    </row>
    <row r="48" spans="1:52" ht="30.75" customHeight="1">
      <c r="A48" s="305"/>
      <c r="B48" s="1339" t="s">
        <v>576</v>
      </c>
      <c r="C48" s="1339"/>
      <c r="D48" s="1339"/>
      <c r="E48" s="1339"/>
      <c r="F48" s="1339"/>
      <c r="G48" s="1339"/>
      <c r="H48" s="1339"/>
      <c r="I48" s="1339"/>
      <c r="J48" s="1339"/>
      <c r="K48" s="1339"/>
      <c r="L48" s="1339"/>
      <c r="M48" s="1339"/>
      <c r="N48" s="1339"/>
      <c r="O48" s="1339"/>
      <c r="P48" s="1339"/>
      <c r="Q48" s="1339"/>
      <c r="R48" s="1339"/>
      <c r="S48" s="1339"/>
      <c r="T48" s="1339"/>
      <c r="U48" s="1339"/>
      <c r="V48" s="1339"/>
      <c r="W48" s="1339"/>
      <c r="X48" s="1339"/>
      <c r="Y48" s="1340"/>
      <c r="Z48" s="1689" t="s">
        <v>320</v>
      </c>
      <c r="AA48" s="1690"/>
      <c r="AB48" s="1691"/>
      <c r="AC48" s="1042"/>
      <c r="AD48" s="1042"/>
      <c r="AE48" s="1042"/>
      <c r="AF48" s="1042"/>
      <c r="AG48" s="1042"/>
      <c r="AH48" s="1042"/>
      <c r="AI48" s="1042"/>
      <c r="AJ48" s="1042"/>
      <c r="AK48" s="1042"/>
      <c r="AL48" s="1042"/>
      <c r="AM48" s="1042"/>
      <c r="AN48" s="1042"/>
      <c r="AO48" s="1042"/>
      <c r="AP48" s="1042"/>
      <c r="AQ48" s="1042"/>
      <c r="AR48" s="1042"/>
      <c r="AS48" s="1042"/>
      <c r="AT48" s="1042"/>
      <c r="AU48" s="1042"/>
      <c r="AV48" s="1042"/>
      <c r="AW48" s="1042"/>
      <c r="AX48" s="1042"/>
      <c r="AY48" s="1042"/>
      <c r="AZ48" s="1042"/>
    </row>
    <row r="49" spans="1:54">
      <c r="A49" s="305"/>
      <c r="B49" s="1339" t="s">
        <v>575</v>
      </c>
      <c r="C49" s="1339"/>
      <c r="D49" s="1339"/>
      <c r="E49" s="1339"/>
      <c r="F49" s="1339"/>
      <c r="G49" s="1339"/>
      <c r="H49" s="1339"/>
      <c r="I49" s="1339"/>
      <c r="J49" s="1339"/>
      <c r="K49" s="1339"/>
      <c r="L49" s="1339"/>
      <c r="M49" s="1339"/>
      <c r="N49" s="1339"/>
      <c r="O49" s="1339"/>
      <c r="P49" s="1339"/>
      <c r="Q49" s="1339"/>
      <c r="R49" s="1339"/>
      <c r="S49" s="1339"/>
      <c r="T49" s="1339"/>
      <c r="U49" s="1339"/>
      <c r="V49" s="1339"/>
      <c r="W49" s="1339"/>
      <c r="X49" s="1339"/>
      <c r="Y49" s="1340"/>
      <c r="Z49" s="1041" t="s">
        <v>322</v>
      </c>
      <c r="AA49" s="1041"/>
      <c r="AB49" s="1041"/>
      <c r="AC49" s="1042"/>
      <c r="AD49" s="1042"/>
      <c r="AE49" s="1042"/>
      <c r="AF49" s="1042"/>
      <c r="AG49" s="1042"/>
      <c r="AH49" s="1042"/>
      <c r="AI49" s="1042"/>
      <c r="AJ49" s="1042"/>
      <c r="AK49" s="1042"/>
      <c r="AL49" s="1042"/>
      <c r="AM49" s="1042"/>
      <c r="AN49" s="1042"/>
      <c r="AO49" s="1042"/>
      <c r="AP49" s="1042"/>
      <c r="AQ49" s="1042"/>
      <c r="AR49" s="1042"/>
      <c r="AS49" s="1042"/>
      <c r="AT49" s="1042"/>
      <c r="AU49" s="1042"/>
      <c r="AV49" s="1042"/>
      <c r="AW49" s="1042"/>
      <c r="AX49" s="1042"/>
      <c r="AY49" s="1042"/>
      <c r="AZ49" s="1042"/>
    </row>
    <row r="50" spans="1:54" ht="20.100000000000001" customHeight="1">
      <c r="A50" s="305"/>
      <c r="B50" s="1039" t="s">
        <v>338</v>
      </c>
      <c r="C50" s="1040"/>
      <c r="D50" s="1040"/>
      <c r="E50" s="1040"/>
      <c r="F50" s="1040"/>
      <c r="G50" s="1040"/>
      <c r="H50" s="1040"/>
      <c r="I50" s="1040"/>
      <c r="J50" s="1040"/>
      <c r="K50" s="1040"/>
      <c r="L50" s="1040"/>
      <c r="M50" s="1040"/>
      <c r="N50" s="1040"/>
      <c r="O50" s="1040"/>
      <c r="P50" s="1040"/>
      <c r="Q50" s="1040"/>
      <c r="R50" s="1040"/>
      <c r="S50" s="1040"/>
      <c r="T50" s="1040"/>
      <c r="U50" s="1040"/>
      <c r="V50" s="1040"/>
      <c r="W50" s="1040"/>
      <c r="X50" s="1040"/>
      <c r="Y50" s="1040"/>
      <c r="Z50" s="1041" t="s">
        <v>339</v>
      </c>
      <c r="AA50" s="1041"/>
      <c r="AB50" s="1041"/>
      <c r="AC50" s="1042">
        <f>SUM(AC44:AJ49)</f>
        <v>828300</v>
      </c>
      <c r="AD50" s="1042"/>
      <c r="AE50" s="1042"/>
      <c r="AF50" s="1042"/>
      <c r="AG50" s="1042"/>
      <c r="AH50" s="1042"/>
      <c r="AI50" s="1042"/>
      <c r="AJ50" s="1042"/>
      <c r="AK50" s="1042">
        <f>SUM(AK44:AR49)</f>
        <v>828300</v>
      </c>
      <c r="AL50" s="1042"/>
      <c r="AM50" s="1042"/>
      <c r="AN50" s="1042"/>
      <c r="AO50" s="1042"/>
      <c r="AP50" s="1042"/>
      <c r="AQ50" s="1042"/>
      <c r="AR50" s="1042"/>
      <c r="AS50" s="1042">
        <f>SUM(AS44:AZ49)</f>
        <v>0</v>
      </c>
      <c r="AT50" s="1042"/>
      <c r="AU50" s="1042"/>
      <c r="AV50" s="1042"/>
      <c r="AW50" s="1042"/>
      <c r="AX50" s="1042"/>
      <c r="AY50" s="1042"/>
      <c r="AZ50" s="1042"/>
    </row>
    <row r="51" spans="1:54" ht="11.25" customHeight="1">
      <c r="A51" s="305"/>
      <c r="B51" s="447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0"/>
      <c r="AL51" s="450"/>
      <c r="AM51" s="450"/>
      <c r="AN51" s="450"/>
      <c r="AO51" s="450"/>
      <c r="AP51" s="450"/>
      <c r="AQ51" s="450"/>
      <c r="AR51" s="450"/>
      <c r="AS51" s="450"/>
      <c r="AT51" s="450"/>
      <c r="AU51" s="450"/>
      <c r="AV51" s="450"/>
      <c r="AW51" s="450"/>
      <c r="AX51" s="450"/>
      <c r="AY51" s="450"/>
      <c r="AZ51" s="450"/>
    </row>
    <row r="52" spans="1:54" ht="11.25" customHeight="1">
      <c r="A52" s="305"/>
      <c r="B52" s="447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0"/>
      <c r="AH52" s="450"/>
      <c r="AI52" s="450"/>
      <c r="AJ52" s="450"/>
      <c r="AK52" s="450"/>
      <c r="AL52" s="450"/>
      <c r="AM52" s="450"/>
      <c r="AN52" s="450"/>
      <c r="AO52" s="450"/>
      <c r="AP52" s="450"/>
      <c r="AQ52" s="450"/>
      <c r="AR52" s="450"/>
      <c r="AS52" s="450"/>
      <c r="AT52" s="450"/>
      <c r="AU52" s="450"/>
      <c r="AV52" s="450"/>
      <c r="AW52" s="450"/>
      <c r="AX52" s="450"/>
      <c r="AY52" s="450"/>
      <c r="AZ52" s="450"/>
    </row>
    <row r="53" spans="1:54">
      <c r="A53" s="302"/>
      <c r="B53" s="1566" t="s">
        <v>574</v>
      </c>
      <c r="C53" s="1566"/>
      <c r="D53" s="1566"/>
      <c r="E53" s="1566"/>
      <c r="F53" s="1566"/>
      <c r="G53" s="1566"/>
      <c r="H53" s="1566"/>
      <c r="I53" s="1566"/>
      <c r="J53" s="1566"/>
      <c r="K53" s="1566"/>
      <c r="L53" s="1566"/>
      <c r="M53" s="1566"/>
      <c r="N53" s="1566"/>
      <c r="O53" s="1566"/>
      <c r="P53" s="1566"/>
      <c r="Q53" s="1566"/>
      <c r="R53" s="1566"/>
      <c r="S53" s="1566"/>
      <c r="T53" s="1566"/>
      <c r="U53" s="1566"/>
      <c r="V53" s="1566"/>
      <c r="W53" s="1566"/>
      <c r="X53" s="1566"/>
      <c r="Y53" s="1566"/>
      <c r="Z53" s="1566"/>
      <c r="AA53" s="1566"/>
      <c r="AB53" s="1566"/>
      <c r="AC53" s="1566"/>
      <c r="AD53" s="1566"/>
      <c r="AE53" s="1566"/>
      <c r="AF53" s="1566"/>
      <c r="AG53" s="1566"/>
      <c r="AH53" s="1566"/>
      <c r="AI53" s="1566"/>
      <c r="AJ53" s="1566"/>
      <c r="AK53" s="1566"/>
      <c r="AL53" s="1566"/>
      <c r="AM53" s="1566"/>
      <c r="AN53" s="1566"/>
      <c r="AO53" s="1566"/>
      <c r="AP53" s="1566"/>
      <c r="AQ53" s="1566"/>
      <c r="AR53" s="1566"/>
      <c r="AS53" s="1566"/>
      <c r="AT53" s="1566"/>
      <c r="AU53" s="1566"/>
      <c r="AV53" s="1566"/>
      <c r="AW53" s="1566"/>
      <c r="AX53" s="1566"/>
      <c r="AY53" s="1566"/>
      <c r="AZ53" s="1566"/>
    </row>
    <row r="54" spans="1:54">
      <c r="A54" s="302"/>
      <c r="B54" s="1566" t="s">
        <v>573</v>
      </c>
      <c r="C54" s="1566"/>
      <c r="D54" s="1566"/>
      <c r="E54" s="1566"/>
      <c r="F54" s="1566"/>
      <c r="G54" s="1566"/>
      <c r="H54" s="1566"/>
      <c r="I54" s="1566"/>
      <c r="J54" s="1566"/>
      <c r="K54" s="1566"/>
      <c r="L54" s="1566"/>
      <c r="M54" s="1566"/>
      <c r="N54" s="1566"/>
      <c r="O54" s="1566"/>
      <c r="P54" s="1566"/>
      <c r="Q54" s="1566"/>
      <c r="R54" s="1566"/>
      <c r="S54" s="1566"/>
      <c r="T54" s="1566"/>
      <c r="U54" s="1566"/>
      <c r="V54" s="1566"/>
      <c r="W54" s="1566"/>
      <c r="X54" s="1566"/>
      <c r="Y54" s="1566"/>
      <c r="Z54" s="1566"/>
      <c r="AA54" s="1566"/>
      <c r="AB54" s="1566"/>
      <c r="AC54" s="1566"/>
      <c r="AD54" s="1566"/>
      <c r="AE54" s="1566"/>
      <c r="AF54" s="1566"/>
      <c r="AG54" s="1566"/>
      <c r="AH54" s="1566"/>
      <c r="AI54" s="1566"/>
      <c r="AJ54" s="1566"/>
      <c r="AK54" s="1566"/>
      <c r="AL54" s="1566"/>
      <c r="AM54" s="1566"/>
      <c r="AN54" s="1566"/>
      <c r="AO54" s="1566"/>
      <c r="AP54" s="1566"/>
      <c r="AQ54" s="1566"/>
      <c r="AR54" s="1566"/>
      <c r="AS54" s="1566"/>
      <c r="AT54" s="1566"/>
      <c r="AU54" s="1566"/>
      <c r="AV54" s="1566"/>
      <c r="AW54" s="1566"/>
      <c r="AX54" s="1566"/>
      <c r="AY54" s="1566"/>
      <c r="AZ54" s="1566"/>
    </row>
    <row r="55" spans="1:54">
      <c r="A55" s="302"/>
      <c r="B55" s="1566" t="s">
        <v>1422</v>
      </c>
      <c r="C55" s="1566"/>
      <c r="D55" s="1566"/>
      <c r="E55" s="1566"/>
      <c r="F55" s="1566"/>
      <c r="G55" s="1566"/>
      <c r="H55" s="1566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1566"/>
      <c r="T55" s="1566"/>
      <c r="U55" s="1566"/>
      <c r="V55" s="1566"/>
      <c r="W55" s="1566"/>
      <c r="X55" s="1566"/>
      <c r="Y55" s="1566"/>
      <c r="Z55" s="1566"/>
      <c r="AA55" s="1566"/>
      <c r="AB55" s="1566"/>
      <c r="AC55" s="1566"/>
      <c r="AD55" s="1566"/>
      <c r="AE55" s="1566"/>
      <c r="AF55" s="1566"/>
      <c r="AG55" s="1566"/>
      <c r="AH55" s="1566"/>
      <c r="AI55" s="1566"/>
      <c r="AJ55" s="1566"/>
      <c r="AK55" s="1566"/>
      <c r="AL55" s="1566"/>
      <c r="AM55" s="1566"/>
      <c r="AN55" s="1566"/>
      <c r="AO55" s="1566"/>
      <c r="AP55" s="1566"/>
      <c r="AQ55" s="1566"/>
      <c r="AR55" s="1566"/>
      <c r="AS55" s="1566"/>
      <c r="AT55" s="1566"/>
      <c r="AU55" s="1566"/>
      <c r="AV55" s="1566"/>
      <c r="AW55" s="1566"/>
      <c r="AX55" s="1566"/>
      <c r="AY55" s="1566"/>
      <c r="AZ55" s="1566"/>
    </row>
    <row r="56" spans="1:54">
      <c r="A56" s="302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0"/>
      <c r="AA56" s="300"/>
      <c r="AB56" s="300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</row>
    <row r="57" spans="1:54" hidden="1">
      <c r="A57" s="299"/>
      <c r="B57" s="1545" t="s">
        <v>572</v>
      </c>
      <c r="C57" s="1545"/>
      <c r="D57" s="1545"/>
      <c r="E57" s="1545"/>
      <c r="F57" s="1545"/>
      <c r="G57" s="1545"/>
      <c r="H57" s="1545"/>
      <c r="I57" s="1545"/>
      <c r="J57" s="1545"/>
      <c r="K57" s="1545"/>
      <c r="L57" s="1545"/>
      <c r="M57" s="1545"/>
      <c r="N57" s="1545"/>
      <c r="O57" s="1545"/>
      <c r="P57" s="1545"/>
      <c r="Q57" s="1545"/>
      <c r="R57" s="1545"/>
      <c r="S57" s="1545"/>
      <c r="T57" s="1145" t="s">
        <v>1</v>
      </c>
      <c r="U57" s="1146"/>
      <c r="V57" s="1144" t="s">
        <v>571</v>
      </c>
      <c r="W57" s="1145"/>
      <c r="X57" s="1145"/>
      <c r="Y57" s="1146"/>
      <c r="Z57" s="1538" t="s">
        <v>570</v>
      </c>
      <c r="AA57" s="1142"/>
      <c r="AB57" s="1142"/>
      <c r="AC57" s="1142"/>
      <c r="AD57" s="1142"/>
      <c r="AE57" s="1142"/>
      <c r="AF57" s="1142"/>
      <c r="AG57" s="1142"/>
      <c r="AH57" s="1142"/>
      <c r="AI57" s="1142"/>
      <c r="AJ57" s="1142"/>
      <c r="AK57" s="1142"/>
      <c r="AL57" s="1142"/>
      <c r="AM57" s="1142"/>
      <c r="AN57" s="1142"/>
      <c r="AO57" s="1142"/>
      <c r="AP57" s="1142"/>
      <c r="AQ57" s="1142"/>
      <c r="AR57" s="1142"/>
      <c r="AS57" s="1142"/>
      <c r="AT57" s="1142"/>
      <c r="AU57" s="1142"/>
      <c r="AV57" s="1143"/>
      <c r="AW57" s="1014" t="s">
        <v>569</v>
      </c>
      <c r="AX57" s="1014"/>
      <c r="AY57" s="1014"/>
      <c r="AZ57" s="1014"/>
    </row>
    <row r="58" spans="1:54" ht="15" hidden="1" customHeight="1">
      <c r="A58" s="191"/>
      <c r="B58" s="1545"/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32"/>
      <c r="U58" s="1533"/>
      <c r="V58" s="1536"/>
      <c r="W58" s="1532"/>
      <c r="X58" s="1532"/>
      <c r="Y58" s="1533"/>
      <c r="Z58" s="1019" t="s">
        <v>568</v>
      </c>
      <c r="AA58" s="1020"/>
      <c r="AB58" s="1020"/>
      <c r="AC58" s="1020"/>
      <c r="AD58" s="1020"/>
      <c r="AE58" s="1021"/>
      <c r="AF58" s="1546" t="s">
        <v>50</v>
      </c>
      <c r="AG58" s="1121"/>
      <c r="AH58" s="1121"/>
      <c r="AI58" s="1121"/>
      <c r="AJ58" s="1121"/>
      <c r="AK58" s="1121"/>
      <c r="AL58" s="1121"/>
      <c r="AM58" s="1121"/>
      <c r="AN58" s="1121"/>
      <c r="AO58" s="1121"/>
      <c r="AP58" s="1121"/>
      <c r="AQ58" s="1121"/>
      <c r="AR58" s="1121"/>
      <c r="AS58" s="1121"/>
      <c r="AT58" s="1121"/>
      <c r="AU58" s="1121"/>
      <c r="AV58" s="1015"/>
      <c r="AW58" s="1014"/>
      <c r="AX58" s="1014"/>
      <c r="AY58" s="1014"/>
      <c r="AZ58" s="1014"/>
    </row>
    <row r="59" spans="1:54" ht="15" hidden="1" customHeight="1">
      <c r="A59" s="297"/>
      <c r="B59" s="1545"/>
      <c r="C59" s="1545"/>
      <c r="D59" s="1545"/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1532"/>
      <c r="U59" s="1533"/>
      <c r="V59" s="1536"/>
      <c r="W59" s="1532"/>
      <c r="X59" s="1532"/>
      <c r="Y59" s="1533"/>
      <c r="Z59" s="1080"/>
      <c r="AA59" s="1078"/>
      <c r="AB59" s="1078"/>
      <c r="AC59" s="1078"/>
      <c r="AD59" s="1078"/>
      <c r="AE59" s="1079"/>
      <c r="AF59" s="1019" t="s">
        <v>567</v>
      </c>
      <c r="AG59" s="1020"/>
      <c r="AH59" s="1020"/>
      <c r="AI59" s="1020"/>
      <c r="AJ59" s="1021"/>
      <c r="AK59" s="1019" t="s">
        <v>566</v>
      </c>
      <c r="AL59" s="1020"/>
      <c r="AM59" s="1020"/>
      <c r="AN59" s="1020"/>
      <c r="AO59" s="1020"/>
      <c r="AP59" s="1021"/>
      <c r="AQ59" s="1019" t="s">
        <v>565</v>
      </c>
      <c r="AR59" s="1020"/>
      <c r="AS59" s="1020"/>
      <c r="AT59" s="1020"/>
      <c r="AU59" s="1020"/>
      <c r="AV59" s="1021"/>
      <c r="AW59" s="1014"/>
      <c r="AX59" s="1014"/>
      <c r="AY59" s="1014"/>
      <c r="AZ59" s="1014"/>
    </row>
    <row r="60" spans="1:54" ht="34.5" hidden="1" customHeight="1">
      <c r="A60" s="298"/>
      <c r="B60" s="1545"/>
      <c r="C60" s="1545"/>
      <c r="D60" s="1545"/>
      <c r="E60" s="1545"/>
      <c r="F60" s="1545"/>
      <c r="G60" s="1545"/>
      <c r="H60" s="1545"/>
      <c r="I60" s="1545"/>
      <c r="J60" s="1545"/>
      <c r="K60" s="1545"/>
      <c r="L60" s="1545"/>
      <c r="M60" s="1545"/>
      <c r="N60" s="1545"/>
      <c r="O60" s="1545"/>
      <c r="P60" s="1545"/>
      <c r="Q60" s="1545"/>
      <c r="R60" s="1545"/>
      <c r="S60" s="1545"/>
      <c r="T60" s="1534"/>
      <c r="U60" s="1535"/>
      <c r="V60" s="1537"/>
      <c r="W60" s="1534"/>
      <c r="X60" s="1534"/>
      <c r="Y60" s="1535"/>
      <c r="Z60" s="1063"/>
      <c r="AA60" s="1024"/>
      <c r="AB60" s="1024"/>
      <c r="AC60" s="1024"/>
      <c r="AD60" s="1024"/>
      <c r="AE60" s="1025"/>
      <c r="AF60" s="1063"/>
      <c r="AG60" s="1024"/>
      <c r="AH60" s="1024"/>
      <c r="AI60" s="1024"/>
      <c r="AJ60" s="1025"/>
      <c r="AK60" s="1063"/>
      <c r="AL60" s="1024"/>
      <c r="AM60" s="1024"/>
      <c r="AN60" s="1024"/>
      <c r="AO60" s="1024"/>
      <c r="AP60" s="1025"/>
      <c r="AQ60" s="1063"/>
      <c r="AR60" s="1024"/>
      <c r="AS60" s="1024"/>
      <c r="AT60" s="1024"/>
      <c r="AU60" s="1024"/>
      <c r="AV60" s="1025"/>
      <c r="AW60" s="1014"/>
      <c r="AX60" s="1014"/>
      <c r="AY60" s="1014"/>
      <c r="AZ60" s="1014"/>
    </row>
    <row r="61" spans="1:54" hidden="1">
      <c r="A61" s="297"/>
      <c r="B61" s="1014">
        <v>1</v>
      </c>
      <c r="C61" s="1014"/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P61" s="1014"/>
      <c r="Q61" s="1014"/>
      <c r="R61" s="1014"/>
      <c r="S61" s="1014"/>
      <c r="T61" s="1014">
        <v>2</v>
      </c>
      <c r="U61" s="1014"/>
      <c r="V61" s="1014">
        <v>3</v>
      </c>
      <c r="W61" s="1014"/>
      <c r="X61" s="1014"/>
      <c r="Y61" s="1014"/>
      <c r="Z61" s="1014">
        <v>4</v>
      </c>
      <c r="AA61" s="1014"/>
      <c r="AB61" s="1014"/>
      <c r="AC61" s="1014"/>
      <c r="AD61" s="1014"/>
      <c r="AE61" s="1014"/>
      <c r="AF61" s="1014">
        <v>5</v>
      </c>
      <c r="AG61" s="1014"/>
      <c r="AH61" s="1014"/>
      <c r="AI61" s="1014"/>
      <c r="AJ61" s="1014"/>
      <c r="AK61" s="1014">
        <v>6</v>
      </c>
      <c r="AL61" s="1014"/>
      <c r="AM61" s="1014"/>
      <c r="AN61" s="1014"/>
      <c r="AO61" s="1014"/>
      <c r="AP61" s="1014"/>
      <c r="AQ61" s="1014">
        <v>7</v>
      </c>
      <c r="AR61" s="1014"/>
      <c r="AS61" s="1014"/>
      <c r="AT61" s="1014"/>
      <c r="AU61" s="1014"/>
      <c r="AV61" s="1014"/>
      <c r="AW61" s="1014">
        <v>8</v>
      </c>
      <c r="AX61" s="1014"/>
      <c r="AY61" s="1014"/>
      <c r="AZ61" s="1014"/>
    </row>
    <row r="62" spans="1:54" ht="15" hidden="1" customHeight="1">
      <c r="A62" s="297"/>
      <c r="B62" s="1531" t="s">
        <v>1015</v>
      </c>
      <c r="C62" s="1531"/>
      <c r="D62" s="1531"/>
      <c r="E62" s="1531"/>
      <c r="F62" s="1531"/>
      <c r="G62" s="1531"/>
      <c r="H62" s="1531"/>
      <c r="I62" s="1531"/>
      <c r="J62" s="1531"/>
      <c r="K62" s="1531"/>
      <c r="L62" s="1531"/>
      <c r="M62" s="1531"/>
      <c r="N62" s="1531"/>
      <c r="O62" s="1531"/>
      <c r="P62" s="1531"/>
      <c r="Q62" s="1531"/>
      <c r="R62" s="1531"/>
      <c r="S62" s="1531"/>
      <c r="T62" s="1143" t="s">
        <v>7</v>
      </c>
      <c r="U62" s="1193"/>
      <c r="V62" s="1014"/>
      <c r="W62" s="1014"/>
      <c r="X62" s="1014"/>
      <c r="Y62" s="1014"/>
      <c r="Z62" s="1529">
        <f>AF62+AK62+AQ62</f>
        <v>0</v>
      </c>
      <c r="AA62" s="1529"/>
      <c r="AB62" s="1529"/>
      <c r="AC62" s="1529"/>
      <c r="AD62" s="1529"/>
      <c r="AE62" s="1529"/>
      <c r="AF62" s="1066">
        <f>3578*V62/23*15</f>
        <v>0</v>
      </c>
      <c r="AG62" s="1066"/>
      <c r="AH62" s="1066"/>
      <c r="AI62" s="1066"/>
      <c r="AJ62" s="1066"/>
      <c r="AK62" s="1066"/>
      <c r="AL62" s="1066"/>
      <c r="AM62" s="1066"/>
      <c r="AN62" s="1066"/>
      <c r="AO62" s="1066"/>
      <c r="AP62" s="1066"/>
      <c r="AQ62" s="1066"/>
      <c r="AR62" s="1066"/>
      <c r="AS62" s="1066"/>
      <c r="AT62" s="1066"/>
      <c r="AU62" s="1066"/>
      <c r="AV62" s="1066"/>
      <c r="AW62" s="1066">
        <f>Z62</f>
        <v>0</v>
      </c>
      <c r="AX62" s="1066"/>
      <c r="AY62" s="1066"/>
      <c r="AZ62" s="1066"/>
      <c r="BA62" s="454"/>
      <c r="BB62" s="507"/>
    </row>
    <row r="63" spans="1:54" ht="15" hidden="1" customHeight="1">
      <c r="A63" s="297"/>
      <c r="B63" s="1531" t="s">
        <v>1382</v>
      </c>
      <c r="C63" s="1531"/>
      <c r="D63" s="1531"/>
      <c r="E63" s="1531"/>
      <c r="F63" s="1531"/>
      <c r="G63" s="1531"/>
      <c r="H63" s="1531"/>
      <c r="I63" s="1531"/>
      <c r="J63" s="1531"/>
      <c r="K63" s="1531"/>
      <c r="L63" s="1531"/>
      <c r="M63" s="1531"/>
      <c r="N63" s="1531"/>
      <c r="O63" s="1531"/>
      <c r="P63" s="1531"/>
      <c r="Q63" s="1531"/>
      <c r="R63" s="1531"/>
      <c r="S63" s="1531"/>
      <c r="T63" s="1143" t="s">
        <v>9</v>
      </c>
      <c r="U63" s="1193"/>
      <c r="V63" s="1014">
        <v>0.5</v>
      </c>
      <c r="W63" s="1014"/>
      <c r="X63" s="1014"/>
      <c r="Y63" s="1014"/>
      <c r="Z63" s="1529">
        <f>AF63+AK63+AQ63</f>
        <v>0</v>
      </c>
      <c r="AA63" s="1529"/>
      <c r="AB63" s="1529"/>
      <c r="AC63" s="1529"/>
      <c r="AD63" s="1529"/>
      <c r="AE63" s="1529"/>
      <c r="AF63" s="1066"/>
      <c r="AG63" s="1066"/>
      <c r="AH63" s="1066"/>
      <c r="AI63" s="1066"/>
      <c r="AJ63" s="1066"/>
      <c r="AK63" s="1066"/>
      <c r="AL63" s="1066"/>
      <c r="AM63" s="1066"/>
      <c r="AN63" s="1066"/>
      <c r="AO63" s="1066"/>
      <c r="AP63" s="1066"/>
      <c r="AQ63" s="1066"/>
      <c r="AR63" s="1066"/>
      <c r="AS63" s="1066"/>
      <c r="AT63" s="1066"/>
      <c r="AU63" s="1066"/>
      <c r="AV63" s="1066"/>
      <c r="AW63" s="1066">
        <f>Z63*V63*2</f>
        <v>0</v>
      </c>
      <c r="AX63" s="1066"/>
      <c r="AY63" s="1066"/>
      <c r="AZ63" s="1066"/>
      <c r="BA63" s="454"/>
      <c r="BB63" s="507"/>
    </row>
    <row r="64" spans="1:54" ht="15" hidden="1" customHeight="1">
      <c r="A64" s="297"/>
      <c r="B64" s="1531" t="s">
        <v>1016</v>
      </c>
      <c r="C64" s="1531"/>
      <c r="D64" s="1531"/>
      <c r="E64" s="1531"/>
      <c r="F64" s="1531"/>
      <c r="G64" s="1531"/>
      <c r="H64" s="1531"/>
      <c r="I64" s="1531"/>
      <c r="J64" s="1531"/>
      <c r="K64" s="1531"/>
      <c r="L64" s="1531"/>
      <c r="M64" s="1531"/>
      <c r="N64" s="1531"/>
      <c r="O64" s="1531"/>
      <c r="P64" s="1531"/>
      <c r="Q64" s="1531"/>
      <c r="R64" s="1531"/>
      <c r="S64" s="1531"/>
      <c r="T64" s="1143"/>
      <c r="U64" s="1193"/>
      <c r="V64" s="1014" t="s">
        <v>6</v>
      </c>
      <c r="W64" s="1014"/>
      <c r="X64" s="1014"/>
      <c r="Y64" s="1014"/>
      <c r="Z64" s="1529" t="s">
        <v>6</v>
      </c>
      <c r="AA64" s="1529"/>
      <c r="AB64" s="1529"/>
      <c r="AC64" s="1529"/>
      <c r="AD64" s="1529"/>
      <c r="AE64" s="1529"/>
      <c r="AF64" s="1066" t="s">
        <v>6</v>
      </c>
      <c r="AG64" s="1066"/>
      <c r="AH64" s="1066"/>
      <c r="AI64" s="1066"/>
      <c r="AJ64" s="1066"/>
      <c r="AK64" s="1066" t="s">
        <v>6</v>
      </c>
      <c r="AL64" s="1066"/>
      <c r="AM64" s="1066"/>
      <c r="AN64" s="1066"/>
      <c r="AO64" s="1066"/>
      <c r="AP64" s="1066"/>
      <c r="AQ64" s="1066" t="s">
        <v>6</v>
      </c>
      <c r="AR64" s="1066"/>
      <c r="AS64" s="1066"/>
      <c r="AT64" s="1066"/>
      <c r="AU64" s="1066"/>
      <c r="AV64" s="1066"/>
      <c r="AW64" s="1066">
        <f>(AW62+AW63)*0.15</f>
        <v>0</v>
      </c>
      <c r="AX64" s="1066"/>
      <c r="AY64" s="1066"/>
      <c r="AZ64" s="1066"/>
    </row>
    <row r="65" spans="1:58" ht="15" hidden="1" customHeight="1">
      <c r="A65" s="297"/>
      <c r="B65" s="1518" t="s">
        <v>1017</v>
      </c>
      <c r="C65" s="1519"/>
      <c r="D65" s="1519"/>
      <c r="E65" s="1519"/>
      <c r="F65" s="1519"/>
      <c r="G65" s="1519"/>
      <c r="H65" s="1519"/>
      <c r="I65" s="1519"/>
      <c r="J65" s="1519"/>
      <c r="K65" s="1519"/>
      <c r="L65" s="1519"/>
      <c r="M65" s="1519"/>
      <c r="N65" s="1519"/>
      <c r="O65" s="1519"/>
      <c r="P65" s="1519"/>
      <c r="Q65" s="1520" t="s">
        <v>1250</v>
      </c>
      <c r="R65" s="1520"/>
      <c r="S65" s="1521"/>
      <c r="T65" s="743"/>
      <c r="U65" s="744"/>
      <c r="V65" s="1014">
        <f>V62</f>
        <v>0</v>
      </c>
      <c r="W65" s="1014"/>
      <c r="X65" s="1014"/>
      <c r="Y65" s="1014"/>
      <c r="Z65" s="1529" t="s">
        <v>6</v>
      </c>
      <c r="AA65" s="1529"/>
      <c r="AB65" s="1529"/>
      <c r="AC65" s="1529"/>
      <c r="AD65" s="1529"/>
      <c r="AE65" s="1529"/>
      <c r="AF65" s="1066" t="s">
        <v>6</v>
      </c>
      <c r="AG65" s="1066"/>
      <c r="AH65" s="1066"/>
      <c r="AI65" s="1066"/>
      <c r="AJ65" s="1066"/>
      <c r="AK65" s="1066" t="s">
        <v>6</v>
      </c>
      <c r="AL65" s="1066"/>
      <c r="AM65" s="1066"/>
      <c r="AN65" s="1066"/>
      <c r="AO65" s="1066"/>
      <c r="AP65" s="1066"/>
      <c r="AQ65" s="1066" t="s">
        <v>6</v>
      </c>
      <c r="AR65" s="1066"/>
      <c r="AS65" s="1066"/>
      <c r="AT65" s="1066"/>
      <c r="AU65" s="1066"/>
      <c r="AV65" s="1066"/>
      <c r="AW65" s="1066">
        <f>AW62*1.15</f>
        <v>0</v>
      </c>
      <c r="AX65" s="1066"/>
      <c r="AY65" s="1066"/>
      <c r="AZ65" s="1066"/>
      <c r="BA65" s="505">
        <v>0</v>
      </c>
      <c r="BB65" s="454"/>
    </row>
    <row r="66" spans="1:58" ht="45" hidden="1" customHeight="1">
      <c r="A66" s="297"/>
      <c r="B66" s="1518" t="s">
        <v>1019</v>
      </c>
      <c r="C66" s="1519"/>
      <c r="D66" s="1519"/>
      <c r="E66" s="1519"/>
      <c r="F66" s="1519"/>
      <c r="G66" s="1519"/>
      <c r="H66" s="1519"/>
      <c r="I66" s="1519"/>
      <c r="J66" s="1519"/>
      <c r="K66" s="1519"/>
      <c r="L66" s="1519"/>
      <c r="M66" s="1519"/>
      <c r="N66" s="1519"/>
      <c r="O66" s="1519"/>
      <c r="P66" s="1519"/>
      <c r="Q66" s="1520" t="s">
        <v>1400</v>
      </c>
      <c r="R66" s="1520"/>
      <c r="S66" s="1521"/>
      <c r="T66" s="743"/>
      <c r="U66" s="744"/>
      <c r="V66" s="1014">
        <f>V63</f>
        <v>0.5</v>
      </c>
      <c r="W66" s="1014"/>
      <c r="X66" s="1014"/>
      <c r="Y66" s="1014"/>
      <c r="Z66" s="1529" t="s">
        <v>6</v>
      </c>
      <c r="AA66" s="1529"/>
      <c r="AB66" s="1529"/>
      <c r="AC66" s="1529"/>
      <c r="AD66" s="1529"/>
      <c r="AE66" s="1529"/>
      <c r="AF66" s="1066" t="s">
        <v>6</v>
      </c>
      <c r="AG66" s="1066"/>
      <c r="AH66" s="1066"/>
      <c r="AI66" s="1066"/>
      <c r="AJ66" s="1066"/>
      <c r="AK66" s="1066" t="s">
        <v>6</v>
      </c>
      <c r="AL66" s="1066"/>
      <c r="AM66" s="1066"/>
      <c r="AN66" s="1066"/>
      <c r="AO66" s="1066"/>
      <c r="AP66" s="1066"/>
      <c r="AQ66" s="1066" t="s">
        <v>6</v>
      </c>
      <c r="AR66" s="1066"/>
      <c r="AS66" s="1066"/>
      <c r="AT66" s="1066"/>
      <c r="AU66" s="1066"/>
      <c r="AV66" s="1066"/>
      <c r="AW66" s="1066">
        <f>AW63*1.15</f>
        <v>0</v>
      </c>
      <c r="AX66" s="1066"/>
      <c r="AY66" s="1066"/>
      <c r="AZ66" s="1066"/>
      <c r="BA66" s="505">
        <v>0</v>
      </c>
      <c r="BB66" s="454"/>
    </row>
    <row r="67" spans="1:58" ht="15.75" hidden="1" customHeight="1">
      <c r="A67" s="185"/>
      <c r="B67" s="1530" t="s">
        <v>352</v>
      </c>
      <c r="C67" s="1530"/>
      <c r="D67" s="1530"/>
      <c r="E67" s="1530"/>
      <c r="F67" s="1530"/>
      <c r="G67" s="1530"/>
      <c r="H67" s="1530"/>
      <c r="I67" s="1530"/>
      <c r="J67" s="1530"/>
      <c r="K67" s="1530"/>
      <c r="L67" s="1530"/>
      <c r="M67" s="1530"/>
      <c r="N67" s="1530"/>
      <c r="O67" s="1530"/>
      <c r="P67" s="1530"/>
      <c r="Q67" s="1530"/>
      <c r="R67" s="1530"/>
      <c r="S67" s="1530"/>
      <c r="T67" s="1193" t="s">
        <v>339</v>
      </c>
      <c r="U67" s="1193"/>
      <c r="V67" s="1014">
        <f>V65+V66</f>
        <v>0.5</v>
      </c>
      <c r="W67" s="1014"/>
      <c r="X67" s="1014"/>
      <c r="Y67" s="1014"/>
      <c r="Z67" s="1004" t="s">
        <v>6</v>
      </c>
      <c r="AA67" s="1004"/>
      <c r="AB67" s="1004"/>
      <c r="AC67" s="1004"/>
      <c r="AD67" s="1004"/>
      <c r="AE67" s="1004"/>
      <c r="AF67" s="1004" t="s">
        <v>6</v>
      </c>
      <c r="AG67" s="1004"/>
      <c r="AH67" s="1004"/>
      <c r="AI67" s="1004"/>
      <c r="AJ67" s="1004"/>
      <c r="AK67" s="1004" t="s">
        <v>6</v>
      </c>
      <c r="AL67" s="1004"/>
      <c r="AM67" s="1004"/>
      <c r="AN67" s="1004"/>
      <c r="AO67" s="1004"/>
      <c r="AP67" s="1004"/>
      <c r="AQ67" s="1004" t="s">
        <v>6</v>
      </c>
      <c r="AR67" s="1004"/>
      <c r="AS67" s="1004"/>
      <c r="AT67" s="1004"/>
      <c r="AU67" s="1004"/>
      <c r="AV67" s="1004"/>
      <c r="AW67" s="1066">
        <f>AW65+AW66</f>
        <v>0</v>
      </c>
      <c r="AX67" s="1066"/>
      <c r="AY67" s="1066"/>
      <c r="AZ67" s="1066"/>
      <c r="BB67" s="506"/>
    </row>
    <row r="68" spans="1:58" ht="15.75" hidden="1" customHeight="1">
      <c r="A68" s="18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571"/>
      <c r="U68" s="571"/>
      <c r="V68" s="570"/>
      <c r="W68" s="570"/>
      <c r="X68" s="570"/>
      <c r="Y68" s="570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572"/>
      <c r="AX68" s="572"/>
      <c r="AY68" s="572"/>
      <c r="AZ68" s="572"/>
      <c r="BA68" s="505"/>
      <c r="BB68" s="506"/>
    </row>
    <row r="69" spans="1:58" ht="21.6" customHeight="1">
      <c r="A69" s="297"/>
      <c r="B69" s="1014" t="s">
        <v>1077</v>
      </c>
      <c r="C69" s="1014"/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 t="s">
        <v>1078</v>
      </c>
      <c r="W69" s="1014"/>
      <c r="X69" s="1014"/>
      <c r="Y69" s="1014"/>
      <c r="Z69" s="1014"/>
      <c r="AA69" s="1014"/>
      <c r="AB69" s="1014"/>
      <c r="AC69" s="1014"/>
      <c r="AD69" s="1014" t="s">
        <v>1147</v>
      </c>
      <c r="AE69" s="1014"/>
      <c r="AF69" s="1014"/>
      <c r="AG69" s="1014"/>
      <c r="AH69" s="1014"/>
      <c r="AI69" s="1014"/>
      <c r="AJ69" s="1014"/>
      <c r="AK69" s="1014"/>
      <c r="AL69" s="1066" t="s">
        <v>1146</v>
      </c>
      <c r="AM69" s="1066"/>
      <c r="AN69" s="1066"/>
      <c r="AO69" s="1066"/>
      <c r="AP69" s="1066"/>
      <c r="AQ69" s="1066"/>
      <c r="AR69" s="1066"/>
      <c r="AS69" s="1066"/>
      <c r="AT69" s="1066" t="s">
        <v>1079</v>
      </c>
      <c r="AU69" s="1066"/>
      <c r="AV69" s="1066"/>
      <c r="AW69" s="1066"/>
      <c r="AX69" s="1066"/>
      <c r="AY69" s="1066"/>
      <c r="AZ69" s="1066"/>
      <c r="BA69" s="454"/>
      <c r="BB69" s="506"/>
    </row>
    <row r="70" spans="1:58" ht="24.6" customHeight="1">
      <c r="A70" s="297"/>
      <c r="B70" s="1014"/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4"/>
      <c r="AJ70" s="1014"/>
      <c r="AK70" s="1014"/>
      <c r="AL70" s="1066"/>
      <c r="AM70" s="1066"/>
      <c r="AN70" s="1066"/>
      <c r="AO70" s="1066"/>
      <c r="AP70" s="1066"/>
      <c r="AQ70" s="1066"/>
      <c r="AR70" s="1066"/>
      <c r="AS70" s="1066"/>
      <c r="AT70" s="1066"/>
      <c r="AU70" s="1066"/>
      <c r="AV70" s="1066"/>
      <c r="AW70" s="1066"/>
      <c r="AX70" s="1066"/>
      <c r="AY70" s="1066"/>
      <c r="AZ70" s="1066"/>
      <c r="BA70" s="454"/>
      <c r="BB70" s="506"/>
    </row>
    <row r="71" spans="1:58" ht="30" customHeight="1">
      <c r="A71" s="297"/>
      <c r="B71" s="1531" t="s">
        <v>1149</v>
      </c>
      <c r="C71" s="1531"/>
      <c r="D71" s="1531"/>
      <c r="E71" s="1531"/>
      <c r="F71" s="1531"/>
      <c r="G71" s="1531"/>
      <c r="H71" s="1531"/>
      <c r="I71" s="1531"/>
      <c r="J71" s="1531"/>
      <c r="K71" s="1531"/>
      <c r="L71" s="1531"/>
      <c r="M71" s="1531"/>
      <c r="N71" s="1531"/>
      <c r="O71" s="1531"/>
      <c r="P71" s="1531"/>
      <c r="Q71" s="1531"/>
      <c r="R71" s="1531"/>
      <c r="S71" s="1531"/>
      <c r="T71" s="1143" t="s">
        <v>7</v>
      </c>
      <c r="U71" s="1193"/>
      <c r="V71" s="1683">
        <f>AT71/AD71/AL71</f>
        <v>11.989855072463769</v>
      </c>
      <c r="W71" s="1684"/>
      <c r="X71" s="1684"/>
      <c r="Y71" s="1684"/>
      <c r="Z71" s="1684"/>
      <c r="AA71" s="1684"/>
      <c r="AB71" s="1684"/>
      <c r="AC71" s="1685"/>
      <c r="AD71" s="1542">
        <f>5000*1.15</f>
        <v>5750</v>
      </c>
      <c r="AE71" s="1543"/>
      <c r="AF71" s="1543"/>
      <c r="AG71" s="1543"/>
      <c r="AH71" s="1543"/>
      <c r="AI71" s="1543"/>
      <c r="AJ71" s="1543"/>
      <c r="AK71" s="1544"/>
      <c r="AL71" s="1686">
        <v>12</v>
      </c>
      <c r="AM71" s="1687"/>
      <c r="AN71" s="1687"/>
      <c r="AO71" s="1687"/>
      <c r="AP71" s="1687"/>
      <c r="AQ71" s="1687"/>
      <c r="AR71" s="1687"/>
      <c r="AS71" s="1688"/>
      <c r="AT71" s="1556">
        <v>827300</v>
      </c>
      <c r="AU71" s="1557"/>
      <c r="AV71" s="1557"/>
      <c r="AW71" s="1557"/>
      <c r="AX71" s="1557"/>
      <c r="AY71" s="1557"/>
      <c r="AZ71" s="1558"/>
    </row>
    <row r="72" spans="1:58" ht="15" customHeight="1">
      <c r="A72" s="297"/>
      <c r="B72" s="1681" t="s">
        <v>352</v>
      </c>
      <c r="C72" s="1682"/>
      <c r="D72" s="1682"/>
      <c r="E72" s="1682"/>
      <c r="F72" s="1682"/>
      <c r="G72" s="1682"/>
      <c r="H72" s="1682"/>
      <c r="I72" s="1682"/>
      <c r="J72" s="1682"/>
      <c r="K72" s="1682"/>
      <c r="L72" s="1682"/>
      <c r="M72" s="1682"/>
      <c r="N72" s="1682"/>
      <c r="O72" s="1682"/>
      <c r="P72" s="1682"/>
      <c r="Q72" s="1682"/>
      <c r="R72" s="1682"/>
      <c r="S72" s="1682"/>
      <c r="T72" s="1014">
        <v>9000</v>
      </c>
      <c r="U72" s="1014"/>
      <c r="V72" s="1547" t="s">
        <v>6</v>
      </c>
      <c r="W72" s="1548"/>
      <c r="X72" s="1548"/>
      <c r="Y72" s="1548"/>
      <c r="Z72" s="1548"/>
      <c r="AA72" s="1548"/>
      <c r="AB72" s="1548"/>
      <c r="AC72" s="1549"/>
      <c r="AD72" s="1550" t="s">
        <v>6</v>
      </c>
      <c r="AE72" s="1551"/>
      <c r="AF72" s="1551"/>
      <c r="AG72" s="1551"/>
      <c r="AH72" s="1551"/>
      <c r="AI72" s="1551"/>
      <c r="AJ72" s="1551"/>
      <c r="AK72" s="1552"/>
      <c r="AL72" s="1550" t="s">
        <v>6</v>
      </c>
      <c r="AM72" s="1551"/>
      <c r="AN72" s="1551"/>
      <c r="AO72" s="1551"/>
      <c r="AP72" s="1551"/>
      <c r="AQ72" s="1551"/>
      <c r="AR72" s="1551"/>
      <c r="AS72" s="1552"/>
      <c r="AT72" s="1550">
        <f>SUM(AT71:AZ71)</f>
        <v>827300</v>
      </c>
      <c r="AU72" s="1551"/>
      <c r="AV72" s="1551"/>
      <c r="AW72" s="1551"/>
      <c r="AX72" s="1551"/>
      <c r="AY72" s="1551"/>
      <c r="AZ72" s="1552"/>
      <c r="BA72" s="454"/>
      <c r="BB72" s="506"/>
    </row>
    <row r="73" spans="1:58" ht="15.75" customHeight="1">
      <c r="A73" s="185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672"/>
      <c r="U73" s="672"/>
      <c r="V73" s="668"/>
      <c r="W73" s="668"/>
      <c r="X73" s="668"/>
      <c r="Y73" s="668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7"/>
      <c r="AU73" s="287"/>
      <c r="AV73" s="287"/>
      <c r="AW73" s="572"/>
      <c r="AX73" s="572"/>
      <c r="AY73" s="572"/>
      <c r="AZ73" s="572"/>
      <c r="BA73" s="505"/>
      <c r="BB73" s="506"/>
    </row>
    <row r="74" spans="1:58">
      <c r="A74" s="187"/>
      <c r="B74" s="1022" t="s">
        <v>1423</v>
      </c>
      <c r="C74" s="1022"/>
      <c r="D74" s="1022"/>
      <c r="E74" s="1022"/>
      <c r="F74" s="1022"/>
      <c r="G74" s="1022"/>
      <c r="H74" s="1022"/>
      <c r="I74" s="1022"/>
      <c r="J74" s="1022"/>
      <c r="K74" s="1022"/>
      <c r="L74" s="1022"/>
      <c r="M74" s="1022"/>
      <c r="N74" s="1022"/>
      <c r="O74" s="1022"/>
      <c r="P74" s="1022"/>
      <c r="Q74" s="1022"/>
      <c r="R74" s="1022"/>
      <c r="S74" s="1022"/>
      <c r="T74" s="1022"/>
      <c r="U74" s="1022"/>
      <c r="V74" s="1022"/>
      <c r="W74" s="1022"/>
      <c r="X74" s="1022"/>
      <c r="Y74" s="1022"/>
      <c r="Z74" s="1022"/>
      <c r="AA74" s="1022"/>
      <c r="AB74" s="1022"/>
      <c r="AC74" s="1022"/>
      <c r="AD74" s="1022"/>
      <c r="AE74" s="1022"/>
      <c r="AF74" s="1022"/>
      <c r="AG74" s="1022"/>
      <c r="AH74" s="1022"/>
      <c r="AI74" s="1022"/>
      <c r="AJ74" s="1022"/>
      <c r="AK74" s="1022"/>
      <c r="AL74" s="1022"/>
      <c r="AM74" s="1022"/>
      <c r="AN74" s="1022"/>
      <c r="AO74" s="1022"/>
      <c r="AP74" s="1022"/>
      <c r="AQ74" s="1022"/>
      <c r="AR74" s="1022"/>
      <c r="AS74" s="1022"/>
      <c r="AT74" s="1022"/>
      <c r="AU74" s="1022"/>
      <c r="AV74" s="1022"/>
      <c r="AW74" s="1022"/>
      <c r="AX74" s="1022"/>
      <c r="AY74" s="1022"/>
      <c r="AZ74" s="1022"/>
      <c r="BA74" s="1022"/>
      <c r="BB74" s="1022"/>
      <c r="BC74" s="1022"/>
      <c r="BD74" s="1022"/>
      <c r="BE74" s="1022"/>
      <c r="BF74" s="1022"/>
    </row>
    <row r="75" spans="1:58">
      <c r="A75" s="165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6"/>
      <c r="AS75" s="446"/>
      <c r="AT75" s="446"/>
      <c r="AU75" s="446"/>
      <c r="AV75" s="446"/>
      <c r="AW75" s="446"/>
      <c r="AX75" s="446"/>
      <c r="AY75" s="446"/>
      <c r="AZ75" s="446"/>
    </row>
    <row r="76" spans="1:58" ht="15" hidden="1" customHeight="1">
      <c r="A76" s="299"/>
      <c r="B76" s="1545" t="s">
        <v>572</v>
      </c>
      <c r="C76" s="1545"/>
      <c r="D76" s="1545"/>
      <c r="E76" s="1545"/>
      <c r="F76" s="1545"/>
      <c r="G76" s="1545"/>
      <c r="H76" s="1545"/>
      <c r="I76" s="1545"/>
      <c r="J76" s="1545"/>
      <c r="K76" s="1545"/>
      <c r="L76" s="1545"/>
      <c r="M76" s="1545"/>
      <c r="N76" s="1545"/>
      <c r="O76" s="1545"/>
      <c r="P76" s="1545"/>
      <c r="Q76" s="1545"/>
      <c r="R76" s="1545"/>
      <c r="S76" s="1545"/>
      <c r="T76" s="1145" t="s">
        <v>1</v>
      </c>
      <c r="U76" s="1146"/>
      <c r="V76" s="1193" t="s">
        <v>571</v>
      </c>
      <c r="W76" s="1193"/>
      <c r="X76" s="1193"/>
      <c r="Y76" s="1193"/>
      <c r="Z76" s="1193" t="s">
        <v>570</v>
      </c>
      <c r="AA76" s="1193"/>
      <c r="AB76" s="1193"/>
      <c r="AC76" s="1193"/>
      <c r="AD76" s="1193"/>
      <c r="AE76" s="1193"/>
      <c r="AF76" s="1193"/>
      <c r="AG76" s="1193"/>
      <c r="AH76" s="1193"/>
      <c r="AI76" s="1193"/>
      <c r="AJ76" s="1193"/>
      <c r="AK76" s="1193"/>
      <c r="AL76" s="1193"/>
      <c r="AM76" s="1193"/>
      <c r="AN76" s="1193"/>
      <c r="AO76" s="1193"/>
      <c r="AP76" s="1193"/>
      <c r="AQ76" s="1193"/>
      <c r="AR76" s="1193"/>
      <c r="AS76" s="1193"/>
      <c r="AT76" s="1193"/>
      <c r="AU76" s="1193"/>
      <c r="AV76" s="1193"/>
      <c r="AW76" s="1014" t="s">
        <v>569</v>
      </c>
      <c r="AX76" s="1014"/>
      <c r="AY76" s="1014"/>
      <c r="AZ76" s="1014"/>
    </row>
    <row r="77" spans="1:58" ht="15" hidden="1" customHeight="1">
      <c r="A77" s="191"/>
      <c r="B77" s="1545"/>
      <c r="C77" s="1545"/>
      <c r="D77" s="1545"/>
      <c r="E77" s="1545"/>
      <c r="F77" s="1545"/>
      <c r="G77" s="1545"/>
      <c r="H77" s="1545"/>
      <c r="I77" s="1545"/>
      <c r="J77" s="1545"/>
      <c r="K77" s="1545"/>
      <c r="L77" s="1545"/>
      <c r="M77" s="1545"/>
      <c r="N77" s="1545"/>
      <c r="O77" s="1545"/>
      <c r="P77" s="1545"/>
      <c r="Q77" s="1545"/>
      <c r="R77" s="1545"/>
      <c r="S77" s="1545"/>
      <c r="T77" s="1532"/>
      <c r="U77" s="1533"/>
      <c r="V77" s="1193"/>
      <c r="W77" s="1193"/>
      <c r="X77" s="1193"/>
      <c r="Y77" s="1193"/>
      <c r="Z77" s="1014" t="s">
        <v>568</v>
      </c>
      <c r="AA77" s="1014"/>
      <c r="AB77" s="1014"/>
      <c r="AC77" s="1014"/>
      <c r="AD77" s="1014"/>
      <c r="AE77" s="1014"/>
      <c r="AF77" s="1016" t="s">
        <v>50</v>
      </c>
      <c r="AG77" s="1016"/>
      <c r="AH77" s="1016"/>
      <c r="AI77" s="1016"/>
      <c r="AJ77" s="1016"/>
      <c r="AK77" s="1016"/>
      <c r="AL77" s="1016"/>
      <c r="AM77" s="1016"/>
      <c r="AN77" s="1016"/>
      <c r="AO77" s="1016"/>
      <c r="AP77" s="1016"/>
      <c r="AQ77" s="1016"/>
      <c r="AR77" s="1016"/>
      <c r="AS77" s="1016"/>
      <c r="AT77" s="1016"/>
      <c r="AU77" s="1016"/>
      <c r="AV77" s="1016"/>
      <c r="AW77" s="1014"/>
      <c r="AX77" s="1014"/>
      <c r="AY77" s="1014"/>
      <c r="AZ77" s="1014"/>
    </row>
    <row r="78" spans="1:58" hidden="1">
      <c r="A78" s="297"/>
      <c r="B78" s="1545"/>
      <c r="C78" s="1545"/>
      <c r="D78" s="1545"/>
      <c r="E78" s="1545"/>
      <c r="F78" s="1545"/>
      <c r="G78" s="1545"/>
      <c r="H78" s="1545"/>
      <c r="I78" s="1545"/>
      <c r="J78" s="1545"/>
      <c r="K78" s="1545"/>
      <c r="L78" s="1545"/>
      <c r="M78" s="1545"/>
      <c r="N78" s="1545"/>
      <c r="O78" s="1545"/>
      <c r="P78" s="1545"/>
      <c r="Q78" s="1545"/>
      <c r="R78" s="1545"/>
      <c r="S78" s="1545"/>
      <c r="T78" s="1532"/>
      <c r="U78" s="1533"/>
      <c r="V78" s="1193"/>
      <c r="W78" s="1193"/>
      <c r="X78" s="1193"/>
      <c r="Y78" s="1193"/>
      <c r="Z78" s="1014"/>
      <c r="AA78" s="1014"/>
      <c r="AB78" s="1014"/>
      <c r="AC78" s="1014"/>
      <c r="AD78" s="1014"/>
      <c r="AE78" s="1014"/>
      <c r="AF78" s="1014" t="s">
        <v>567</v>
      </c>
      <c r="AG78" s="1014"/>
      <c r="AH78" s="1014"/>
      <c r="AI78" s="1014"/>
      <c r="AJ78" s="1014"/>
      <c r="AK78" s="1014" t="s">
        <v>566</v>
      </c>
      <c r="AL78" s="1014"/>
      <c r="AM78" s="1014"/>
      <c r="AN78" s="1014"/>
      <c r="AO78" s="1014"/>
      <c r="AP78" s="1014"/>
      <c r="AQ78" s="1014" t="s">
        <v>565</v>
      </c>
      <c r="AR78" s="1014"/>
      <c r="AS78" s="1014"/>
      <c r="AT78" s="1014"/>
      <c r="AU78" s="1014"/>
      <c r="AV78" s="1014"/>
      <c r="AW78" s="1014"/>
      <c r="AX78" s="1014"/>
      <c r="AY78" s="1014"/>
      <c r="AZ78" s="1014"/>
    </row>
    <row r="79" spans="1:58" ht="42" hidden="1" customHeight="1">
      <c r="A79" s="298"/>
      <c r="B79" s="1545"/>
      <c r="C79" s="1545"/>
      <c r="D79" s="1545"/>
      <c r="E79" s="1545"/>
      <c r="F79" s="1545"/>
      <c r="G79" s="1545"/>
      <c r="H79" s="1545"/>
      <c r="I79" s="1545"/>
      <c r="J79" s="1545"/>
      <c r="K79" s="1545"/>
      <c r="L79" s="1545"/>
      <c r="M79" s="1545"/>
      <c r="N79" s="1545"/>
      <c r="O79" s="1545"/>
      <c r="P79" s="1545"/>
      <c r="Q79" s="1545"/>
      <c r="R79" s="1545"/>
      <c r="S79" s="1545"/>
      <c r="T79" s="1534"/>
      <c r="U79" s="1535"/>
      <c r="V79" s="1193"/>
      <c r="W79" s="1193"/>
      <c r="X79" s="1193"/>
      <c r="Y79" s="1193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4"/>
      <c r="AJ79" s="1014"/>
      <c r="AK79" s="1014"/>
      <c r="AL79" s="1014"/>
      <c r="AM79" s="1014"/>
      <c r="AN79" s="1014"/>
      <c r="AO79" s="1014"/>
      <c r="AP79" s="1014"/>
      <c r="AQ79" s="1014"/>
      <c r="AR79" s="1014"/>
      <c r="AS79" s="1014"/>
      <c r="AT79" s="1014"/>
      <c r="AU79" s="1014"/>
      <c r="AV79" s="1014"/>
      <c r="AW79" s="1014"/>
      <c r="AX79" s="1014"/>
      <c r="AY79" s="1014"/>
      <c r="AZ79" s="1014"/>
    </row>
    <row r="80" spans="1:58" hidden="1">
      <c r="A80" s="297"/>
      <c r="B80" s="1014">
        <v>1</v>
      </c>
      <c r="C80" s="1014"/>
      <c r="D80" s="1014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4"/>
      <c r="T80" s="1014">
        <v>2</v>
      </c>
      <c r="U80" s="1014"/>
      <c r="V80" s="1014">
        <v>3</v>
      </c>
      <c r="W80" s="1014"/>
      <c r="X80" s="1014"/>
      <c r="Y80" s="1014"/>
      <c r="Z80" s="1014">
        <v>4</v>
      </c>
      <c r="AA80" s="1014"/>
      <c r="AB80" s="1014"/>
      <c r="AC80" s="1014"/>
      <c r="AD80" s="1014"/>
      <c r="AE80" s="1014"/>
      <c r="AF80" s="1014">
        <v>5</v>
      </c>
      <c r="AG80" s="1014"/>
      <c r="AH80" s="1014"/>
      <c r="AI80" s="1014"/>
      <c r="AJ80" s="1014"/>
      <c r="AK80" s="1014">
        <v>6</v>
      </c>
      <c r="AL80" s="1014"/>
      <c r="AM80" s="1014"/>
      <c r="AN80" s="1014"/>
      <c r="AO80" s="1014"/>
      <c r="AP80" s="1014"/>
      <c r="AQ80" s="1014">
        <v>7</v>
      </c>
      <c r="AR80" s="1014"/>
      <c r="AS80" s="1014"/>
      <c r="AT80" s="1014"/>
      <c r="AU80" s="1014"/>
      <c r="AV80" s="1014"/>
      <c r="AW80" s="1014">
        <v>8</v>
      </c>
      <c r="AX80" s="1014"/>
      <c r="AY80" s="1014"/>
      <c r="AZ80" s="1014"/>
    </row>
    <row r="81" spans="1:58" ht="15" hidden="1" customHeight="1">
      <c r="A81" s="297"/>
      <c r="B81" s="1531" t="s">
        <v>1015</v>
      </c>
      <c r="C81" s="1531"/>
      <c r="D81" s="1531"/>
      <c r="E81" s="1531"/>
      <c r="F81" s="1531"/>
      <c r="G81" s="1531"/>
      <c r="H81" s="1531"/>
      <c r="I81" s="1531"/>
      <c r="J81" s="1531"/>
      <c r="K81" s="1531"/>
      <c r="L81" s="1531"/>
      <c r="M81" s="1531"/>
      <c r="N81" s="1531"/>
      <c r="O81" s="1531"/>
      <c r="P81" s="1531"/>
      <c r="Q81" s="1531"/>
      <c r="R81" s="1531"/>
      <c r="S81" s="1531"/>
      <c r="T81" s="1143" t="s">
        <v>555</v>
      </c>
      <c r="U81" s="1193"/>
      <c r="V81" s="1014"/>
      <c r="W81" s="1014"/>
      <c r="X81" s="1014"/>
      <c r="Y81" s="1014"/>
      <c r="Z81" s="1529">
        <f>AF81+AK81+AQ81</f>
        <v>0</v>
      </c>
      <c r="AA81" s="1529"/>
      <c r="AB81" s="1529"/>
      <c r="AC81" s="1529"/>
      <c r="AD81" s="1529"/>
      <c r="AE81" s="1529"/>
      <c r="AF81" s="1066">
        <f>3578*V81/23*15</f>
        <v>0</v>
      </c>
      <c r="AG81" s="1066"/>
      <c r="AH81" s="1066"/>
      <c r="AI81" s="1066"/>
      <c r="AJ81" s="1066"/>
      <c r="AK81" s="1066"/>
      <c r="AL81" s="1066"/>
      <c r="AM81" s="1066"/>
      <c r="AN81" s="1066"/>
      <c r="AO81" s="1066"/>
      <c r="AP81" s="1066"/>
      <c r="AQ81" s="1066"/>
      <c r="AR81" s="1066"/>
      <c r="AS81" s="1066"/>
      <c r="AT81" s="1066"/>
      <c r="AU81" s="1066"/>
      <c r="AV81" s="1066"/>
      <c r="AW81" s="1066">
        <f>Z81</f>
        <v>0</v>
      </c>
      <c r="AX81" s="1066"/>
      <c r="AY81" s="1066"/>
      <c r="AZ81" s="1066"/>
      <c r="BA81" s="454"/>
      <c r="BB81" s="507"/>
    </row>
    <row r="82" spans="1:58" ht="15" hidden="1" customHeight="1">
      <c r="A82" s="297"/>
      <c r="B82" s="1531" t="s">
        <v>1016</v>
      </c>
      <c r="C82" s="1531"/>
      <c r="D82" s="1531"/>
      <c r="E82" s="1531"/>
      <c r="F82" s="1531"/>
      <c r="G82" s="1531"/>
      <c r="H82" s="1531"/>
      <c r="I82" s="1531"/>
      <c r="J82" s="1531"/>
      <c r="K82" s="1531"/>
      <c r="L82" s="1531"/>
      <c r="M82" s="1531"/>
      <c r="N82" s="1531"/>
      <c r="O82" s="1531"/>
      <c r="P82" s="1531"/>
      <c r="Q82" s="1531"/>
      <c r="R82" s="1531"/>
      <c r="S82" s="1531"/>
      <c r="T82" s="1143"/>
      <c r="U82" s="1193"/>
      <c r="V82" s="1014" t="s">
        <v>6</v>
      </c>
      <c r="W82" s="1014"/>
      <c r="X82" s="1014"/>
      <c r="Y82" s="1014"/>
      <c r="Z82" s="1529" t="s">
        <v>6</v>
      </c>
      <c r="AA82" s="1529"/>
      <c r="AB82" s="1529"/>
      <c r="AC82" s="1529"/>
      <c r="AD82" s="1529"/>
      <c r="AE82" s="1529"/>
      <c r="AF82" s="1066" t="s">
        <v>6</v>
      </c>
      <c r="AG82" s="1066"/>
      <c r="AH82" s="1066"/>
      <c r="AI82" s="1066"/>
      <c r="AJ82" s="1066"/>
      <c r="AK82" s="1066" t="s">
        <v>6</v>
      </c>
      <c r="AL82" s="1066"/>
      <c r="AM82" s="1066"/>
      <c r="AN82" s="1066"/>
      <c r="AO82" s="1066"/>
      <c r="AP82" s="1066"/>
      <c r="AQ82" s="1066" t="s">
        <v>6</v>
      </c>
      <c r="AR82" s="1066"/>
      <c r="AS82" s="1066"/>
      <c r="AT82" s="1066"/>
      <c r="AU82" s="1066"/>
      <c r="AV82" s="1066"/>
      <c r="AW82" s="1066">
        <f>(AW81)*0.15</f>
        <v>0</v>
      </c>
      <c r="AX82" s="1066"/>
      <c r="AY82" s="1066"/>
      <c r="AZ82" s="1066"/>
    </row>
    <row r="83" spans="1:58" ht="15" hidden="1" customHeight="1">
      <c r="A83" s="297"/>
      <c r="B83" s="1681" t="s">
        <v>1017</v>
      </c>
      <c r="C83" s="1682"/>
      <c r="D83" s="1682"/>
      <c r="E83" s="1682"/>
      <c r="F83" s="1682"/>
      <c r="G83" s="1682"/>
      <c r="H83" s="1682"/>
      <c r="I83" s="1682"/>
      <c r="J83" s="1682"/>
      <c r="K83" s="1682"/>
      <c r="L83" s="1682"/>
      <c r="M83" s="1682"/>
      <c r="N83" s="1682"/>
      <c r="O83" s="1682"/>
      <c r="P83" s="1682"/>
      <c r="Q83" s="1682"/>
      <c r="R83" s="1682"/>
      <c r="S83" s="1682"/>
      <c r="T83" s="1682"/>
      <c r="U83" s="1693"/>
      <c r="V83" s="1014">
        <f>V81</f>
        <v>0</v>
      </c>
      <c r="W83" s="1014"/>
      <c r="X83" s="1014"/>
      <c r="Y83" s="1014"/>
      <c r="Z83" s="1529" t="s">
        <v>6</v>
      </c>
      <c r="AA83" s="1529"/>
      <c r="AB83" s="1529"/>
      <c r="AC83" s="1529"/>
      <c r="AD83" s="1529"/>
      <c r="AE83" s="1529"/>
      <c r="AF83" s="1066" t="s">
        <v>6</v>
      </c>
      <c r="AG83" s="1066"/>
      <c r="AH83" s="1066"/>
      <c r="AI83" s="1066"/>
      <c r="AJ83" s="1066"/>
      <c r="AK83" s="1066" t="s">
        <v>6</v>
      </c>
      <c r="AL83" s="1066"/>
      <c r="AM83" s="1066"/>
      <c r="AN83" s="1066"/>
      <c r="AO83" s="1066"/>
      <c r="AP83" s="1066"/>
      <c r="AQ83" s="1066" t="s">
        <v>6</v>
      </c>
      <c r="AR83" s="1066"/>
      <c r="AS83" s="1066"/>
      <c r="AT83" s="1066"/>
      <c r="AU83" s="1066"/>
      <c r="AV83" s="1066"/>
      <c r="AW83" s="1066">
        <f>AW81+AW82</f>
        <v>0</v>
      </c>
      <c r="AX83" s="1066"/>
      <c r="AY83" s="1066"/>
      <c r="AZ83" s="1066"/>
      <c r="BA83" s="454"/>
      <c r="BB83" s="454"/>
    </row>
    <row r="84" spans="1:58" hidden="1">
      <c r="A84" s="185"/>
      <c r="B84" s="1530" t="s">
        <v>352</v>
      </c>
      <c r="C84" s="1530"/>
      <c r="D84" s="1530"/>
      <c r="E84" s="1530"/>
      <c r="F84" s="1530"/>
      <c r="G84" s="1530"/>
      <c r="H84" s="1530"/>
      <c r="I84" s="1530"/>
      <c r="J84" s="1530"/>
      <c r="K84" s="1530"/>
      <c r="L84" s="1530"/>
      <c r="M84" s="1530"/>
      <c r="N84" s="1530"/>
      <c r="O84" s="1530"/>
      <c r="P84" s="1530"/>
      <c r="Q84" s="1530"/>
      <c r="R84" s="1530"/>
      <c r="S84" s="1530"/>
      <c r="T84" s="1193" t="s">
        <v>339</v>
      </c>
      <c r="U84" s="1193"/>
      <c r="V84" s="1014">
        <f>SUM(V83)</f>
        <v>0</v>
      </c>
      <c r="W84" s="1014"/>
      <c r="X84" s="1014"/>
      <c r="Y84" s="1014"/>
      <c r="Z84" s="1004" t="s">
        <v>6</v>
      </c>
      <c r="AA84" s="1004"/>
      <c r="AB84" s="1004"/>
      <c r="AC84" s="1004"/>
      <c r="AD84" s="1004"/>
      <c r="AE84" s="1004"/>
      <c r="AF84" s="1004" t="s">
        <v>6</v>
      </c>
      <c r="AG84" s="1004"/>
      <c r="AH84" s="1004"/>
      <c r="AI84" s="1004"/>
      <c r="AJ84" s="1004"/>
      <c r="AK84" s="1004" t="s">
        <v>6</v>
      </c>
      <c r="AL84" s="1004"/>
      <c r="AM84" s="1004"/>
      <c r="AN84" s="1004"/>
      <c r="AO84" s="1004"/>
      <c r="AP84" s="1004"/>
      <c r="AQ84" s="1004" t="s">
        <v>6</v>
      </c>
      <c r="AR84" s="1004"/>
      <c r="AS84" s="1004"/>
      <c r="AT84" s="1004"/>
      <c r="AU84" s="1004"/>
      <c r="AV84" s="1004"/>
      <c r="AW84" s="1066">
        <f>SUM(AW83)</f>
        <v>0</v>
      </c>
      <c r="AX84" s="1066"/>
      <c r="AY84" s="1066"/>
      <c r="AZ84" s="1066"/>
      <c r="BA84" s="505">
        <v>0</v>
      </c>
      <c r="BB84" s="506"/>
    </row>
    <row r="85" spans="1:58" hidden="1">
      <c r="A85" s="185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571"/>
      <c r="U85" s="571"/>
      <c r="V85" s="570"/>
      <c r="W85" s="570"/>
      <c r="X85" s="570"/>
      <c r="Y85" s="570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572"/>
      <c r="AX85" s="572"/>
      <c r="AY85" s="572"/>
      <c r="AZ85" s="572"/>
      <c r="BA85" s="505"/>
      <c r="BB85" s="506"/>
    </row>
    <row r="86" spans="1:58" ht="21.6" customHeight="1">
      <c r="A86" s="297"/>
      <c r="B86" s="1014" t="s">
        <v>1077</v>
      </c>
      <c r="C86" s="1014"/>
      <c r="D86" s="1014"/>
      <c r="E86" s="1014"/>
      <c r="F86" s="1014"/>
      <c r="G86" s="1014"/>
      <c r="H86" s="1014"/>
      <c r="I86" s="1014"/>
      <c r="J86" s="1014"/>
      <c r="K86" s="1014"/>
      <c r="L86" s="1014"/>
      <c r="M86" s="1014"/>
      <c r="N86" s="1014"/>
      <c r="O86" s="1014"/>
      <c r="P86" s="1014"/>
      <c r="Q86" s="1014"/>
      <c r="R86" s="1014"/>
      <c r="S86" s="1014"/>
      <c r="T86" s="1014"/>
      <c r="U86" s="1014"/>
      <c r="V86" s="1014" t="s">
        <v>1078</v>
      </c>
      <c r="W86" s="1014"/>
      <c r="X86" s="1014"/>
      <c r="Y86" s="1014"/>
      <c r="Z86" s="1014"/>
      <c r="AA86" s="1014"/>
      <c r="AB86" s="1014"/>
      <c r="AC86" s="1014"/>
      <c r="AD86" s="1014" t="s">
        <v>1147</v>
      </c>
      <c r="AE86" s="1014"/>
      <c r="AF86" s="1014"/>
      <c r="AG86" s="1014"/>
      <c r="AH86" s="1014"/>
      <c r="AI86" s="1014"/>
      <c r="AJ86" s="1014"/>
      <c r="AK86" s="1014"/>
      <c r="AL86" s="1066" t="s">
        <v>1146</v>
      </c>
      <c r="AM86" s="1066"/>
      <c r="AN86" s="1066"/>
      <c r="AO86" s="1066"/>
      <c r="AP86" s="1066"/>
      <c r="AQ86" s="1066"/>
      <c r="AR86" s="1066"/>
      <c r="AS86" s="1066"/>
      <c r="AT86" s="1066" t="s">
        <v>1079</v>
      </c>
      <c r="AU86" s="1066"/>
      <c r="AV86" s="1066"/>
      <c r="AW86" s="1066"/>
      <c r="AX86" s="1066"/>
      <c r="AY86" s="1066"/>
      <c r="AZ86" s="1066"/>
      <c r="BA86" s="454"/>
      <c r="BB86" s="506"/>
    </row>
    <row r="87" spans="1:58" ht="24.6" customHeight="1">
      <c r="A87" s="297"/>
      <c r="B87" s="1014"/>
      <c r="C87" s="1014"/>
      <c r="D87" s="1014"/>
      <c r="E87" s="1014"/>
      <c r="F87" s="1014"/>
      <c r="G87" s="1014"/>
      <c r="H87" s="1014"/>
      <c r="I87" s="1014"/>
      <c r="J87" s="1014"/>
      <c r="K87" s="1014"/>
      <c r="L87" s="1014"/>
      <c r="M87" s="1014"/>
      <c r="N87" s="1014"/>
      <c r="O87" s="1014"/>
      <c r="P87" s="1014"/>
      <c r="Q87" s="1014"/>
      <c r="R87" s="1014"/>
      <c r="S87" s="1014"/>
      <c r="T87" s="1014"/>
      <c r="U87" s="1014"/>
      <c r="V87" s="1014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4"/>
      <c r="AJ87" s="1014"/>
      <c r="AK87" s="1014"/>
      <c r="AL87" s="1066"/>
      <c r="AM87" s="1066"/>
      <c r="AN87" s="1066"/>
      <c r="AO87" s="1066"/>
      <c r="AP87" s="1066"/>
      <c r="AQ87" s="1066"/>
      <c r="AR87" s="1066"/>
      <c r="AS87" s="1066"/>
      <c r="AT87" s="1066"/>
      <c r="AU87" s="1066"/>
      <c r="AV87" s="1066"/>
      <c r="AW87" s="1066"/>
      <c r="AX87" s="1066"/>
      <c r="AY87" s="1066"/>
      <c r="AZ87" s="1066"/>
      <c r="BA87" s="454"/>
      <c r="BB87" s="506"/>
    </row>
    <row r="88" spans="1:58" ht="30" customHeight="1">
      <c r="A88" s="297"/>
      <c r="B88" s="1531" t="s">
        <v>1149</v>
      </c>
      <c r="C88" s="1531"/>
      <c r="D88" s="1531"/>
      <c r="E88" s="1531"/>
      <c r="F88" s="1531"/>
      <c r="G88" s="1531"/>
      <c r="H88" s="1531"/>
      <c r="I88" s="1531"/>
      <c r="J88" s="1531"/>
      <c r="K88" s="1531"/>
      <c r="L88" s="1531"/>
      <c r="M88" s="1531"/>
      <c r="N88" s="1531"/>
      <c r="O88" s="1531"/>
      <c r="P88" s="1531"/>
      <c r="Q88" s="1531"/>
      <c r="R88" s="1531"/>
      <c r="S88" s="1531"/>
      <c r="T88" s="1143" t="s">
        <v>7</v>
      </c>
      <c r="U88" s="1193"/>
      <c r="V88" s="1683">
        <f>AT88/AD88/AL88</f>
        <v>11.989855072463769</v>
      </c>
      <c r="W88" s="1684"/>
      <c r="X88" s="1684"/>
      <c r="Y88" s="1684"/>
      <c r="Z88" s="1684"/>
      <c r="AA88" s="1684"/>
      <c r="AB88" s="1684"/>
      <c r="AC88" s="1685"/>
      <c r="AD88" s="1542">
        <f>5000*1.15</f>
        <v>5750</v>
      </c>
      <c r="AE88" s="1543"/>
      <c r="AF88" s="1543"/>
      <c r="AG88" s="1543"/>
      <c r="AH88" s="1543"/>
      <c r="AI88" s="1543"/>
      <c r="AJ88" s="1543"/>
      <c r="AK88" s="1544"/>
      <c r="AL88" s="1686">
        <v>12</v>
      </c>
      <c r="AM88" s="1687"/>
      <c r="AN88" s="1687"/>
      <c r="AO88" s="1687"/>
      <c r="AP88" s="1687"/>
      <c r="AQ88" s="1687"/>
      <c r="AR88" s="1687"/>
      <c r="AS88" s="1688"/>
      <c r="AT88" s="1556">
        <v>827300</v>
      </c>
      <c r="AU88" s="1557"/>
      <c r="AV88" s="1557"/>
      <c r="AW88" s="1557"/>
      <c r="AX88" s="1557"/>
      <c r="AY88" s="1557"/>
      <c r="AZ88" s="1558"/>
    </row>
    <row r="89" spans="1:58" ht="15" customHeight="1">
      <c r="A89" s="297"/>
      <c r="B89" s="1681" t="s">
        <v>352</v>
      </c>
      <c r="C89" s="1682"/>
      <c r="D89" s="1682"/>
      <c r="E89" s="1682"/>
      <c r="F89" s="1682"/>
      <c r="G89" s="1682"/>
      <c r="H89" s="1682"/>
      <c r="I89" s="1682"/>
      <c r="J89" s="1682"/>
      <c r="K89" s="1682"/>
      <c r="L89" s="1682"/>
      <c r="M89" s="1682"/>
      <c r="N89" s="1682"/>
      <c r="O89" s="1682"/>
      <c r="P89" s="1682"/>
      <c r="Q89" s="1682"/>
      <c r="R89" s="1682"/>
      <c r="S89" s="1682"/>
      <c r="T89" s="1014">
        <v>9000</v>
      </c>
      <c r="U89" s="1014"/>
      <c r="V89" s="1547" t="s">
        <v>6</v>
      </c>
      <c r="W89" s="1548"/>
      <c r="X89" s="1548"/>
      <c r="Y89" s="1548"/>
      <c r="Z89" s="1548"/>
      <c r="AA89" s="1548"/>
      <c r="AB89" s="1548"/>
      <c r="AC89" s="1549"/>
      <c r="AD89" s="1550" t="s">
        <v>6</v>
      </c>
      <c r="AE89" s="1551"/>
      <c r="AF89" s="1551"/>
      <c r="AG89" s="1551"/>
      <c r="AH89" s="1551"/>
      <c r="AI89" s="1551"/>
      <c r="AJ89" s="1551"/>
      <c r="AK89" s="1552"/>
      <c r="AL89" s="1550" t="s">
        <v>6</v>
      </c>
      <c r="AM89" s="1551"/>
      <c r="AN89" s="1551"/>
      <c r="AO89" s="1551"/>
      <c r="AP89" s="1551"/>
      <c r="AQ89" s="1551"/>
      <c r="AR89" s="1551"/>
      <c r="AS89" s="1552"/>
      <c r="AT89" s="1550">
        <f>SUM(AT88:AZ88)</f>
        <v>827300</v>
      </c>
      <c r="AU89" s="1551"/>
      <c r="AV89" s="1551"/>
      <c r="AW89" s="1551"/>
      <c r="AX89" s="1551"/>
      <c r="AY89" s="1551"/>
      <c r="AZ89" s="1552"/>
      <c r="BA89" s="454"/>
      <c r="BB89" s="506"/>
    </row>
    <row r="90" spans="1:58">
      <c r="A90" s="185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672"/>
      <c r="U90" s="672"/>
      <c r="V90" s="668"/>
      <c r="W90" s="668"/>
      <c r="X90" s="668"/>
      <c r="Y90" s="668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572"/>
      <c r="AX90" s="572"/>
      <c r="AY90" s="572"/>
      <c r="AZ90" s="572"/>
      <c r="BA90" s="505"/>
      <c r="BB90" s="506"/>
    </row>
    <row r="91" spans="1:58">
      <c r="A91" s="187"/>
      <c r="B91" s="1022" t="s">
        <v>1424</v>
      </c>
      <c r="C91" s="1022"/>
      <c r="D91" s="1022"/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2"/>
      <c r="P91" s="1022"/>
      <c r="Q91" s="1022"/>
      <c r="R91" s="1022"/>
      <c r="S91" s="1022"/>
      <c r="T91" s="1022"/>
      <c r="U91" s="1022"/>
      <c r="V91" s="1022"/>
      <c r="W91" s="1022"/>
      <c r="X91" s="1022"/>
      <c r="Y91" s="1022"/>
      <c r="Z91" s="1022"/>
      <c r="AA91" s="1022"/>
      <c r="AB91" s="1022"/>
      <c r="AC91" s="1022"/>
      <c r="AD91" s="1022"/>
      <c r="AE91" s="1022"/>
      <c r="AF91" s="1022"/>
      <c r="AG91" s="1022"/>
      <c r="AH91" s="1022"/>
      <c r="AI91" s="1022"/>
      <c r="AJ91" s="1022"/>
      <c r="AK91" s="1022"/>
      <c r="AL91" s="1022"/>
      <c r="AM91" s="1022"/>
      <c r="AN91" s="1022"/>
      <c r="AO91" s="1022"/>
      <c r="AP91" s="1022"/>
      <c r="AQ91" s="1022"/>
      <c r="AR91" s="1022"/>
      <c r="AS91" s="1022"/>
      <c r="AT91" s="1022"/>
      <c r="AU91" s="1022"/>
      <c r="AV91" s="1022"/>
      <c r="AW91" s="1022"/>
      <c r="AX91" s="1022"/>
      <c r="AY91" s="1022"/>
      <c r="AZ91" s="1022"/>
      <c r="BA91" s="1022"/>
      <c r="BB91" s="1022"/>
      <c r="BC91" s="1022"/>
      <c r="BD91" s="1022"/>
      <c r="BE91" s="1022"/>
      <c r="BF91" s="1022"/>
    </row>
    <row r="92" spans="1:58" ht="9" customHeight="1">
      <c r="A92" s="165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6"/>
      <c r="AG92" s="446"/>
      <c r="AH92" s="446"/>
      <c r="AI92" s="446"/>
      <c r="AJ92" s="446"/>
      <c r="AK92" s="446"/>
      <c r="AL92" s="446"/>
      <c r="AM92" s="446"/>
      <c r="AN92" s="446"/>
      <c r="AO92" s="446"/>
      <c r="AP92" s="446"/>
      <c r="AQ92" s="446"/>
      <c r="AR92" s="446"/>
      <c r="AS92" s="446"/>
      <c r="AT92" s="446"/>
      <c r="AU92" s="446"/>
      <c r="AV92" s="446"/>
      <c r="AW92" s="446"/>
      <c r="AX92" s="446"/>
      <c r="AY92" s="446"/>
      <c r="AZ92" s="446"/>
    </row>
    <row r="93" spans="1:58" ht="15" hidden="1" customHeight="1">
      <c r="A93" s="299"/>
      <c r="B93" s="1545" t="s">
        <v>572</v>
      </c>
      <c r="C93" s="1545"/>
      <c r="D93" s="1545"/>
      <c r="E93" s="1545"/>
      <c r="F93" s="1545"/>
      <c r="G93" s="1545"/>
      <c r="H93" s="1545"/>
      <c r="I93" s="1545"/>
      <c r="J93" s="1545"/>
      <c r="K93" s="1545"/>
      <c r="L93" s="1545"/>
      <c r="M93" s="1545"/>
      <c r="N93" s="1545"/>
      <c r="O93" s="1545"/>
      <c r="P93" s="1545"/>
      <c r="Q93" s="1545"/>
      <c r="R93" s="1545"/>
      <c r="S93" s="1545"/>
      <c r="T93" s="1145" t="s">
        <v>1</v>
      </c>
      <c r="U93" s="1146"/>
      <c r="V93" s="1144" t="s">
        <v>571</v>
      </c>
      <c r="W93" s="1145"/>
      <c r="X93" s="1145"/>
      <c r="Y93" s="1146"/>
      <c r="Z93" s="1538" t="s">
        <v>570</v>
      </c>
      <c r="AA93" s="1142"/>
      <c r="AB93" s="1142"/>
      <c r="AC93" s="1142"/>
      <c r="AD93" s="1142"/>
      <c r="AE93" s="1142"/>
      <c r="AF93" s="1142"/>
      <c r="AG93" s="1142"/>
      <c r="AH93" s="1142"/>
      <c r="AI93" s="1142"/>
      <c r="AJ93" s="1142"/>
      <c r="AK93" s="1142"/>
      <c r="AL93" s="1142"/>
      <c r="AM93" s="1142"/>
      <c r="AN93" s="1142"/>
      <c r="AO93" s="1142"/>
      <c r="AP93" s="1142"/>
      <c r="AQ93" s="1142"/>
      <c r="AR93" s="1142"/>
      <c r="AS93" s="1142"/>
      <c r="AT93" s="1142"/>
      <c r="AU93" s="1142"/>
      <c r="AV93" s="1143"/>
      <c r="AW93" s="1019" t="s">
        <v>569</v>
      </c>
      <c r="AX93" s="1020"/>
      <c r="AY93" s="1020"/>
      <c r="AZ93" s="1020"/>
    </row>
    <row r="94" spans="1:58" ht="15" hidden="1" customHeight="1">
      <c r="A94" s="191"/>
      <c r="B94" s="1545"/>
      <c r="C94" s="1545"/>
      <c r="D94" s="1545"/>
      <c r="E94" s="1545"/>
      <c r="F94" s="1545"/>
      <c r="G94" s="1545"/>
      <c r="H94" s="1545"/>
      <c r="I94" s="1545"/>
      <c r="J94" s="1545"/>
      <c r="K94" s="1545"/>
      <c r="L94" s="1545"/>
      <c r="M94" s="1545"/>
      <c r="N94" s="1545"/>
      <c r="O94" s="1545"/>
      <c r="P94" s="1545"/>
      <c r="Q94" s="1545"/>
      <c r="R94" s="1545"/>
      <c r="S94" s="1545"/>
      <c r="T94" s="1532"/>
      <c r="U94" s="1533"/>
      <c r="V94" s="1536"/>
      <c r="W94" s="1532"/>
      <c r="X94" s="1532"/>
      <c r="Y94" s="1533"/>
      <c r="Z94" s="1019" t="s">
        <v>568</v>
      </c>
      <c r="AA94" s="1020"/>
      <c r="AB94" s="1020"/>
      <c r="AC94" s="1020"/>
      <c r="AD94" s="1020"/>
      <c r="AE94" s="1021"/>
      <c r="AF94" s="1546" t="s">
        <v>50</v>
      </c>
      <c r="AG94" s="1121"/>
      <c r="AH94" s="1121"/>
      <c r="AI94" s="1121"/>
      <c r="AJ94" s="1121"/>
      <c r="AK94" s="1121"/>
      <c r="AL94" s="1121"/>
      <c r="AM94" s="1121"/>
      <c r="AN94" s="1121"/>
      <c r="AO94" s="1121"/>
      <c r="AP94" s="1121"/>
      <c r="AQ94" s="1121"/>
      <c r="AR94" s="1121"/>
      <c r="AS94" s="1121"/>
      <c r="AT94" s="1121"/>
      <c r="AU94" s="1121"/>
      <c r="AV94" s="1015"/>
      <c r="AW94" s="1080"/>
      <c r="AX94" s="1078"/>
      <c r="AY94" s="1078"/>
      <c r="AZ94" s="1078"/>
    </row>
    <row r="95" spans="1:58" ht="15" hidden="1" customHeight="1">
      <c r="A95" s="297"/>
      <c r="B95" s="1545"/>
      <c r="C95" s="1545"/>
      <c r="D95" s="1545"/>
      <c r="E95" s="1545"/>
      <c r="F95" s="1545"/>
      <c r="G95" s="1545"/>
      <c r="H95" s="1545"/>
      <c r="I95" s="1545"/>
      <c r="J95" s="1545"/>
      <c r="K95" s="1545"/>
      <c r="L95" s="1545"/>
      <c r="M95" s="1545"/>
      <c r="N95" s="1545"/>
      <c r="O95" s="1545"/>
      <c r="P95" s="1545"/>
      <c r="Q95" s="1545"/>
      <c r="R95" s="1545"/>
      <c r="S95" s="1545"/>
      <c r="T95" s="1532"/>
      <c r="U95" s="1533"/>
      <c r="V95" s="1536"/>
      <c r="W95" s="1532"/>
      <c r="X95" s="1532"/>
      <c r="Y95" s="1533"/>
      <c r="Z95" s="1080"/>
      <c r="AA95" s="1078"/>
      <c r="AB95" s="1078"/>
      <c r="AC95" s="1078"/>
      <c r="AD95" s="1078"/>
      <c r="AE95" s="1079"/>
      <c r="AF95" s="1019" t="s">
        <v>567</v>
      </c>
      <c r="AG95" s="1020"/>
      <c r="AH95" s="1020"/>
      <c r="AI95" s="1020"/>
      <c r="AJ95" s="1021"/>
      <c r="AK95" s="1019" t="s">
        <v>566</v>
      </c>
      <c r="AL95" s="1020"/>
      <c r="AM95" s="1020"/>
      <c r="AN95" s="1020"/>
      <c r="AO95" s="1020"/>
      <c r="AP95" s="1021"/>
      <c r="AQ95" s="1019" t="s">
        <v>565</v>
      </c>
      <c r="AR95" s="1020"/>
      <c r="AS95" s="1020"/>
      <c r="AT95" s="1020"/>
      <c r="AU95" s="1020"/>
      <c r="AV95" s="1021"/>
      <c r="AW95" s="1080"/>
      <c r="AX95" s="1078"/>
      <c r="AY95" s="1078"/>
      <c r="AZ95" s="1078"/>
    </row>
    <row r="96" spans="1:58" ht="33.75" hidden="1" customHeight="1">
      <c r="A96" s="298"/>
      <c r="B96" s="1545"/>
      <c r="C96" s="1545"/>
      <c r="D96" s="1545"/>
      <c r="E96" s="1545"/>
      <c r="F96" s="1545"/>
      <c r="G96" s="1545"/>
      <c r="H96" s="1545"/>
      <c r="I96" s="1545"/>
      <c r="J96" s="1545"/>
      <c r="K96" s="1545"/>
      <c r="L96" s="1545"/>
      <c r="M96" s="1545"/>
      <c r="N96" s="1545"/>
      <c r="O96" s="1545"/>
      <c r="P96" s="1545"/>
      <c r="Q96" s="1545"/>
      <c r="R96" s="1545"/>
      <c r="S96" s="1545"/>
      <c r="T96" s="1534"/>
      <c r="U96" s="1535"/>
      <c r="V96" s="1537"/>
      <c r="W96" s="1534"/>
      <c r="X96" s="1534"/>
      <c r="Y96" s="1535"/>
      <c r="Z96" s="1063"/>
      <c r="AA96" s="1024"/>
      <c r="AB96" s="1024"/>
      <c r="AC96" s="1024"/>
      <c r="AD96" s="1024"/>
      <c r="AE96" s="1025"/>
      <c r="AF96" s="1063"/>
      <c r="AG96" s="1024"/>
      <c r="AH96" s="1024"/>
      <c r="AI96" s="1024"/>
      <c r="AJ96" s="1025"/>
      <c r="AK96" s="1063"/>
      <c r="AL96" s="1024"/>
      <c r="AM96" s="1024"/>
      <c r="AN96" s="1024"/>
      <c r="AO96" s="1024"/>
      <c r="AP96" s="1025"/>
      <c r="AQ96" s="1063"/>
      <c r="AR96" s="1024"/>
      <c r="AS96" s="1024"/>
      <c r="AT96" s="1024"/>
      <c r="AU96" s="1024"/>
      <c r="AV96" s="1025"/>
      <c r="AW96" s="1063"/>
      <c r="AX96" s="1024"/>
      <c r="AY96" s="1024"/>
      <c r="AZ96" s="1024"/>
    </row>
    <row r="97" spans="1:54" hidden="1">
      <c r="A97" s="297"/>
      <c r="B97" s="1014">
        <v>1</v>
      </c>
      <c r="C97" s="1014"/>
      <c r="D97" s="1014"/>
      <c r="E97" s="1014"/>
      <c r="F97" s="1014"/>
      <c r="G97" s="1014"/>
      <c r="H97" s="1014"/>
      <c r="I97" s="1014"/>
      <c r="J97" s="1014"/>
      <c r="K97" s="1014"/>
      <c r="L97" s="1014"/>
      <c r="M97" s="1014"/>
      <c r="N97" s="1014"/>
      <c r="O97" s="1014"/>
      <c r="P97" s="1014"/>
      <c r="Q97" s="1014"/>
      <c r="R97" s="1014"/>
      <c r="S97" s="1014"/>
      <c r="T97" s="1014">
        <v>2</v>
      </c>
      <c r="U97" s="1014"/>
      <c r="V97" s="1692">
        <v>3</v>
      </c>
      <c r="W97" s="1692"/>
      <c r="X97" s="1692"/>
      <c r="Y97" s="1692"/>
      <c r="Z97" s="1014">
        <v>4</v>
      </c>
      <c r="AA97" s="1014"/>
      <c r="AB97" s="1014"/>
      <c r="AC97" s="1014"/>
      <c r="AD97" s="1014"/>
      <c r="AE97" s="1014"/>
      <c r="AF97" s="1692">
        <v>5</v>
      </c>
      <c r="AG97" s="1692"/>
      <c r="AH97" s="1692"/>
      <c r="AI97" s="1692"/>
      <c r="AJ97" s="1692"/>
      <c r="AK97" s="1692">
        <v>6</v>
      </c>
      <c r="AL97" s="1692"/>
      <c r="AM97" s="1692"/>
      <c r="AN97" s="1692"/>
      <c r="AO97" s="1692"/>
      <c r="AP97" s="1692"/>
      <c r="AQ97" s="1692">
        <v>7</v>
      </c>
      <c r="AR97" s="1692"/>
      <c r="AS97" s="1692"/>
      <c r="AT97" s="1692"/>
      <c r="AU97" s="1692"/>
      <c r="AV97" s="1692"/>
      <c r="AW97" s="1019">
        <v>8</v>
      </c>
      <c r="AX97" s="1020"/>
      <c r="AY97" s="1020"/>
      <c r="AZ97" s="1020"/>
    </row>
    <row r="98" spans="1:54" ht="15" hidden="1" customHeight="1">
      <c r="A98" s="297"/>
      <c r="B98" s="1531" t="s">
        <v>1015</v>
      </c>
      <c r="C98" s="1531"/>
      <c r="D98" s="1531"/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143" t="s">
        <v>555</v>
      </c>
      <c r="U98" s="1193"/>
      <c r="V98" s="1014"/>
      <c r="W98" s="1014"/>
      <c r="X98" s="1014"/>
      <c r="Y98" s="1014"/>
      <c r="Z98" s="1529">
        <f>AF98+AK98+AQ98</f>
        <v>0</v>
      </c>
      <c r="AA98" s="1529"/>
      <c r="AB98" s="1529"/>
      <c r="AC98" s="1529"/>
      <c r="AD98" s="1529"/>
      <c r="AE98" s="1529"/>
      <c r="AF98" s="1066">
        <f>3578*V98/23*15</f>
        <v>0</v>
      </c>
      <c r="AG98" s="1066"/>
      <c r="AH98" s="1066"/>
      <c r="AI98" s="1066"/>
      <c r="AJ98" s="1066"/>
      <c r="AK98" s="1066"/>
      <c r="AL98" s="1066"/>
      <c r="AM98" s="1066"/>
      <c r="AN98" s="1066"/>
      <c r="AO98" s="1066"/>
      <c r="AP98" s="1066"/>
      <c r="AQ98" s="1066"/>
      <c r="AR98" s="1066"/>
      <c r="AS98" s="1066"/>
      <c r="AT98" s="1066"/>
      <c r="AU98" s="1066"/>
      <c r="AV98" s="1066"/>
      <c r="AW98" s="1066">
        <f>Z98</f>
        <v>0</v>
      </c>
      <c r="AX98" s="1066"/>
      <c r="AY98" s="1066"/>
      <c r="AZ98" s="1066"/>
      <c r="BA98" s="454"/>
      <c r="BB98" s="507"/>
    </row>
    <row r="99" spans="1:54" ht="15" hidden="1" customHeight="1">
      <c r="A99" s="297"/>
      <c r="B99" s="1531" t="s">
        <v>1016</v>
      </c>
      <c r="C99" s="1531"/>
      <c r="D99" s="1531"/>
      <c r="E99" s="1531"/>
      <c r="F99" s="1531"/>
      <c r="G99" s="1531"/>
      <c r="H99" s="1531"/>
      <c r="I99" s="1531"/>
      <c r="J99" s="1531"/>
      <c r="K99" s="1531"/>
      <c r="L99" s="1531"/>
      <c r="M99" s="1531"/>
      <c r="N99" s="1531"/>
      <c r="O99" s="1531"/>
      <c r="P99" s="1531"/>
      <c r="Q99" s="1531"/>
      <c r="R99" s="1531"/>
      <c r="S99" s="1531"/>
      <c r="T99" s="1143"/>
      <c r="U99" s="1193"/>
      <c r="V99" s="1014" t="s">
        <v>6</v>
      </c>
      <c r="W99" s="1014"/>
      <c r="X99" s="1014"/>
      <c r="Y99" s="1014"/>
      <c r="Z99" s="1529" t="s">
        <v>6</v>
      </c>
      <c r="AA99" s="1529"/>
      <c r="AB99" s="1529"/>
      <c r="AC99" s="1529"/>
      <c r="AD99" s="1529"/>
      <c r="AE99" s="1529"/>
      <c r="AF99" s="1066" t="s">
        <v>6</v>
      </c>
      <c r="AG99" s="1066"/>
      <c r="AH99" s="1066"/>
      <c r="AI99" s="1066"/>
      <c r="AJ99" s="1066"/>
      <c r="AK99" s="1066" t="s">
        <v>6</v>
      </c>
      <c r="AL99" s="1066"/>
      <c r="AM99" s="1066"/>
      <c r="AN99" s="1066"/>
      <c r="AO99" s="1066"/>
      <c r="AP99" s="1066"/>
      <c r="AQ99" s="1066" t="s">
        <v>6</v>
      </c>
      <c r="AR99" s="1066"/>
      <c r="AS99" s="1066"/>
      <c r="AT99" s="1066"/>
      <c r="AU99" s="1066"/>
      <c r="AV99" s="1066"/>
      <c r="AW99" s="1066">
        <f>(AW98)*0.15</f>
        <v>0</v>
      </c>
      <c r="AX99" s="1066"/>
      <c r="AY99" s="1066"/>
      <c r="AZ99" s="1066"/>
    </row>
    <row r="100" spans="1:54" ht="15" hidden="1" customHeight="1">
      <c r="A100" s="297"/>
      <c r="B100" s="1681" t="s">
        <v>1017</v>
      </c>
      <c r="C100" s="1682"/>
      <c r="D100" s="1682"/>
      <c r="E100" s="1682"/>
      <c r="F100" s="1682"/>
      <c r="G100" s="1682"/>
      <c r="H100" s="1682"/>
      <c r="I100" s="1682"/>
      <c r="J100" s="1682"/>
      <c r="K100" s="1682"/>
      <c r="L100" s="1682"/>
      <c r="M100" s="1682"/>
      <c r="N100" s="1682"/>
      <c r="O100" s="1682"/>
      <c r="P100" s="1682"/>
      <c r="Q100" s="1682"/>
      <c r="R100" s="1682"/>
      <c r="S100" s="1682"/>
      <c r="T100" s="1682"/>
      <c r="U100" s="1693"/>
      <c r="V100" s="1014">
        <f>V98</f>
        <v>0</v>
      </c>
      <c r="W100" s="1014"/>
      <c r="X100" s="1014"/>
      <c r="Y100" s="1014"/>
      <c r="Z100" s="1529" t="s">
        <v>6</v>
      </c>
      <c r="AA100" s="1529"/>
      <c r="AB100" s="1529"/>
      <c r="AC100" s="1529"/>
      <c r="AD100" s="1529"/>
      <c r="AE100" s="1529"/>
      <c r="AF100" s="1066" t="s">
        <v>6</v>
      </c>
      <c r="AG100" s="1066"/>
      <c r="AH100" s="1066"/>
      <c r="AI100" s="1066"/>
      <c r="AJ100" s="1066"/>
      <c r="AK100" s="1066" t="s">
        <v>6</v>
      </c>
      <c r="AL100" s="1066"/>
      <c r="AM100" s="1066"/>
      <c r="AN100" s="1066"/>
      <c r="AO100" s="1066"/>
      <c r="AP100" s="1066"/>
      <c r="AQ100" s="1066" t="s">
        <v>6</v>
      </c>
      <c r="AR100" s="1066"/>
      <c r="AS100" s="1066"/>
      <c r="AT100" s="1066"/>
      <c r="AU100" s="1066"/>
      <c r="AV100" s="1066"/>
      <c r="AW100" s="1066">
        <f>AW98+AW99</f>
        <v>0</v>
      </c>
      <c r="AX100" s="1066"/>
      <c r="AY100" s="1066"/>
      <c r="AZ100" s="1066"/>
      <c r="BA100" s="454"/>
      <c r="BB100" s="454"/>
    </row>
    <row r="101" spans="1:54" hidden="1">
      <c r="A101" s="185"/>
      <c r="B101" s="1530" t="s">
        <v>352</v>
      </c>
      <c r="C101" s="1530"/>
      <c r="D101" s="1530"/>
      <c r="E101" s="1530"/>
      <c r="F101" s="1530"/>
      <c r="G101" s="1530"/>
      <c r="H101" s="1530"/>
      <c r="I101" s="1530"/>
      <c r="J101" s="1530"/>
      <c r="K101" s="1530"/>
      <c r="L101" s="1530"/>
      <c r="M101" s="1530"/>
      <c r="N101" s="1530"/>
      <c r="O101" s="1530"/>
      <c r="P101" s="1530"/>
      <c r="Q101" s="1530"/>
      <c r="R101" s="1530"/>
      <c r="S101" s="1530"/>
      <c r="T101" s="1193" t="s">
        <v>339</v>
      </c>
      <c r="U101" s="1193"/>
      <c r="V101" s="1014">
        <f>V100</f>
        <v>0</v>
      </c>
      <c r="W101" s="1014"/>
      <c r="X101" s="1014"/>
      <c r="Y101" s="1014"/>
      <c r="Z101" s="1004" t="s">
        <v>6</v>
      </c>
      <c r="AA101" s="1004"/>
      <c r="AB101" s="1004"/>
      <c r="AC101" s="1004"/>
      <c r="AD101" s="1004"/>
      <c r="AE101" s="1004"/>
      <c r="AF101" s="1004" t="s">
        <v>6</v>
      </c>
      <c r="AG101" s="1004"/>
      <c r="AH101" s="1004"/>
      <c r="AI101" s="1004"/>
      <c r="AJ101" s="1004"/>
      <c r="AK101" s="1004" t="s">
        <v>6</v>
      </c>
      <c r="AL101" s="1004"/>
      <c r="AM101" s="1004"/>
      <c r="AN101" s="1004"/>
      <c r="AO101" s="1004"/>
      <c r="AP101" s="1004"/>
      <c r="AQ101" s="1004" t="s">
        <v>6</v>
      </c>
      <c r="AR101" s="1004"/>
      <c r="AS101" s="1004"/>
      <c r="AT101" s="1004"/>
      <c r="AU101" s="1004"/>
      <c r="AV101" s="1004"/>
      <c r="AW101" s="1066">
        <f>AW100</f>
        <v>0</v>
      </c>
      <c r="AX101" s="1066"/>
      <c r="AY101" s="1066"/>
      <c r="AZ101" s="1066"/>
      <c r="BA101" s="505">
        <v>0</v>
      </c>
      <c r="BB101" s="506"/>
    </row>
    <row r="102" spans="1:54" hidden="1">
      <c r="A102" s="185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672"/>
      <c r="U102" s="672"/>
      <c r="V102" s="668"/>
      <c r="W102" s="668"/>
      <c r="X102" s="668"/>
      <c r="Y102" s="668"/>
      <c r="Z102" s="287"/>
      <c r="AA102" s="287"/>
      <c r="AB102" s="287"/>
      <c r="AC102" s="287"/>
      <c r="AD102" s="287"/>
      <c r="AE102" s="287"/>
      <c r="AF102" s="287"/>
      <c r="AG102" s="287"/>
      <c r="AH102" s="287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7"/>
      <c r="AS102" s="287"/>
      <c r="AT102" s="287"/>
      <c r="AU102" s="287"/>
      <c r="AV102" s="287"/>
      <c r="AW102" s="572"/>
      <c r="AX102" s="572"/>
      <c r="AY102" s="572"/>
      <c r="AZ102" s="572"/>
      <c r="BA102" s="505"/>
      <c r="BB102" s="506"/>
    </row>
    <row r="103" spans="1:54" ht="21.6" customHeight="1">
      <c r="A103" s="297"/>
      <c r="B103" s="1014" t="s">
        <v>1077</v>
      </c>
      <c r="C103" s="1014"/>
      <c r="D103" s="1014"/>
      <c r="E103" s="1014"/>
      <c r="F103" s="1014"/>
      <c r="G103" s="1014"/>
      <c r="H103" s="1014"/>
      <c r="I103" s="1014"/>
      <c r="J103" s="1014"/>
      <c r="K103" s="1014"/>
      <c r="L103" s="1014"/>
      <c r="M103" s="1014"/>
      <c r="N103" s="1014"/>
      <c r="O103" s="1014"/>
      <c r="P103" s="1014"/>
      <c r="Q103" s="1014"/>
      <c r="R103" s="1014"/>
      <c r="S103" s="1014"/>
      <c r="T103" s="1014"/>
      <c r="U103" s="1014"/>
      <c r="V103" s="1014" t="s">
        <v>1078</v>
      </c>
      <c r="W103" s="1014"/>
      <c r="X103" s="1014"/>
      <c r="Y103" s="1014"/>
      <c r="Z103" s="1014"/>
      <c r="AA103" s="1014"/>
      <c r="AB103" s="1014"/>
      <c r="AC103" s="1014"/>
      <c r="AD103" s="1014" t="s">
        <v>1147</v>
      </c>
      <c r="AE103" s="1014"/>
      <c r="AF103" s="1014"/>
      <c r="AG103" s="1014"/>
      <c r="AH103" s="1014"/>
      <c r="AI103" s="1014"/>
      <c r="AJ103" s="1014"/>
      <c r="AK103" s="1014"/>
      <c r="AL103" s="1066" t="s">
        <v>1146</v>
      </c>
      <c r="AM103" s="1066"/>
      <c r="AN103" s="1066"/>
      <c r="AO103" s="1066"/>
      <c r="AP103" s="1066"/>
      <c r="AQ103" s="1066"/>
      <c r="AR103" s="1066"/>
      <c r="AS103" s="1066"/>
      <c r="AT103" s="1066" t="s">
        <v>1079</v>
      </c>
      <c r="AU103" s="1066"/>
      <c r="AV103" s="1066"/>
      <c r="AW103" s="1066"/>
      <c r="AX103" s="1066"/>
      <c r="AY103" s="1066"/>
      <c r="AZ103" s="1066"/>
      <c r="BA103" s="454"/>
      <c r="BB103" s="506"/>
    </row>
    <row r="104" spans="1:54" ht="24.6" customHeight="1">
      <c r="A104" s="297"/>
      <c r="B104" s="1014"/>
      <c r="C104" s="1014"/>
      <c r="D104" s="1014"/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4"/>
      <c r="AJ104" s="1014"/>
      <c r="AK104" s="1014"/>
      <c r="AL104" s="1066"/>
      <c r="AM104" s="1066"/>
      <c r="AN104" s="1066"/>
      <c r="AO104" s="1066"/>
      <c r="AP104" s="1066"/>
      <c r="AQ104" s="1066"/>
      <c r="AR104" s="1066"/>
      <c r="AS104" s="1066"/>
      <c r="AT104" s="1066"/>
      <c r="AU104" s="1066"/>
      <c r="AV104" s="1066"/>
      <c r="AW104" s="1066"/>
      <c r="AX104" s="1066"/>
      <c r="AY104" s="1066"/>
      <c r="AZ104" s="1066"/>
      <c r="BA104" s="454"/>
      <c r="BB104" s="506"/>
    </row>
    <row r="105" spans="1:54" ht="30" customHeight="1">
      <c r="A105" s="297"/>
      <c r="B105" s="1531" t="s">
        <v>1149</v>
      </c>
      <c r="C105" s="1531"/>
      <c r="D105" s="1531"/>
      <c r="E105" s="1531"/>
      <c r="F105" s="1531"/>
      <c r="G105" s="1531"/>
      <c r="H105" s="1531"/>
      <c r="I105" s="1531"/>
      <c r="J105" s="1531"/>
      <c r="K105" s="1531"/>
      <c r="L105" s="1531"/>
      <c r="M105" s="1531"/>
      <c r="N105" s="1531"/>
      <c r="O105" s="1531"/>
      <c r="P105" s="1531"/>
      <c r="Q105" s="1531"/>
      <c r="R105" s="1531"/>
      <c r="S105" s="1531"/>
      <c r="T105" s="1143" t="s">
        <v>7</v>
      </c>
      <c r="U105" s="1193"/>
      <c r="V105" s="1683">
        <f>AT105/AD105/AL105</f>
        <v>0</v>
      </c>
      <c r="W105" s="1684"/>
      <c r="X105" s="1684"/>
      <c r="Y105" s="1684"/>
      <c r="Z105" s="1684"/>
      <c r="AA105" s="1684"/>
      <c r="AB105" s="1684"/>
      <c r="AC105" s="1685"/>
      <c r="AD105" s="1542">
        <f>5000*1.15</f>
        <v>5750</v>
      </c>
      <c r="AE105" s="1543"/>
      <c r="AF105" s="1543"/>
      <c r="AG105" s="1543"/>
      <c r="AH105" s="1543"/>
      <c r="AI105" s="1543"/>
      <c r="AJ105" s="1543"/>
      <c r="AK105" s="1544"/>
      <c r="AL105" s="1686">
        <v>12</v>
      </c>
      <c r="AM105" s="1687"/>
      <c r="AN105" s="1687"/>
      <c r="AO105" s="1687"/>
      <c r="AP105" s="1687"/>
      <c r="AQ105" s="1687"/>
      <c r="AR105" s="1687"/>
      <c r="AS105" s="1688"/>
      <c r="AT105" s="1556">
        <v>0</v>
      </c>
      <c r="AU105" s="1557"/>
      <c r="AV105" s="1557"/>
      <c r="AW105" s="1557"/>
      <c r="AX105" s="1557"/>
      <c r="AY105" s="1557"/>
      <c r="AZ105" s="1558"/>
    </row>
    <row r="106" spans="1:54" ht="15" customHeight="1">
      <c r="A106" s="297"/>
      <c r="B106" s="1681" t="s">
        <v>352</v>
      </c>
      <c r="C106" s="1682"/>
      <c r="D106" s="1682"/>
      <c r="E106" s="1682"/>
      <c r="F106" s="1682"/>
      <c r="G106" s="1682"/>
      <c r="H106" s="1682"/>
      <c r="I106" s="1682"/>
      <c r="J106" s="1682"/>
      <c r="K106" s="1682"/>
      <c r="L106" s="1682"/>
      <c r="M106" s="1682"/>
      <c r="N106" s="1682"/>
      <c r="O106" s="1682"/>
      <c r="P106" s="1682"/>
      <c r="Q106" s="1682"/>
      <c r="R106" s="1682"/>
      <c r="S106" s="1682"/>
      <c r="T106" s="1014">
        <v>9000</v>
      </c>
      <c r="U106" s="1014"/>
      <c r="V106" s="1547" t="s">
        <v>6</v>
      </c>
      <c r="W106" s="1548"/>
      <c r="X106" s="1548"/>
      <c r="Y106" s="1548"/>
      <c r="Z106" s="1548"/>
      <c r="AA106" s="1548"/>
      <c r="AB106" s="1548"/>
      <c r="AC106" s="1549"/>
      <c r="AD106" s="1550" t="s">
        <v>6</v>
      </c>
      <c r="AE106" s="1551"/>
      <c r="AF106" s="1551"/>
      <c r="AG106" s="1551"/>
      <c r="AH106" s="1551"/>
      <c r="AI106" s="1551"/>
      <c r="AJ106" s="1551"/>
      <c r="AK106" s="1552"/>
      <c r="AL106" s="1550" t="s">
        <v>6</v>
      </c>
      <c r="AM106" s="1551"/>
      <c r="AN106" s="1551"/>
      <c r="AO106" s="1551"/>
      <c r="AP106" s="1551"/>
      <c r="AQ106" s="1551"/>
      <c r="AR106" s="1551"/>
      <c r="AS106" s="1552"/>
      <c r="AT106" s="1550">
        <f>SUM(AT105:AZ105)</f>
        <v>0</v>
      </c>
      <c r="AU106" s="1551"/>
      <c r="AV106" s="1551"/>
      <c r="AW106" s="1551"/>
      <c r="AX106" s="1551"/>
      <c r="AY106" s="1551"/>
      <c r="AZ106" s="1552"/>
      <c r="BA106" s="454"/>
      <c r="BB106" s="506"/>
    </row>
    <row r="107" spans="1:54">
      <c r="A107" s="185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672"/>
      <c r="U107" s="672"/>
      <c r="V107" s="668"/>
      <c r="W107" s="668"/>
      <c r="X107" s="668"/>
      <c r="Y107" s="668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572"/>
      <c r="AX107" s="572"/>
      <c r="AY107" s="572"/>
      <c r="AZ107" s="572"/>
      <c r="BA107" s="505"/>
      <c r="BB107" s="506"/>
    </row>
    <row r="108" spans="1:54" ht="28.5" customHeight="1">
      <c r="B108" s="1587" t="s">
        <v>563</v>
      </c>
      <c r="C108" s="1587"/>
      <c r="D108" s="1587"/>
      <c r="E108" s="1587"/>
      <c r="F108" s="1587"/>
      <c r="G108" s="1587"/>
      <c r="H108" s="1587"/>
      <c r="I108" s="1587"/>
      <c r="J108" s="1587"/>
      <c r="K108" s="1587"/>
      <c r="L108" s="1587"/>
      <c r="M108" s="1587"/>
      <c r="N108" s="1587"/>
      <c r="O108" s="1587"/>
      <c r="P108" s="1587"/>
      <c r="Q108" s="1587"/>
      <c r="R108" s="1587"/>
      <c r="S108" s="1587"/>
      <c r="T108" s="1587"/>
      <c r="U108" s="1587"/>
      <c r="V108" s="1587"/>
      <c r="W108" s="1587"/>
      <c r="X108" s="1587"/>
      <c r="Y108" s="1587"/>
      <c r="Z108" s="1587"/>
      <c r="AA108" s="1587"/>
      <c r="AB108" s="1587"/>
      <c r="AC108" s="1587"/>
      <c r="AD108" s="1587"/>
      <c r="AE108" s="1587"/>
      <c r="AF108" s="1587"/>
      <c r="AG108" s="1587"/>
      <c r="AH108" s="1587"/>
      <c r="AI108" s="1587"/>
      <c r="AJ108" s="1587"/>
      <c r="AK108" s="1587"/>
      <c r="AL108" s="1587"/>
      <c r="AM108" s="1587"/>
      <c r="AN108" s="1587"/>
      <c r="AO108" s="1587"/>
      <c r="AP108" s="1587"/>
      <c r="AQ108" s="1587"/>
      <c r="AR108" s="1587"/>
      <c r="AS108" s="1587"/>
      <c r="AT108" s="1587"/>
      <c r="AU108" s="1587"/>
      <c r="AV108" s="1587"/>
      <c r="AW108" s="1587"/>
      <c r="AX108" s="1587"/>
      <c r="AY108" s="1587"/>
      <c r="AZ108" s="1587"/>
    </row>
    <row r="109" spans="1:54" ht="9" customHeight="1"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</row>
    <row r="110" spans="1:54" ht="30.75" customHeight="1">
      <c r="B110" s="1044" t="s">
        <v>559</v>
      </c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52" t="s">
        <v>1</v>
      </c>
      <c r="M110" s="1053"/>
      <c r="N110" s="1061" t="s">
        <v>1425</v>
      </c>
      <c r="O110" s="1062"/>
      <c r="P110" s="1062"/>
      <c r="Q110" s="1062"/>
      <c r="R110" s="1062"/>
      <c r="S110" s="1062"/>
      <c r="T110" s="1062"/>
      <c r="U110" s="1062"/>
      <c r="V110" s="1062"/>
      <c r="W110" s="1062"/>
      <c r="X110" s="1062"/>
      <c r="Y110" s="1062"/>
      <c r="Z110" s="1168"/>
      <c r="AA110" s="1061" t="s">
        <v>1426</v>
      </c>
      <c r="AB110" s="1062"/>
      <c r="AC110" s="1062"/>
      <c r="AD110" s="1062"/>
      <c r="AE110" s="1062"/>
      <c r="AF110" s="1062"/>
      <c r="AG110" s="1062"/>
      <c r="AH110" s="1062"/>
      <c r="AI110" s="1062"/>
      <c r="AJ110" s="1062"/>
      <c r="AK110" s="1062"/>
      <c r="AL110" s="1062"/>
      <c r="AM110" s="1168"/>
      <c r="AN110" s="1061" t="s">
        <v>1427</v>
      </c>
      <c r="AO110" s="1062"/>
      <c r="AP110" s="1062"/>
      <c r="AQ110" s="1062"/>
      <c r="AR110" s="1062"/>
      <c r="AS110" s="1062"/>
      <c r="AT110" s="1062"/>
      <c r="AU110" s="1062"/>
      <c r="AV110" s="1062"/>
      <c r="AW110" s="1062"/>
      <c r="AX110" s="1062"/>
      <c r="AY110" s="1062"/>
      <c r="AZ110" s="1062"/>
    </row>
    <row r="111" spans="1:54" ht="57.75" customHeight="1">
      <c r="B111" s="1044"/>
      <c r="C111" s="1044"/>
      <c r="D111" s="1044"/>
      <c r="E111" s="1044"/>
      <c r="F111" s="1044"/>
      <c r="G111" s="1044"/>
      <c r="H111" s="1044"/>
      <c r="I111" s="1044"/>
      <c r="J111" s="1044"/>
      <c r="K111" s="1044"/>
      <c r="L111" s="1056"/>
      <c r="M111" s="1057"/>
      <c r="N111" s="1061" t="s">
        <v>558</v>
      </c>
      <c r="O111" s="1062"/>
      <c r="P111" s="1062"/>
      <c r="Q111" s="1062"/>
      <c r="R111" s="1168"/>
      <c r="S111" s="1061" t="s">
        <v>557</v>
      </c>
      <c r="T111" s="1062"/>
      <c r="U111" s="1062"/>
      <c r="V111" s="1168"/>
      <c r="W111" s="1061" t="s">
        <v>556</v>
      </c>
      <c r="X111" s="1062"/>
      <c r="Y111" s="1062"/>
      <c r="Z111" s="1168"/>
      <c r="AA111" s="1061" t="s">
        <v>558</v>
      </c>
      <c r="AB111" s="1062"/>
      <c r="AC111" s="1062"/>
      <c r="AD111" s="1062"/>
      <c r="AE111" s="1168"/>
      <c r="AF111" s="1061" t="s">
        <v>557</v>
      </c>
      <c r="AG111" s="1062"/>
      <c r="AH111" s="1062"/>
      <c r="AI111" s="1168"/>
      <c r="AJ111" s="1061" t="s">
        <v>556</v>
      </c>
      <c r="AK111" s="1062"/>
      <c r="AL111" s="1062"/>
      <c r="AM111" s="1168"/>
      <c r="AN111" s="1061" t="s">
        <v>558</v>
      </c>
      <c r="AO111" s="1062"/>
      <c r="AP111" s="1062"/>
      <c r="AQ111" s="1062"/>
      <c r="AR111" s="1168"/>
      <c r="AS111" s="1061" t="s">
        <v>557</v>
      </c>
      <c r="AT111" s="1062"/>
      <c r="AU111" s="1062"/>
      <c r="AV111" s="1168"/>
      <c r="AW111" s="1061" t="s">
        <v>556</v>
      </c>
      <c r="AX111" s="1062"/>
      <c r="AY111" s="1062"/>
      <c r="AZ111" s="1062"/>
    </row>
    <row r="112" spans="1:54">
      <c r="B112" s="1588">
        <v>1</v>
      </c>
      <c r="C112" s="1588"/>
      <c r="D112" s="1588"/>
      <c r="E112" s="1588"/>
      <c r="F112" s="1588"/>
      <c r="G112" s="1588"/>
      <c r="H112" s="1588"/>
      <c r="I112" s="1588"/>
      <c r="J112" s="1588"/>
      <c r="K112" s="1588"/>
      <c r="L112" s="1589">
        <v>2</v>
      </c>
      <c r="M112" s="1590"/>
      <c r="N112" s="1058">
        <v>3</v>
      </c>
      <c r="O112" s="1052"/>
      <c r="P112" s="1052"/>
      <c r="Q112" s="1052"/>
      <c r="R112" s="1053"/>
      <c r="S112" s="1058">
        <v>4</v>
      </c>
      <c r="T112" s="1052"/>
      <c r="U112" s="1052"/>
      <c r="V112" s="1053"/>
      <c r="W112" s="1058">
        <v>5</v>
      </c>
      <c r="X112" s="1052"/>
      <c r="Y112" s="1052"/>
      <c r="Z112" s="1053"/>
      <c r="AA112" s="1058">
        <v>6</v>
      </c>
      <c r="AB112" s="1052"/>
      <c r="AC112" s="1052"/>
      <c r="AD112" s="1052"/>
      <c r="AE112" s="1053"/>
      <c r="AF112" s="1058">
        <v>7</v>
      </c>
      <c r="AG112" s="1052"/>
      <c r="AH112" s="1052"/>
      <c r="AI112" s="1053"/>
      <c r="AJ112" s="1058">
        <v>8</v>
      </c>
      <c r="AK112" s="1052"/>
      <c r="AL112" s="1052"/>
      <c r="AM112" s="1053"/>
      <c r="AN112" s="1058">
        <v>9</v>
      </c>
      <c r="AO112" s="1052"/>
      <c r="AP112" s="1052"/>
      <c r="AQ112" s="1052"/>
      <c r="AR112" s="1053"/>
      <c r="AS112" s="1058">
        <v>10</v>
      </c>
      <c r="AT112" s="1052"/>
      <c r="AU112" s="1052"/>
      <c r="AV112" s="1053"/>
      <c r="AW112" s="1058">
        <v>11</v>
      </c>
      <c r="AX112" s="1052"/>
      <c r="AY112" s="1052"/>
      <c r="AZ112" s="1052"/>
    </row>
    <row r="113" spans="1:53" ht="77.25" hidden="1" customHeight="1">
      <c r="A113" s="630"/>
      <c r="B113" s="1428" t="s">
        <v>1245</v>
      </c>
      <c r="C113" s="1299"/>
      <c r="D113" s="1299"/>
      <c r="E113" s="1299"/>
      <c r="F113" s="1299"/>
      <c r="G113" s="1299"/>
      <c r="H113" s="1299"/>
      <c r="I113" s="1299"/>
      <c r="J113" s="1299"/>
      <c r="K113" s="1299"/>
      <c r="L113" s="1232" t="s">
        <v>7</v>
      </c>
      <c r="M113" s="1232"/>
      <c r="N113" s="1172">
        <f>BA113</f>
        <v>3541.6836734693879</v>
      </c>
      <c r="O113" s="1044"/>
      <c r="P113" s="1044"/>
      <c r="Q113" s="1044"/>
      <c r="R113" s="1044"/>
      <c r="S113" s="1523">
        <f>W113/N113</f>
        <v>0</v>
      </c>
      <c r="T113" s="1523"/>
      <c r="U113" s="1523"/>
      <c r="V113" s="1523"/>
      <c r="W113" s="1042">
        <v>0</v>
      </c>
      <c r="X113" s="1042"/>
      <c r="Y113" s="1042"/>
      <c r="Z113" s="1042"/>
      <c r="AA113" s="1172">
        <f>BA113</f>
        <v>3541.6836734693879</v>
      </c>
      <c r="AB113" s="1044"/>
      <c r="AC113" s="1044"/>
      <c r="AD113" s="1044"/>
      <c r="AE113" s="1044"/>
      <c r="AF113" s="1523">
        <f>AJ113/AA113</f>
        <v>0</v>
      </c>
      <c r="AG113" s="1523"/>
      <c r="AH113" s="1523"/>
      <c r="AI113" s="1523"/>
      <c r="AJ113" s="1042">
        <v>0</v>
      </c>
      <c r="AK113" s="1042"/>
      <c r="AL113" s="1042"/>
      <c r="AM113" s="1042"/>
      <c r="AN113" s="1172">
        <f>BA113</f>
        <v>3541.6836734693879</v>
      </c>
      <c r="AO113" s="1044"/>
      <c r="AP113" s="1044"/>
      <c r="AQ113" s="1044"/>
      <c r="AR113" s="1044"/>
      <c r="AS113" s="1523">
        <f>AW113/AN113</f>
        <v>0</v>
      </c>
      <c r="AT113" s="1523"/>
      <c r="AU113" s="1523"/>
      <c r="AV113" s="1523"/>
      <c r="AW113" s="1042">
        <v>0</v>
      </c>
      <c r="AX113" s="1042"/>
      <c r="AY113" s="1042"/>
      <c r="AZ113" s="1042"/>
      <c r="BA113" s="508">
        <f>34708.5/29.4*3</f>
        <v>3541.6836734693879</v>
      </c>
    </row>
    <row r="114" spans="1:53" ht="62.25" customHeight="1">
      <c r="B114" s="1428" t="s">
        <v>1246</v>
      </c>
      <c r="C114" s="1299"/>
      <c r="D114" s="1299"/>
      <c r="E114" s="1299"/>
      <c r="F114" s="1299"/>
      <c r="G114" s="1299"/>
      <c r="H114" s="1299"/>
      <c r="I114" s="1299"/>
      <c r="J114" s="1299"/>
      <c r="K114" s="1299"/>
      <c r="L114" s="1232" t="s">
        <v>9</v>
      </c>
      <c r="M114" s="1232"/>
      <c r="N114" s="1172">
        <f>W114/S114</f>
        <v>83.403843829324302</v>
      </c>
      <c r="O114" s="1044"/>
      <c r="P114" s="1044"/>
      <c r="Q114" s="1044"/>
      <c r="R114" s="1044"/>
      <c r="S114" s="1523">
        <f>V71</f>
        <v>11.989855072463769</v>
      </c>
      <c r="T114" s="1523"/>
      <c r="U114" s="1523"/>
      <c r="V114" s="1523"/>
      <c r="W114" s="1042">
        <v>1000</v>
      </c>
      <c r="X114" s="1042"/>
      <c r="Y114" s="1042"/>
      <c r="Z114" s="1042"/>
      <c r="AA114" s="1172">
        <f>AJ114/AF114</f>
        <v>83.403843829324302</v>
      </c>
      <c r="AB114" s="1044"/>
      <c r="AC114" s="1044"/>
      <c r="AD114" s="1044"/>
      <c r="AE114" s="1044"/>
      <c r="AF114" s="1523">
        <f>V88</f>
        <v>11.989855072463769</v>
      </c>
      <c r="AG114" s="1523"/>
      <c r="AH114" s="1523"/>
      <c r="AI114" s="1523"/>
      <c r="AJ114" s="1042">
        <v>1000</v>
      </c>
      <c r="AK114" s="1042"/>
      <c r="AL114" s="1042"/>
      <c r="AM114" s="1042"/>
      <c r="AN114" s="1172">
        <f>V105</f>
        <v>0</v>
      </c>
      <c r="AO114" s="1044"/>
      <c r="AP114" s="1044"/>
      <c r="AQ114" s="1044"/>
      <c r="AR114" s="1044"/>
      <c r="AS114" s="1523">
        <v>12</v>
      </c>
      <c r="AT114" s="1523"/>
      <c r="AU114" s="1523"/>
      <c r="AV114" s="1523"/>
      <c r="AW114" s="1042">
        <v>0</v>
      </c>
      <c r="AX114" s="1042"/>
      <c r="AY114" s="1042"/>
      <c r="AZ114" s="1042"/>
      <c r="BA114" s="508"/>
    </row>
    <row r="115" spans="1:53" hidden="1">
      <c r="B115" s="1588"/>
      <c r="C115" s="1588"/>
      <c r="D115" s="1588"/>
      <c r="E115" s="1588"/>
      <c r="F115" s="1588"/>
      <c r="G115" s="1588"/>
      <c r="H115" s="1588"/>
      <c r="I115" s="1588"/>
      <c r="J115" s="1588"/>
      <c r="K115" s="1626"/>
      <c r="L115" s="1232" t="s">
        <v>555</v>
      </c>
      <c r="M115" s="1232"/>
      <c r="N115" s="1044"/>
      <c r="O115" s="1044"/>
      <c r="P115" s="1044"/>
      <c r="Q115" s="1044"/>
      <c r="R115" s="1044"/>
      <c r="S115" s="1044"/>
      <c r="T115" s="1044"/>
      <c r="U115" s="1044"/>
      <c r="V115" s="1044"/>
      <c r="W115" s="1042"/>
      <c r="X115" s="1042"/>
      <c r="Y115" s="1042"/>
      <c r="Z115" s="1042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2"/>
      <c r="AK115" s="1042"/>
      <c r="AL115" s="1042"/>
      <c r="AM115" s="1042"/>
      <c r="AN115" s="1044"/>
      <c r="AO115" s="1044"/>
      <c r="AP115" s="1044"/>
      <c r="AQ115" s="1044"/>
      <c r="AR115" s="1044"/>
      <c r="AS115" s="1044"/>
      <c r="AT115" s="1044"/>
      <c r="AU115" s="1044"/>
      <c r="AV115" s="1044"/>
      <c r="AW115" s="1042"/>
      <c r="AX115" s="1042"/>
      <c r="AY115" s="1042"/>
      <c r="AZ115" s="1042"/>
    </row>
    <row r="116" spans="1:53">
      <c r="B116" s="1227" t="s">
        <v>352</v>
      </c>
      <c r="C116" s="1227"/>
      <c r="D116" s="1227"/>
      <c r="E116" s="1227"/>
      <c r="F116" s="1227"/>
      <c r="G116" s="1227"/>
      <c r="H116" s="1227"/>
      <c r="I116" s="1227"/>
      <c r="J116" s="1227"/>
      <c r="K116" s="1227"/>
      <c r="L116" s="1588">
        <v>9000</v>
      </c>
      <c r="M116" s="1588"/>
      <c r="N116" s="1044" t="s">
        <v>6</v>
      </c>
      <c r="O116" s="1044"/>
      <c r="P116" s="1044"/>
      <c r="Q116" s="1044"/>
      <c r="R116" s="1044"/>
      <c r="S116" s="1044" t="s">
        <v>6</v>
      </c>
      <c r="T116" s="1044"/>
      <c r="U116" s="1044"/>
      <c r="V116" s="1044"/>
      <c r="W116" s="1042">
        <f>SUM(W113:Z115)</f>
        <v>1000</v>
      </c>
      <c r="X116" s="1042"/>
      <c r="Y116" s="1042"/>
      <c r="Z116" s="1042"/>
      <c r="AA116" s="1044" t="s">
        <v>6</v>
      </c>
      <c r="AB116" s="1044"/>
      <c r="AC116" s="1044"/>
      <c r="AD116" s="1044"/>
      <c r="AE116" s="1044"/>
      <c r="AF116" s="1044" t="s">
        <v>6</v>
      </c>
      <c r="AG116" s="1044"/>
      <c r="AH116" s="1044"/>
      <c r="AI116" s="1044"/>
      <c r="AJ116" s="1042">
        <f>SUM(AJ113:AM115)</f>
        <v>1000</v>
      </c>
      <c r="AK116" s="1042"/>
      <c r="AL116" s="1042"/>
      <c r="AM116" s="1042"/>
      <c r="AN116" s="1044" t="s">
        <v>6</v>
      </c>
      <c r="AO116" s="1044"/>
      <c r="AP116" s="1044"/>
      <c r="AQ116" s="1044"/>
      <c r="AR116" s="1044"/>
      <c r="AS116" s="1044" t="s">
        <v>6</v>
      </c>
      <c r="AT116" s="1044"/>
      <c r="AU116" s="1044"/>
      <c r="AV116" s="1044"/>
      <c r="AW116" s="1042">
        <f>SUM(AW113:AZ115)</f>
        <v>0</v>
      </c>
      <c r="AX116" s="1042"/>
      <c r="AY116" s="1042"/>
      <c r="AZ116" s="1042"/>
    </row>
    <row r="117" spans="1:53" ht="8.25" customHeight="1"/>
    <row r="118" spans="1:53" ht="21" hidden="1" customHeight="1">
      <c r="B118" s="1587" t="s">
        <v>562</v>
      </c>
      <c r="C118" s="1587"/>
      <c r="D118" s="1587"/>
      <c r="E118" s="1587"/>
      <c r="F118" s="1587"/>
      <c r="G118" s="1587"/>
      <c r="H118" s="1587"/>
      <c r="I118" s="1587"/>
      <c r="J118" s="1587"/>
      <c r="K118" s="1587"/>
      <c r="L118" s="1587"/>
      <c r="M118" s="1587"/>
      <c r="N118" s="1587"/>
      <c r="O118" s="1587"/>
      <c r="P118" s="1587"/>
      <c r="Q118" s="1587"/>
      <c r="R118" s="1587"/>
      <c r="S118" s="1587"/>
      <c r="T118" s="1587"/>
      <c r="U118" s="1587"/>
      <c r="V118" s="1587"/>
      <c r="W118" s="1587"/>
      <c r="X118" s="1587"/>
      <c r="Y118" s="1587"/>
      <c r="Z118" s="1587"/>
      <c r="AA118" s="1587"/>
      <c r="AB118" s="1587"/>
      <c r="AC118" s="1587"/>
      <c r="AD118" s="1587"/>
      <c r="AE118" s="1587"/>
      <c r="AF118" s="1587"/>
      <c r="AG118" s="1587"/>
      <c r="AH118" s="1587"/>
      <c r="AI118" s="1587"/>
      <c r="AJ118" s="1587"/>
      <c r="AK118" s="1587"/>
      <c r="AL118" s="1587"/>
      <c r="AM118" s="1587"/>
      <c r="AN118" s="1587"/>
      <c r="AO118" s="1587"/>
      <c r="AP118" s="1587"/>
      <c r="AQ118" s="1587"/>
      <c r="AR118" s="1587"/>
      <c r="AS118" s="1587"/>
      <c r="AT118" s="1587"/>
      <c r="AU118" s="1587"/>
      <c r="AV118" s="1587"/>
      <c r="AW118" s="1587"/>
      <c r="AX118" s="1587"/>
      <c r="AY118" s="1587"/>
      <c r="AZ118" s="1587"/>
    </row>
    <row r="119" spans="1:53" ht="6.75" hidden="1" customHeight="1"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</row>
    <row r="120" spans="1:53" ht="30.75" hidden="1" customHeight="1">
      <c r="B120" s="1044" t="s">
        <v>559</v>
      </c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52" t="s">
        <v>1</v>
      </c>
      <c r="M120" s="1053"/>
      <c r="N120" s="1061" t="s">
        <v>345</v>
      </c>
      <c r="O120" s="1062"/>
      <c r="P120" s="1062"/>
      <c r="Q120" s="1062"/>
      <c r="R120" s="1062"/>
      <c r="S120" s="1062"/>
      <c r="T120" s="1062"/>
      <c r="U120" s="1062"/>
      <c r="V120" s="1062"/>
      <c r="W120" s="1062"/>
      <c r="X120" s="1062"/>
      <c r="Y120" s="1062"/>
      <c r="Z120" s="1168"/>
      <c r="AA120" s="1061" t="s">
        <v>346</v>
      </c>
      <c r="AB120" s="1062"/>
      <c r="AC120" s="1062"/>
      <c r="AD120" s="1062"/>
      <c r="AE120" s="1062"/>
      <c r="AF120" s="1062"/>
      <c r="AG120" s="1062"/>
      <c r="AH120" s="1062"/>
      <c r="AI120" s="1062"/>
      <c r="AJ120" s="1062"/>
      <c r="AK120" s="1062"/>
      <c r="AL120" s="1062"/>
      <c r="AM120" s="1168"/>
      <c r="AN120" s="1061" t="s">
        <v>347</v>
      </c>
      <c r="AO120" s="1062"/>
      <c r="AP120" s="1062"/>
      <c r="AQ120" s="1062"/>
      <c r="AR120" s="1062"/>
      <c r="AS120" s="1062"/>
      <c r="AT120" s="1062"/>
      <c r="AU120" s="1062"/>
      <c r="AV120" s="1062"/>
      <c r="AW120" s="1062"/>
      <c r="AX120" s="1062"/>
      <c r="AY120" s="1062"/>
      <c r="AZ120" s="1062"/>
    </row>
    <row r="121" spans="1:53" ht="57.75" hidden="1" customHeight="1">
      <c r="B121" s="1044"/>
      <c r="C121" s="1044"/>
      <c r="D121" s="1044"/>
      <c r="E121" s="1044"/>
      <c r="F121" s="1044"/>
      <c r="G121" s="1044"/>
      <c r="H121" s="1044"/>
      <c r="I121" s="1044"/>
      <c r="J121" s="1044"/>
      <c r="K121" s="1044"/>
      <c r="L121" s="1056"/>
      <c r="M121" s="1057"/>
      <c r="N121" s="1061" t="s">
        <v>558</v>
      </c>
      <c r="O121" s="1062"/>
      <c r="P121" s="1062"/>
      <c r="Q121" s="1062"/>
      <c r="R121" s="1168"/>
      <c r="S121" s="1061" t="s">
        <v>557</v>
      </c>
      <c r="T121" s="1062"/>
      <c r="U121" s="1062"/>
      <c r="V121" s="1168"/>
      <c r="W121" s="1061" t="s">
        <v>556</v>
      </c>
      <c r="X121" s="1062"/>
      <c r="Y121" s="1062"/>
      <c r="Z121" s="1168"/>
      <c r="AA121" s="1061" t="s">
        <v>558</v>
      </c>
      <c r="AB121" s="1062"/>
      <c r="AC121" s="1062"/>
      <c r="AD121" s="1062"/>
      <c r="AE121" s="1168"/>
      <c r="AF121" s="1061" t="s">
        <v>557</v>
      </c>
      <c r="AG121" s="1062"/>
      <c r="AH121" s="1062"/>
      <c r="AI121" s="1168"/>
      <c r="AJ121" s="1061" t="s">
        <v>556</v>
      </c>
      <c r="AK121" s="1062"/>
      <c r="AL121" s="1062"/>
      <c r="AM121" s="1168"/>
      <c r="AN121" s="1061" t="s">
        <v>558</v>
      </c>
      <c r="AO121" s="1062"/>
      <c r="AP121" s="1062"/>
      <c r="AQ121" s="1062"/>
      <c r="AR121" s="1168"/>
      <c r="AS121" s="1061" t="s">
        <v>557</v>
      </c>
      <c r="AT121" s="1062"/>
      <c r="AU121" s="1062"/>
      <c r="AV121" s="1168"/>
      <c r="AW121" s="1061" t="s">
        <v>556</v>
      </c>
      <c r="AX121" s="1062"/>
      <c r="AY121" s="1062"/>
      <c r="AZ121" s="1062"/>
    </row>
    <row r="122" spans="1:53" ht="15.75" hidden="1" thickBot="1">
      <c r="B122" s="1588">
        <v>1</v>
      </c>
      <c r="C122" s="1588"/>
      <c r="D122" s="1588"/>
      <c r="E122" s="1588"/>
      <c r="F122" s="1588"/>
      <c r="G122" s="1588"/>
      <c r="H122" s="1588"/>
      <c r="I122" s="1588"/>
      <c r="J122" s="1588"/>
      <c r="K122" s="1588"/>
      <c r="L122" s="1589">
        <v>2</v>
      </c>
      <c r="M122" s="1590"/>
      <c r="N122" s="1058">
        <v>3</v>
      </c>
      <c r="O122" s="1052"/>
      <c r="P122" s="1052"/>
      <c r="Q122" s="1052"/>
      <c r="R122" s="1053"/>
      <c r="S122" s="1058">
        <v>4</v>
      </c>
      <c r="T122" s="1052"/>
      <c r="U122" s="1052"/>
      <c r="V122" s="1053"/>
      <c r="W122" s="1591">
        <v>5</v>
      </c>
      <c r="X122" s="1592"/>
      <c r="Y122" s="1592"/>
      <c r="Z122" s="1593"/>
      <c r="AA122" s="1058">
        <v>6</v>
      </c>
      <c r="AB122" s="1052"/>
      <c r="AC122" s="1052"/>
      <c r="AD122" s="1052"/>
      <c r="AE122" s="1053"/>
      <c r="AF122" s="1058">
        <v>7</v>
      </c>
      <c r="AG122" s="1052"/>
      <c r="AH122" s="1052"/>
      <c r="AI122" s="1053"/>
      <c r="AJ122" s="1058">
        <v>8</v>
      </c>
      <c r="AK122" s="1052"/>
      <c r="AL122" s="1052"/>
      <c r="AM122" s="1053"/>
      <c r="AN122" s="1591">
        <v>9</v>
      </c>
      <c r="AO122" s="1592"/>
      <c r="AP122" s="1592"/>
      <c r="AQ122" s="1592"/>
      <c r="AR122" s="1593"/>
      <c r="AS122" s="1591">
        <v>10</v>
      </c>
      <c r="AT122" s="1592"/>
      <c r="AU122" s="1592"/>
      <c r="AV122" s="1593"/>
      <c r="AW122" s="1591">
        <v>11</v>
      </c>
      <c r="AX122" s="1592"/>
      <c r="AY122" s="1592"/>
      <c r="AZ122" s="1592"/>
    </row>
    <row r="123" spans="1:53" hidden="1">
      <c r="B123" s="1588"/>
      <c r="C123" s="1588"/>
      <c r="D123" s="1588"/>
      <c r="E123" s="1588"/>
      <c r="F123" s="1588"/>
      <c r="G123" s="1588"/>
      <c r="H123" s="1588"/>
      <c r="I123" s="1588"/>
      <c r="J123" s="1588"/>
      <c r="K123" s="1588"/>
      <c r="L123" s="1277" t="s">
        <v>7</v>
      </c>
      <c r="M123" s="1275"/>
      <c r="N123" s="1594"/>
      <c r="O123" s="1595"/>
      <c r="P123" s="1595"/>
      <c r="Q123" s="1595"/>
      <c r="R123" s="1596"/>
      <c r="S123" s="1594"/>
      <c r="T123" s="1595"/>
      <c r="U123" s="1595"/>
      <c r="V123" s="1596"/>
      <c r="W123" s="1594"/>
      <c r="X123" s="1595"/>
      <c r="Y123" s="1595"/>
      <c r="Z123" s="1596"/>
      <c r="AA123" s="1594"/>
      <c r="AB123" s="1595"/>
      <c r="AC123" s="1595"/>
      <c r="AD123" s="1595"/>
      <c r="AE123" s="1596"/>
      <c r="AF123" s="1594"/>
      <c r="AG123" s="1595"/>
      <c r="AH123" s="1595"/>
      <c r="AI123" s="1596"/>
      <c r="AJ123" s="1594"/>
      <c r="AK123" s="1595"/>
      <c r="AL123" s="1595"/>
      <c r="AM123" s="1596"/>
      <c r="AN123" s="1594"/>
      <c r="AO123" s="1595"/>
      <c r="AP123" s="1595"/>
      <c r="AQ123" s="1595"/>
      <c r="AR123" s="1596"/>
      <c r="AS123" s="1594"/>
      <c r="AT123" s="1595"/>
      <c r="AU123" s="1595"/>
      <c r="AV123" s="1596"/>
      <c r="AW123" s="1594"/>
      <c r="AX123" s="1595"/>
      <c r="AY123" s="1595"/>
      <c r="AZ123" s="1597"/>
    </row>
    <row r="124" spans="1:53" hidden="1">
      <c r="B124" s="1588"/>
      <c r="C124" s="1588"/>
      <c r="D124" s="1588"/>
      <c r="E124" s="1588"/>
      <c r="F124" s="1588"/>
      <c r="G124" s="1588"/>
      <c r="H124" s="1588"/>
      <c r="I124" s="1588"/>
      <c r="J124" s="1588"/>
      <c r="K124" s="1588"/>
      <c r="L124" s="1308" t="s">
        <v>9</v>
      </c>
      <c r="M124" s="1249"/>
      <c r="N124" s="1061"/>
      <c r="O124" s="1062"/>
      <c r="P124" s="1062"/>
      <c r="Q124" s="1062"/>
      <c r="R124" s="1168"/>
      <c r="S124" s="1061"/>
      <c r="T124" s="1062"/>
      <c r="U124" s="1062"/>
      <c r="V124" s="1168"/>
      <c r="W124" s="1061"/>
      <c r="X124" s="1062"/>
      <c r="Y124" s="1062"/>
      <c r="Z124" s="1168"/>
      <c r="AA124" s="1061"/>
      <c r="AB124" s="1062"/>
      <c r="AC124" s="1062"/>
      <c r="AD124" s="1062"/>
      <c r="AE124" s="1168"/>
      <c r="AF124" s="1061"/>
      <c r="AG124" s="1062"/>
      <c r="AH124" s="1062"/>
      <c r="AI124" s="1168"/>
      <c r="AJ124" s="1061"/>
      <c r="AK124" s="1062"/>
      <c r="AL124" s="1062"/>
      <c r="AM124" s="1168"/>
      <c r="AN124" s="1061"/>
      <c r="AO124" s="1062"/>
      <c r="AP124" s="1062"/>
      <c r="AQ124" s="1062"/>
      <c r="AR124" s="1168"/>
      <c r="AS124" s="1061"/>
      <c r="AT124" s="1062"/>
      <c r="AU124" s="1062"/>
      <c r="AV124" s="1168"/>
      <c r="AW124" s="1061"/>
      <c r="AX124" s="1062"/>
      <c r="AY124" s="1062"/>
      <c r="AZ124" s="1432"/>
    </row>
    <row r="125" spans="1:53" hidden="1">
      <c r="B125" s="1588"/>
      <c r="C125" s="1588"/>
      <c r="D125" s="1588"/>
      <c r="E125" s="1588"/>
      <c r="F125" s="1588"/>
      <c r="G125" s="1588"/>
      <c r="H125" s="1588"/>
      <c r="I125" s="1588"/>
      <c r="J125" s="1588"/>
      <c r="K125" s="1588"/>
      <c r="L125" s="1308" t="s">
        <v>555</v>
      </c>
      <c r="M125" s="1249"/>
      <c r="N125" s="1061"/>
      <c r="O125" s="1062"/>
      <c r="P125" s="1062"/>
      <c r="Q125" s="1062"/>
      <c r="R125" s="1168"/>
      <c r="S125" s="1061"/>
      <c r="T125" s="1062"/>
      <c r="U125" s="1062"/>
      <c r="V125" s="1168"/>
      <c r="W125" s="1061"/>
      <c r="X125" s="1062"/>
      <c r="Y125" s="1062"/>
      <c r="Z125" s="1168"/>
      <c r="AA125" s="1061"/>
      <c r="AB125" s="1062"/>
      <c r="AC125" s="1062"/>
      <c r="AD125" s="1062"/>
      <c r="AE125" s="1168"/>
      <c r="AF125" s="1061"/>
      <c r="AG125" s="1062"/>
      <c r="AH125" s="1062"/>
      <c r="AI125" s="1168"/>
      <c r="AJ125" s="1061"/>
      <c r="AK125" s="1062"/>
      <c r="AL125" s="1062"/>
      <c r="AM125" s="1168"/>
      <c r="AN125" s="1061"/>
      <c r="AO125" s="1062"/>
      <c r="AP125" s="1062"/>
      <c r="AQ125" s="1062"/>
      <c r="AR125" s="1168"/>
      <c r="AS125" s="1061"/>
      <c r="AT125" s="1062"/>
      <c r="AU125" s="1062"/>
      <c r="AV125" s="1168"/>
      <c r="AW125" s="1061"/>
      <c r="AX125" s="1062"/>
      <c r="AY125" s="1062"/>
      <c r="AZ125" s="1432"/>
    </row>
    <row r="126" spans="1:53" ht="15.75" hidden="1" thickBot="1">
      <c r="B126" s="1227" t="s">
        <v>352</v>
      </c>
      <c r="C126" s="1227"/>
      <c r="D126" s="1227"/>
      <c r="E126" s="1227"/>
      <c r="F126" s="1227"/>
      <c r="G126" s="1227"/>
      <c r="H126" s="1227"/>
      <c r="I126" s="1227"/>
      <c r="J126" s="1227"/>
      <c r="K126" s="1288"/>
      <c r="L126" s="1289">
        <v>9000</v>
      </c>
      <c r="M126" s="1290"/>
      <c r="N126" s="1598" t="s">
        <v>6</v>
      </c>
      <c r="O126" s="1599"/>
      <c r="P126" s="1599"/>
      <c r="Q126" s="1599"/>
      <c r="R126" s="1600"/>
      <c r="S126" s="1598" t="s">
        <v>6</v>
      </c>
      <c r="T126" s="1599"/>
      <c r="U126" s="1599"/>
      <c r="V126" s="1600"/>
      <c r="W126" s="1598"/>
      <c r="X126" s="1599"/>
      <c r="Y126" s="1599"/>
      <c r="Z126" s="1600"/>
      <c r="AA126" s="1598" t="s">
        <v>6</v>
      </c>
      <c r="AB126" s="1599"/>
      <c r="AC126" s="1599"/>
      <c r="AD126" s="1599"/>
      <c r="AE126" s="1600"/>
      <c r="AF126" s="1598" t="s">
        <v>6</v>
      </c>
      <c r="AG126" s="1599"/>
      <c r="AH126" s="1599"/>
      <c r="AI126" s="1600"/>
      <c r="AJ126" s="1598"/>
      <c r="AK126" s="1599"/>
      <c r="AL126" s="1599"/>
      <c r="AM126" s="1600"/>
      <c r="AN126" s="1598" t="s">
        <v>6</v>
      </c>
      <c r="AO126" s="1599"/>
      <c r="AP126" s="1599"/>
      <c r="AQ126" s="1599"/>
      <c r="AR126" s="1600"/>
      <c r="AS126" s="1598" t="s">
        <v>6</v>
      </c>
      <c r="AT126" s="1599"/>
      <c r="AU126" s="1599"/>
      <c r="AV126" s="1600"/>
      <c r="AW126" s="1591"/>
      <c r="AX126" s="1592"/>
      <c r="AY126" s="1592"/>
      <c r="AZ126" s="1601"/>
    </row>
    <row r="127" spans="1:53" hidden="1"/>
    <row r="128" spans="1:53" ht="17.25" hidden="1" customHeight="1">
      <c r="B128" s="1587" t="s">
        <v>561</v>
      </c>
      <c r="C128" s="1587"/>
      <c r="D128" s="1587"/>
      <c r="E128" s="1587"/>
      <c r="F128" s="1587"/>
      <c r="G128" s="1587"/>
      <c r="H128" s="1587"/>
      <c r="I128" s="1587"/>
      <c r="J128" s="1587"/>
      <c r="K128" s="1587"/>
      <c r="L128" s="1587"/>
      <c r="M128" s="1587"/>
      <c r="N128" s="1587"/>
      <c r="O128" s="1587"/>
      <c r="P128" s="1587"/>
      <c r="Q128" s="1587"/>
      <c r="R128" s="1587"/>
      <c r="S128" s="1587"/>
      <c r="T128" s="1587"/>
      <c r="U128" s="1587"/>
      <c r="V128" s="1587"/>
      <c r="W128" s="1587"/>
      <c r="X128" s="1587"/>
      <c r="Y128" s="1587"/>
      <c r="Z128" s="1587"/>
      <c r="AA128" s="1587"/>
      <c r="AB128" s="1587"/>
      <c r="AC128" s="1587"/>
      <c r="AD128" s="1587"/>
      <c r="AE128" s="1587"/>
      <c r="AF128" s="1587"/>
      <c r="AG128" s="1587"/>
      <c r="AH128" s="1587"/>
      <c r="AI128" s="1587"/>
      <c r="AJ128" s="1587"/>
      <c r="AK128" s="1587"/>
      <c r="AL128" s="1587"/>
      <c r="AM128" s="1587"/>
      <c r="AN128" s="1587"/>
      <c r="AO128" s="1587"/>
      <c r="AP128" s="1587"/>
      <c r="AQ128" s="1587"/>
      <c r="AR128" s="1587"/>
      <c r="AS128" s="1587"/>
      <c r="AT128" s="1587"/>
      <c r="AU128" s="1587"/>
      <c r="AV128" s="1587"/>
      <c r="AW128" s="1587"/>
      <c r="AX128" s="1587"/>
      <c r="AY128" s="1587"/>
      <c r="AZ128" s="1587"/>
    </row>
    <row r="129" spans="2:52" ht="6.75" hidden="1" customHeight="1"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</row>
    <row r="130" spans="2:52" ht="30.75" hidden="1" customHeight="1">
      <c r="B130" s="1044" t="s">
        <v>559</v>
      </c>
      <c r="C130" s="1044"/>
      <c r="D130" s="1044"/>
      <c r="E130" s="1044"/>
      <c r="F130" s="1044"/>
      <c r="G130" s="1044"/>
      <c r="H130" s="1044"/>
      <c r="I130" s="1044"/>
      <c r="J130" s="1044"/>
      <c r="K130" s="1044"/>
      <c r="L130" s="1052" t="s">
        <v>1</v>
      </c>
      <c r="M130" s="1053"/>
      <c r="N130" s="1061" t="s">
        <v>345</v>
      </c>
      <c r="O130" s="1062"/>
      <c r="P130" s="1062"/>
      <c r="Q130" s="1062"/>
      <c r="R130" s="1062"/>
      <c r="S130" s="1062"/>
      <c r="T130" s="1062"/>
      <c r="U130" s="1062"/>
      <c r="V130" s="1062"/>
      <c r="W130" s="1062"/>
      <c r="X130" s="1062"/>
      <c r="Y130" s="1062"/>
      <c r="Z130" s="1168"/>
      <c r="AA130" s="1061" t="s">
        <v>346</v>
      </c>
      <c r="AB130" s="1062"/>
      <c r="AC130" s="1062"/>
      <c r="AD130" s="1062"/>
      <c r="AE130" s="1062"/>
      <c r="AF130" s="1062"/>
      <c r="AG130" s="1062"/>
      <c r="AH130" s="1062"/>
      <c r="AI130" s="1062"/>
      <c r="AJ130" s="1062"/>
      <c r="AK130" s="1062"/>
      <c r="AL130" s="1062"/>
      <c r="AM130" s="1168"/>
      <c r="AN130" s="1061" t="s">
        <v>347</v>
      </c>
      <c r="AO130" s="1062"/>
      <c r="AP130" s="1062"/>
      <c r="AQ130" s="1062"/>
      <c r="AR130" s="1062"/>
      <c r="AS130" s="1062"/>
      <c r="AT130" s="1062"/>
      <c r="AU130" s="1062"/>
      <c r="AV130" s="1062"/>
      <c r="AW130" s="1062"/>
      <c r="AX130" s="1062"/>
      <c r="AY130" s="1062"/>
      <c r="AZ130" s="1062"/>
    </row>
    <row r="131" spans="2:52" ht="57.75" hidden="1" customHeight="1">
      <c r="B131" s="1044"/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56"/>
      <c r="M131" s="1057"/>
      <c r="N131" s="1061" t="s">
        <v>558</v>
      </c>
      <c r="O131" s="1062"/>
      <c r="P131" s="1062"/>
      <c r="Q131" s="1062"/>
      <c r="R131" s="1168"/>
      <c r="S131" s="1061" t="s">
        <v>557</v>
      </c>
      <c r="T131" s="1062"/>
      <c r="U131" s="1062"/>
      <c r="V131" s="1168"/>
      <c r="W131" s="1061" t="s">
        <v>556</v>
      </c>
      <c r="X131" s="1062"/>
      <c r="Y131" s="1062"/>
      <c r="Z131" s="1168"/>
      <c r="AA131" s="1061" t="s">
        <v>558</v>
      </c>
      <c r="AB131" s="1062"/>
      <c r="AC131" s="1062"/>
      <c r="AD131" s="1062"/>
      <c r="AE131" s="1168"/>
      <c r="AF131" s="1061" t="s">
        <v>557</v>
      </c>
      <c r="AG131" s="1062"/>
      <c r="AH131" s="1062"/>
      <c r="AI131" s="1168"/>
      <c r="AJ131" s="1061" t="s">
        <v>556</v>
      </c>
      <c r="AK131" s="1062"/>
      <c r="AL131" s="1062"/>
      <c r="AM131" s="1168"/>
      <c r="AN131" s="1061" t="s">
        <v>558</v>
      </c>
      <c r="AO131" s="1062"/>
      <c r="AP131" s="1062"/>
      <c r="AQ131" s="1062"/>
      <c r="AR131" s="1168"/>
      <c r="AS131" s="1061" t="s">
        <v>557</v>
      </c>
      <c r="AT131" s="1062"/>
      <c r="AU131" s="1062"/>
      <c r="AV131" s="1168"/>
      <c r="AW131" s="1061" t="s">
        <v>556</v>
      </c>
      <c r="AX131" s="1062"/>
      <c r="AY131" s="1062"/>
      <c r="AZ131" s="1062"/>
    </row>
    <row r="132" spans="2:52" ht="15.75" hidden="1" thickBot="1">
      <c r="B132" s="1588">
        <v>1</v>
      </c>
      <c r="C132" s="1588"/>
      <c r="D132" s="1588"/>
      <c r="E132" s="1588"/>
      <c r="F132" s="1588"/>
      <c r="G132" s="1588"/>
      <c r="H132" s="1588"/>
      <c r="I132" s="1588"/>
      <c r="J132" s="1588"/>
      <c r="K132" s="1588"/>
      <c r="L132" s="1589">
        <v>2</v>
      </c>
      <c r="M132" s="1590"/>
      <c r="N132" s="1058">
        <v>3</v>
      </c>
      <c r="O132" s="1052"/>
      <c r="P132" s="1052"/>
      <c r="Q132" s="1052"/>
      <c r="R132" s="1053"/>
      <c r="S132" s="1058">
        <v>4</v>
      </c>
      <c r="T132" s="1052"/>
      <c r="U132" s="1052"/>
      <c r="V132" s="1053"/>
      <c r="W132" s="1591">
        <v>5</v>
      </c>
      <c r="X132" s="1592"/>
      <c r="Y132" s="1592"/>
      <c r="Z132" s="1593"/>
      <c r="AA132" s="1058">
        <v>6</v>
      </c>
      <c r="AB132" s="1052"/>
      <c r="AC132" s="1052"/>
      <c r="AD132" s="1052"/>
      <c r="AE132" s="1053"/>
      <c r="AF132" s="1058">
        <v>7</v>
      </c>
      <c r="AG132" s="1052"/>
      <c r="AH132" s="1052"/>
      <c r="AI132" s="1053"/>
      <c r="AJ132" s="1058">
        <v>8</v>
      </c>
      <c r="AK132" s="1052"/>
      <c r="AL132" s="1052"/>
      <c r="AM132" s="1053"/>
      <c r="AN132" s="1591">
        <v>9</v>
      </c>
      <c r="AO132" s="1592"/>
      <c r="AP132" s="1592"/>
      <c r="AQ132" s="1592"/>
      <c r="AR132" s="1593"/>
      <c r="AS132" s="1591">
        <v>10</v>
      </c>
      <c r="AT132" s="1592"/>
      <c r="AU132" s="1592"/>
      <c r="AV132" s="1593"/>
      <c r="AW132" s="1591">
        <v>11</v>
      </c>
      <c r="AX132" s="1592"/>
      <c r="AY132" s="1592"/>
      <c r="AZ132" s="1592"/>
    </row>
    <row r="133" spans="2:52" hidden="1">
      <c r="B133" s="1588"/>
      <c r="C133" s="1588"/>
      <c r="D133" s="1588"/>
      <c r="E133" s="1588"/>
      <c r="F133" s="1588"/>
      <c r="G133" s="1588"/>
      <c r="H133" s="1588"/>
      <c r="I133" s="1588"/>
      <c r="J133" s="1588"/>
      <c r="K133" s="1588"/>
      <c r="L133" s="1277" t="s">
        <v>7</v>
      </c>
      <c r="M133" s="1275"/>
      <c r="N133" s="1594"/>
      <c r="O133" s="1595"/>
      <c r="P133" s="1595"/>
      <c r="Q133" s="1595"/>
      <c r="R133" s="1596"/>
      <c r="S133" s="1594"/>
      <c r="T133" s="1595"/>
      <c r="U133" s="1595"/>
      <c r="V133" s="1596"/>
      <c r="W133" s="1594"/>
      <c r="X133" s="1595"/>
      <c r="Y133" s="1595"/>
      <c r="Z133" s="1596"/>
      <c r="AA133" s="1594"/>
      <c r="AB133" s="1595"/>
      <c r="AC133" s="1595"/>
      <c r="AD133" s="1595"/>
      <c r="AE133" s="1596"/>
      <c r="AF133" s="1594"/>
      <c r="AG133" s="1595"/>
      <c r="AH133" s="1595"/>
      <c r="AI133" s="1596"/>
      <c r="AJ133" s="1594"/>
      <c r="AK133" s="1595"/>
      <c r="AL133" s="1595"/>
      <c r="AM133" s="1596"/>
      <c r="AN133" s="1594"/>
      <c r="AO133" s="1595"/>
      <c r="AP133" s="1595"/>
      <c r="AQ133" s="1595"/>
      <c r="AR133" s="1596"/>
      <c r="AS133" s="1594"/>
      <c r="AT133" s="1595"/>
      <c r="AU133" s="1595"/>
      <c r="AV133" s="1596"/>
      <c r="AW133" s="1594"/>
      <c r="AX133" s="1595"/>
      <c r="AY133" s="1595"/>
      <c r="AZ133" s="1597"/>
    </row>
    <row r="134" spans="2:52" hidden="1">
      <c r="B134" s="1588"/>
      <c r="C134" s="1588"/>
      <c r="D134" s="1588"/>
      <c r="E134" s="1588"/>
      <c r="F134" s="1588"/>
      <c r="G134" s="1588"/>
      <c r="H134" s="1588"/>
      <c r="I134" s="1588"/>
      <c r="J134" s="1588"/>
      <c r="K134" s="1588"/>
      <c r="L134" s="1308" t="s">
        <v>9</v>
      </c>
      <c r="M134" s="1249"/>
      <c r="N134" s="1061"/>
      <c r="O134" s="1062"/>
      <c r="P134" s="1062"/>
      <c r="Q134" s="1062"/>
      <c r="R134" s="1168"/>
      <c r="S134" s="1061"/>
      <c r="T134" s="1062"/>
      <c r="U134" s="1062"/>
      <c r="V134" s="1168"/>
      <c r="W134" s="1061"/>
      <c r="X134" s="1062"/>
      <c r="Y134" s="1062"/>
      <c r="Z134" s="1168"/>
      <c r="AA134" s="1061"/>
      <c r="AB134" s="1062"/>
      <c r="AC134" s="1062"/>
      <c r="AD134" s="1062"/>
      <c r="AE134" s="1168"/>
      <c r="AF134" s="1061"/>
      <c r="AG134" s="1062"/>
      <c r="AH134" s="1062"/>
      <c r="AI134" s="1168"/>
      <c r="AJ134" s="1061"/>
      <c r="AK134" s="1062"/>
      <c r="AL134" s="1062"/>
      <c r="AM134" s="1168"/>
      <c r="AN134" s="1061"/>
      <c r="AO134" s="1062"/>
      <c r="AP134" s="1062"/>
      <c r="AQ134" s="1062"/>
      <c r="AR134" s="1168"/>
      <c r="AS134" s="1061"/>
      <c r="AT134" s="1062"/>
      <c r="AU134" s="1062"/>
      <c r="AV134" s="1168"/>
      <c r="AW134" s="1061"/>
      <c r="AX134" s="1062"/>
      <c r="AY134" s="1062"/>
      <c r="AZ134" s="1432"/>
    </row>
    <row r="135" spans="2:52" hidden="1">
      <c r="B135" s="1588"/>
      <c r="C135" s="1588"/>
      <c r="D135" s="1588"/>
      <c r="E135" s="1588"/>
      <c r="F135" s="1588"/>
      <c r="G135" s="1588"/>
      <c r="H135" s="1588"/>
      <c r="I135" s="1588"/>
      <c r="J135" s="1588"/>
      <c r="K135" s="1588"/>
      <c r="L135" s="1308" t="s">
        <v>555</v>
      </c>
      <c r="M135" s="1249"/>
      <c r="N135" s="1061"/>
      <c r="O135" s="1062"/>
      <c r="P135" s="1062"/>
      <c r="Q135" s="1062"/>
      <c r="R135" s="1168"/>
      <c r="S135" s="1061"/>
      <c r="T135" s="1062"/>
      <c r="U135" s="1062"/>
      <c r="V135" s="1168"/>
      <c r="W135" s="1061"/>
      <c r="X135" s="1062"/>
      <c r="Y135" s="1062"/>
      <c r="Z135" s="1168"/>
      <c r="AA135" s="1061"/>
      <c r="AB135" s="1062"/>
      <c r="AC135" s="1062"/>
      <c r="AD135" s="1062"/>
      <c r="AE135" s="1168"/>
      <c r="AF135" s="1061"/>
      <c r="AG135" s="1062"/>
      <c r="AH135" s="1062"/>
      <c r="AI135" s="1168"/>
      <c r="AJ135" s="1061"/>
      <c r="AK135" s="1062"/>
      <c r="AL135" s="1062"/>
      <c r="AM135" s="1168"/>
      <c r="AN135" s="1061"/>
      <c r="AO135" s="1062"/>
      <c r="AP135" s="1062"/>
      <c r="AQ135" s="1062"/>
      <c r="AR135" s="1168"/>
      <c r="AS135" s="1061"/>
      <c r="AT135" s="1062"/>
      <c r="AU135" s="1062"/>
      <c r="AV135" s="1168"/>
      <c r="AW135" s="1061"/>
      <c r="AX135" s="1062"/>
      <c r="AY135" s="1062"/>
      <c r="AZ135" s="1432"/>
    </row>
    <row r="136" spans="2:52" ht="15.75" hidden="1" thickBot="1">
      <c r="B136" s="1227" t="s">
        <v>352</v>
      </c>
      <c r="C136" s="1227"/>
      <c r="D136" s="1227"/>
      <c r="E136" s="1227"/>
      <c r="F136" s="1227"/>
      <c r="G136" s="1227"/>
      <c r="H136" s="1227"/>
      <c r="I136" s="1227"/>
      <c r="J136" s="1227"/>
      <c r="K136" s="1288"/>
      <c r="L136" s="1289">
        <v>9000</v>
      </c>
      <c r="M136" s="1290"/>
      <c r="N136" s="1598" t="s">
        <v>6</v>
      </c>
      <c r="O136" s="1599"/>
      <c r="P136" s="1599"/>
      <c r="Q136" s="1599"/>
      <c r="R136" s="1600"/>
      <c r="S136" s="1598" t="s">
        <v>6</v>
      </c>
      <c r="T136" s="1599"/>
      <c r="U136" s="1599"/>
      <c r="V136" s="1600"/>
      <c r="W136" s="1598"/>
      <c r="X136" s="1599"/>
      <c r="Y136" s="1599"/>
      <c r="Z136" s="1600"/>
      <c r="AA136" s="1598" t="s">
        <v>6</v>
      </c>
      <c r="AB136" s="1599"/>
      <c r="AC136" s="1599"/>
      <c r="AD136" s="1599"/>
      <c r="AE136" s="1600"/>
      <c r="AF136" s="1598" t="s">
        <v>6</v>
      </c>
      <c r="AG136" s="1599"/>
      <c r="AH136" s="1599"/>
      <c r="AI136" s="1600"/>
      <c r="AJ136" s="1598"/>
      <c r="AK136" s="1599"/>
      <c r="AL136" s="1599"/>
      <c r="AM136" s="1600"/>
      <c r="AN136" s="1598" t="s">
        <v>6</v>
      </c>
      <c r="AO136" s="1599"/>
      <c r="AP136" s="1599"/>
      <c r="AQ136" s="1599"/>
      <c r="AR136" s="1600"/>
      <c r="AS136" s="1598" t="s">
        <v>6</v>
      </c>
      <c r="AT136" s="1599"/>
      <c r="AU136" s="1599"/>
      <c r="AV136" s="1600"/>
      <c r="AW136" s="1591"/>
      <c r="AX136" s="1592"/>
      <c r="AY136" s="1592"/>
      <c r="AZ136" s="1601"/>
    </row>
    <row r="137" spans="2:52" hidden="1"/>
    <row r="138" spans="2:52" ht="18.75" hidden="1" customHeight="1">
      <c r="B138" s="1587" t="s">
        <v>560</v>
      </c>
      <c r="C138" s="1587"/>
      <c r="D138" s="1587"/>
      <c r="E138" s="1587"/>
      <c r="F138" s="1587"/>
      <c r="G138" s="1587"/>
      <c r="H138" s="1587"/>
      <c r="I138" s="1587"/>
      <c r="J138" s="1587"/>
      <c r="K138" s="1587"/>
      <c r="L138" s="1587"/>
      <c r="M138" s="1587"/>
      <c r="N138" s="1587"/>
      <c r="O138" s="1587"/>
      <c r="P138" s="1587"/>
      <c r="Q138" s="1587"/>
      <c r="R138" s="1587"/>
      <c r="S138" s="1587"/>
      <c r="T138" s="1587"/>
      <c r="U138" s="1587"/>
      <c r="V138" s="1587"/>
      <c r="W138" s="1587"/>
      <c r="X138" s="1587"/>
      <c r="Y138" s="1587"/>
      <c r="Z138" s="1587"/>
      <c r="AA138" s="1587"/>
      <c r="AB138" s="1587"/>
      <c r="AC138" s="1587"/>
      <c r="AD138" s="1587"/>
      <c r="AE138" s="1587"/>
      <c r="AF138" s="1587"/>
      <c r="AG138" s="1587"/>
      <c r="AH138" s="1587"/>
      <c r="AI138" s="1587"/>
      <c r="AJ138" s="1587"/>
      <c r="AK138" s="1587"/>
      <c r="AL138" s="1587"/>
      <c r="AM138" s="1587"/>
      <c r="AN138" s="1587"/>
      <c r="AO138" s="1587"/>
      <c r="AP138" s="1587"/>
      <c r="AQ138" s="1587"/>
      <c r="AR138" s="1587"/>
      <c r="AS138" s="1587"/>
      <c r="AT138" s="1587"/>
      <c r="AU138" s="1587"/>
      <c r="AV138" s="1587"/>
      <c r="AW138" s="1587"/>
      <c r="AX138" s="1587"/>
      <c r="AY138" s="1587"/>
      <c r="AZ138" s="1587"/>
    </row>
    <row r="139" spans="2:52" ht="9.75" hidden="1" customHeight="1"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</row>
    <row r="140" spans="2:52" ht="30.75" hidden="1" customHeight="1">
      <c r="B140" s="1044" t="s">
        <v>559</v>
      </c>
      <c r="C140" s="1044"/>
      <c r="D140" s="1044"/>
      <c r="E140" s="1044"/>
      <c r="F140" s="1044"/>
      <c r="G140" s="1044"/>
      <c r="H140" s="1044"/>
      <c r="I140" s="1044"/>
      <c r="J140" s="1044"/>
      <c r="K140" s="1044"/>
      <c r="L140" s="1052" t="s">
        <v>1</v>
      </c>
      <c r="M140" s="1053"/>
      <c r="N140" s="1061" t="s">
        <v>345</v>
      </c>
      <c r="O140" s="1062"/>
      <c r="P140" s="1062"/>
      <c r="Q140" s="1062"/>
      <c r="R140" s="1062"/>
      <c r="S140" s="1062"/>
      <c r="T140" s="1062"/>
      <c r="U140" s="1062"/>
      <c r="V140" s="1062"/>
      <c r="W140" s="1062"/>
      <c r="X140" s="1062"/>
      <c r="Y140" s="1062"/>
      <c r="Z140" s="1168"/>
      <c r="AA140" s="1061" t="s">
        <v>346</v>
      </c>
      <c r="AB140" s="1062"/>
      <c r="AC140" s="1062"/>
      <c r="AD140" s="1062"/>
      <c r="AE140" s="1062"/>
      <c r="AF140" s="1062"/>
      <c r="AG140" s="1062"/>
      <c r="AH140" s="1062"/>
      <c r="AI140" s="1062"/>
      <c r="AJ140" s="1062"/>
      <c r="AK140" s="1062"/>
      <c r="AL140" s="1062"/>
      <c r="AM140" s="1168"/>
      <c r="AN140" s="1061" t="s">
        <v>347</v>
      </c>
      <c r="AO140" s="1062"/>
      <c r="AP140" s="1062"/>
      <c r="AQ140" s="1062"/>
      <c r="AR140" s="1062"/>
      <c r="AS140" s="1062"/>
      <c r="AT140" s="1062"/>
      <c r="AU140" s="1062"/>
      <c r="AV140" s="1062"/>
      <c r="AW140" s="1062"/>
      <c r="AX140" s="1062"/>
      <c r="AY140" s="1062"/>
      <c r="AZ140" s="1062"/>
    </row>
    <row r="141" spans="2:52" ht="57.75" hidden="1" customHeight="1">
      <c r="B141" s="1044"/>
      <c r="C141" s="1044"/>
      <c r="D141" s="1044"/>
      <c r="E141" s="1044"/>
      <c r="F141" s="1044"/>
      <c r="G141" s="1044"/>
      <c r="H141" s="1044"/>
      <c r="I141" s="1044"/>
      <c r="J141" s="1044"/>
      <c r="K141" s="1044"/>
      <c r="L141" s="1056"/>
      <c r="M141" s="1057"/>
      <c r="N141" s="1061" t="s">
        <v>558</v>
      </c>
      <c r="O141" s="1062"/>
      <c r="P141" s="1062"/>
      <c r="Q141" s="1062"/>
      <c r="R141" s="1168"/>
      <c r="S141" s="1061" t="s">
        <v>557</v>
      </c>
      <c r="T141" s="1062"/>
      <c r="U141" s="1062"/>
      <c r="V141" s="1168"/>
      <c r="W141" s="1061" t="s">
        <v>556</v>
      </c>
      <c r="X141" s="1062"/>
      <c r="Y141" s="1062"/>
      <c r="Z141" s="1168"/>
      <c r="AA141" s="1061" t="s">
        <v>558</v>
      </c>
      <c r="AB141" s="1062"/>
      <c r="AC141" s="1062"/>
      <c r="AD141" s="1062"/>
      <c r="AE141" s="1168"/>
      <c r="AF141" s="1061" t="s">
        <v>557</v>
      </c>
      <c r="AG141" s="1062"/>
      <c r="AH141" s="1062"/>
      <c r="AI141" s="1168"/>
      <c r="AJ141" s="1061" t="s">
        <v>556</v>
      </c>
      <c r="AK141" s="1062"/>
      <c r="AL141" s="1062"/>
      <c r="AM141" s="1168"/>
      <c r="AN141" s="1061" t="s">
        <v>558</v>
      </c>
      <c r="AO141" s="1062"/>
      <c r="AP141" s="1062"/>
      <c r="AQ141" s="1062"/>
      <c r="AR141" s="1168"/>
      <c r="AS141" s="1061" t="s">
        <v>557</v>
      </c>
      <c r="AT141" s="1062"/>
      <c r="AU141" s="1062"/>
      <c r="AV141" s="1168"/>
      <c r="AW141" s="1061" t="s">
        <v>556</v>
      </c>
      <c r="AX141" s="1062"/>
      <c r="AY141" s="1062"/>
      <c r="AZ141" s="1062"/>
    </row>
    <row r="142" spans="2:52" ht="15.75" hidden="1" thickBot="1">
      <c r="B142" s="1588">
        <v>1</v>
      </c>
      <c r="C142" s="1588"/>
      <c r="D142" s="1588"/>
      <c r="E142" s="1588"/>
      <c r="F142" s="1588"/>
      <c r="G142" s="1588"/>
      <c r="H142" s="1588"/>
      <c r="I142" s="1588"/>
      <c r="J142" s="1588"/>
      <c r="K142" s="1588"/>
      <c r="L142" s="1589">
        <v>2</v>
      </c>
      <c r="M142" s="1590"/>
      <c r="N142" s="1058">
        <v>3</v>
      </c>
      <c r="O142" s="1052"/>
      <c r="P142" s="1052"/>
      <c r="Q142" s="1052"/>
      <c r="R142" s="1053"/>
      <c r="S142" s="1058">
        <v>4</v>
      </c>
      <c r="T142" s="1052"/>
      <c r="U142" s="1052"/>
      <c r="V142" s="1053"/>
      <c r="W142" s="1591">
        <v>5</v>
      </c>
      <c r="X142" s="1592"/>
      <c r="Y142" s="1592"/>
      <c r="Z142" s="1593"/>
      <c r="AA142" s="1058">
        <v>6</v>
      </c>
      <c r="AB142" s="1052"/>
      <c r="AC142" s="1052"/>
      <c r="AD142" s="1052"/>
      <c r="AE142" s="1053"/>
      <c r="AF142" s="1058">
        <v>7</v>
      </c>
      <c r="AG142" s="1052"/>
      <c r="AH142" s="1052"/>
      <c r="AI142" s="1053"/>
      <c r="AJ142" s="1058">
        <v>8</v>
      </c>
      <c r="AK142" s="1052"/>
      <c r="AL142" s="1052"/>
      <c r="AM142" s="1053"/>
      <c r="AN142" s="1591">
        <v>9</v>
      </c>
      <c r="AO142" s="1592"/>
      <c r="AP142" s="1592"/>
      <c r="AQ142" s="1592"/>
      <c r="AR142" s="1593"/>
      <c r="AS142" s="1591">
        <v>10</v>
      </c>
      <c r="AT142" s="1592"/>
      <c r="AU142" s="1592"/>
      <c r="AV142" s="1593"/>
      <c r="AW142" s="1591">
        <v>11</v>
      </c>
      <c r="AX142" s="1592"/>
      <c r="AY142" s="1592"/>
      <c r="AZ142" s="1592"/>
    </row>
    <row r="143" spans="2:52" hidden="1">
      <c r="B143" s="1588"/>
      <c r="C143" s="1588"/>
      <c r="D143" s="1588"/>
      <c r="E143" s="1588"/>
      <c r="F143" s="1588"/>
      <c r="G143" s="1588"/>
      <c r="H143" s="1588"/>
      <c r="I143" s="1588"/>
      <c r="J143" s="1588"/>
      <c r="K143" s="1588"/>
      <c r="L143" s="1277" t="s">
        <v>7</v>
      </c>
      <c r="M143" s="1275"/>
      <c r="N143" s="1594"/>
      <c r="O143" s="1595"/>
      <c r="P143" s="1595"/>
      <c r="Q143" s="1595"/>
      <c r="R143" s="1596"/>
      <c r="S143" s="1594"/>
      <c r="T143" s="1595"/>
      <c r="U143" s="1595"/>
      <c r="V143" s="1596"/>
      <c r="W143" s="1594"/>
      <c r="X143" s="1595"/>
      <c r="Y143" s="1595"/>
      <c r="Z143" s="1596"/>
      <c r="AA143" s="1594"/>
      <c r="AB143" s="1595"/>
      <c r="AC143" s="1595"/>
      <c r="AD143" s="1595"/>
      <c r="AE143" s="1596"/>
      <c r="AF143" s="1594"/>
      <c r="AG143" s="1595"/>
      <c r="AH143" s="1595"/>
      <c r="AI143" s="1596"/>
      <c r="AJ143" s="1594"/>
      <c r="AK143" s="1595"/>
      <c r="AL143" s="1595"/>
      <c r="AM143" s="1596"/>
      <c r="AN143" s="1594"/>
      <c r="AO143" s="1595"/>
      <c r="AP143" s="1595"/>
      <c r="AQ143" s="1595"/>
      <c r="AR143" s="1596"/>
      <c r="AS143" s="1594"/>
      <c r="AT143" s="1595"/>
      <c r="AU143" s="1595"/>
      <c r="AV143" s="1596"/>
      <c r="AW143" s="1594"/>
      <c r="AX143" s="1595"/>
      <c r="AY143" s="1595"/>
      <c r="AZ143" s="1597"/>
    </row>
    <row r="144" spans="2:52" hidden="1">
      <c r="B144" s="1588"/>
      <c r="C144" s="1588"/>
      <c r="D144" s="1588"/>
      <c r="E144" s="1588"/>
      <c r="F144" s="1588"/>
      <c r="G144" s="1588"/>
      <c r="H144" s="1588"/>
      <c r="I144" s="1588"/>
      <c r="J144" s="1588"/>
      <c r="K144" s="1588"/>
      <c r="L144" s="1308" t="s">
        <v>9</v>
      </c>
      <c r="M144" s="1249"/>
      <c r="N144" s="1061"/>
      <c r="O144" s="1062"/>
      <c r="P144" s="1062"/>
      <c r="Q144" s="1062"/>
      <c r="R144" s="1168"/>
      <c r="S144" s="1061"/>
      <c r="T144" s="1062"/>
      <c r="U144" s="1062"/>
      <c r="V144" s="1168"/>
      <c r="W144" s="1061"/>
      <c r="X144" s="1062"/>
      <c r="Y144" s="1062"/>
      <c r="Z144" s="1168"/>
      <c r="AA144" s="1061"/>
      <c r="AB144" s="1062"/>
      <c r="AC144" s="1062"/>
      <c r="AD144" s="1062"/>
      <c r="AE144" s="1168"/>
      <c r="AF144" s="1061"/>
      <c r="AG144" s="1062"/>
      <c r="AH144" s="1062"/>
      <c r="AI144" s="1168"/>
      <c r="AJ144" s="1061"/>
      <c r="AK144" s="1062"/>
      <c r="AL144" s="1062"/>
      <c r="AM144" s="1168"/>
      <c r="AN144" s="1061"/>
      <c r="AO144" s="1062"/>
      <c r="AP144" s="1062"/>
      <c r="AQ144" s="1062"/>
      <c r="AR144" s="1168"/>
      <c r="AS144" s="1061"/>
      <c r="AT144" s="1062"/>
      <c r="AU144" s="1062"/>
      <c r="AV144" s="1168"/>
      <c r="AW144" s="1061"/>
      <c r="AX144" s="1062"/>
      <c r="AY144" s="1062"/>
      <c r="AZ144" s="1432"/>
    </row>
    <row r="145" spans="1:53" hidden="1">
      <c r="B145" s="1588"/>
      <c r="C145" s="1588"/>
      <c r="D145" s="1588"/>
      <c r="E145" s="1588"/>
      <c r="F145" s="1588"/>
      <c r="G145" s="1588"/>
      <c r="H145" s="1588"/>
      <c r="I145" s="1588"/>
      <c r="J145" s="1588"/>
      <c r="K145" s="1588"/>
      <c r="L145" s="1308" t="s">
        <v>555</v>
      </c>
      <c r="M145" s="1249"/>
      <c r="N145" s="1061"/>
      <c r="O145" s="1062"/>
      <c r="P145" s="1062"/>
      <c r="Q145" s="1062"/>
      <c r="R145" s="1168"/>
      <c r="S145" s="1061"/>
      <c r="T145" s="1062"/>
      <c r="U145" s="1062"/>
      <c r="V145" s="1168"/>
      <c r="W145" s="1061"/>
      <c r="X145" s="1062"/>
      <c r="Y145" s="1062"/>
      <c r="Z145" s="1168"/>
      <c r="AA145" s="1061"/>
      <c r="AB145" s="1062"/>
      <c r="AC145" s="1062"/>
      <c r="AD145" s="1062"/>
      <c r="AE145" s="1168"/>
      <c r="AF145" s="1061"/>
      <c r="AG145" s="1062"/>
      <c r="AH145" s="1062"/>
      <c r="AI145" s="1168"/>
      <c r="AJ145" s="1061"/>
      <c r="AK145" s="1062"/>
      <c r="AL145" s="1062"/>
      <c r="AM145" s="1168"/>
      <c r="AN145" s="1061"/>
      <c r="AO145" s="1062"/>
      <c r="AP145" s="1062"/>
      <c r="AQ145" s="1062"/>
      <c r="AR145" s="1168"/>
      <c r="AS145" s="1061"/>
      <c r="AT145" s="1062"/>
      <c r="AU145" s="1062"/>
      <c r="AV145" s="1168"/>
      <c r="AW145" s="1061"/>
      <c r="AX145" s="1062"/>
      <c r="AY145" s="1062"/>
      <c r="AZ145" s="1432"/>
    </row>
    <row r="146" spans="1:53" ht="15.75" hidden="1" thickBot="1">
      <c r="B146" s="1227" t="s">
        <v>352</v>
      </c>
      <c r="C146" s="1227"/>
      <c r="D146" s="1227"/>
      <c r="E146" s="1227"/>
      <c r="F146" s="1227"/>
      <c r="G146" s="1227"/>
      <c r="H146" s="1227"/>
      <c r="I146" s="1227"/>
      <c r="J146" s="1227"/>
      <c r="K146" s="1288"/>
      <c r="L146" s="1289">
        <v>9000</v>
      </c>
      <c r="M146" s="1290"/>
      <c r="N146" s="1598" t="s">
        <v>6</v>
      </c>
      <c r="O146" s="1599"/>
      <c r="P146" s="1599"/>
      <c r="Q146" s="1599"/>
      <c r="R146" s="1600"/>
      <c r="S146" s="1598" t="s">
        <v>6</v>
      </c>
      <c r="T146" s="1599"/>
      <c r="U146" s="1599"/>
      <c r="V146" s="1600"/>
      <c r="W146" s="1598"/>
      <c r="X146" s="1599"/>
      <c r="Y146" s="1599"/>
      <c r="Z146" s="1600"/>
      <c r="AA146" s="1598" t="s">
        <v>6</v>
      </c>
      <c r="AB146" s="1599"/>
      <c r="AC146" s="1599"/>
      <c r="AD146" s="1599"/>
      <c r="AE146" s="1600"/>
      <c r="AF146" s="1598" t="s">
        <v>6</v>
      </c>
      <c r="AG146" s="1599"/>
      <c r="AH146" s="1599"/>
      <c r="AI146" s="1600"/>
      <c r="AJ146" s="1598"/>
      <c r="AK146" s="1599"/>
      <c r="AL146" s="1599"/>
      <c r="AM146" s="1600"/>
      <c r="AN146" s="1598" t="s">
        <v>6</v>
      </c>
      <c r="AO146" s="1599"/>
      <c r="AP146" s="1599"/>
      <c r="AQ146" s="1599"/>
      <c r="AR146" s="1600"/>
      <c r="AS146" s="1598" t="s">
        <v>6</v>
      </c>
      <c r="AT146" s="1599"/>
      <c r="AU146" s="1599"/>
      <c r="AV146" s="1600"/>
      <c r="AW146" s="1591"/>
      <c r="AX146" s="1592"/>
      <c r="AY146" s="1592"/>
      <c r="AZ146" s="1601"/>
    </row>
    <row r="148" spans="1:53" s="198" customFormat="1">
      <c r="A148" s="177"/>
      <c r="B148" s="589"/>
      <c r="C148" s="998" t="s">
        <v>436</v>
      </c>
      <c r="D148" s="998"/>
      <c r="E148" s="998"/>
      <c r="F148" s="998"/>
      <c r="G148" s="998"/>
      <c r="H148" s="998"/>
      <c r="I148" s="589"/>
      <c r="J148" s="349"/>
      <c r="K148" s="349"/>
      <c r="L148" s="349"/>
      <c r="M148" s="999" t="str">
        <f>р.2!F$129</f>
        <v>директор</v>
      </c>
      <c r="N148" s="999"/>
      <c r="O148" s="999"/>
      <c r="P148" s="999"/>
      <c r="Q148" s="999"/>
      <c r="R148" s="999"/>
      <c r="S148" s="999"/>
      <c r="T148" s="999"/>
      <c r="U148" s="999"/>
      <c r="V148" s="999"/>
      <c r="W148" s="999"/>
      <c r="X148" s="999"/>
      <c r="Y148" s="999"/>
      <c r="Z148" s="589"/>
      <c r="AA148" s="589"/>
      <c r="AB148" s="999"/>
      <c r="AC148" s="999"/>
      <c r="AD148" s="999"/>
      <c r="AE148" s="999"/>
      <c r="AF148" s="999"/>
      <c r="AG148" s="999"/>
      <c r="AH148" s="999"/>
      <c r="AI148" s="177"/>
      <c r="AJ148" s="177"/>
      <c r="AK148" s="999" t="str">
        <f>р.2!O$129</f>
        <v>/Л.А. Панюшева/</v>
      </c>
      <c r="AL148" s="999"/>
      <c r="AM148" s="999"/>
      <c r="AN148" s="999"/>
      <c r="AO148" s="999"/>
      <c r="AP148" s="999"/>
      <c r="AQ148" s="999"/>
      <c r="AR148" s="999"/>
      <c r="AS148" s="999"/>
      <c r="AT148" s="999"/>
      <c r="AU148" s="999"/>
      <c r="AV148" s="999"/>
      <c r="AW148" s="999"/>
      <c r="AX148" s="999"/>
      <c r="AY148" s="999"/>
      <c r="AZ148" s="999"/>
      <c r="BA148" s="590"/>
    </row>
    <row r="149" spans="1:53" s="198" customFormat="1">
      <c r="A149" s="177"/>
      <c r="B149" s="589"/>
      <c r="C149" s="549" t="s">
        <v>437</v>
      </c>
      <c r="D149" s="549"/>
      <c r="E149" s="549"/>
      <c r="F149" s="549"/>
      <c r="G149" s="549"/>
      <c r="H149" s="549"/>
      <c r="I149" s="589"/>
      <c r="K149" s="550"/>
      <c r="M149" s="1000" t="s">
        <v>90</v>
      </c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0"/>
      <c r="Z149" s="272"/>
      <c r="AA149" s="272"/>
      <c r="AB149" s="1000" t="s">
        <v>42</v>
      </c>
      <c r="AC149" s="1000"/>
      <c r="AD149" s="1000"/>
      <c r="AE149" s="1000"/>
      <c r="AF149" s="1000"/>
      <c r="AG149" s="1000"/>
      <c r="AH149" s="1000"/>
      <c r="AI149" s="273"/>
      <c r="AJ149" s="273"/>
      <c r="AK149" s="1000" t="s">
        <v>41</v>
      </c>
      <c r="AL149" s="1000"/>
      <c r="AM149" s="1000"/>
      <c r="AN149" s="1000"/>
      <c r="AO149" s="1000"/>
      <c r="AP149" s="1000"/>
      <c r="AQ149" s="1000"/>
      <c r="AR149" s="1000"/>
      <c r="AS149" s="1000"/>
      <c r="AT149" s="1000"/>
      <c r="AU149" s="1000"/>
      <c r="AV149" s="1000"/>
      <c r="AW149" s="1000"/>
      <c r="AX149" s="1000"/>
      <c r="AY149" s="1000"/>
      <c r="AZ149" s="1000"/>
      <c r="BA149" s="590"/>
    </row>
    <row r="150" spans="1:53">
      <c r="A150" s="588"/>
      <c r="B150" s="588"/>
      <c r="C150" s="588"/>
      <c r="D150" s="588"/>
      <c r="E150" s="588"/>
      <c r="F150" s="588"/>
      <c r="G150" s="588"/>
      <c r="H150" s="588"/>
      <c r="I150" s="588"/>
      <c r="J150" s="588"/>
      <c r="K150" s="588"/>
      <c r="L150" s="588"/>
      <c r="M150" s="588"/>
      <c r="N150" s="588"/>
      <c r="O150" s="588"/>
      <c r="P150" s="588"/>
      <c r="Q150" s="588"/>
      <c r="R150" s="588"/>
      <c r="S150" s="588"/>
      <c r="T150" s="588"/>
      <c r="U150" s="588"/>
      <c r="V150" s="588"/>
      <c r="W150" s="588"/>
      <c r="X150" s="588"/>
      <c r="Y150" s="588"/>
      <c r="Z150" s="588"/>
      <c r="AA150" s="588"/>
      <c r="AB150" s="588"/>
      <c r="AC150" s="588"/>
      <c r="AD150" s="588"/>
      <c r="AE150" s="588"/>
      <c r="AF150" s="588"/>
      <c r="AG150" s="588"/>
      <c r="AH150" s="588"/>
      <c r="AI150" s="588"/>
      <c r="AJ150" s="588"/>
      <c r="AK150" s="588"/>
      <c r="AL150" s="588"/>
      <c r="AM150" s="588"/>
      <c r="AN150" s="588"/>
      <c r="AO150" s="588"/>
      <c r="AP150" s="588"/>
      <c r="AQ150" s="588"/>
      <c r="AR150" s="588"/>
      <c r="AS150" s="588"/>
      <c r="AT150" s="588"/>
      <c r="AU150" s="588"/>
      <c r="AV150" s="588"/>
      <c r="AW150" s="588"/>
      <c r="AX150" s="588"/>
      <c r="AY150" s="588"/>
      <c r="AZ150" s="588"/>
    </row>
    <row r="151" spans="1:53" s="198" customFormat="1">
      <c r="A151" s="271"/>
      <c r="B151" s="546"/>
      <c r="C151" s="1630" t="s">
        <v>91</v>
      </c>
      <c r="D151" s="1630"/>
      <c r="E151" s="1630"/>
      <c r="F151" s="1630"/>
      <c r="G151" s="1630"/>
      <c r="H151" s="1630"/>
      <c r="I151" s="546"/>
      <c r="J151" s="1002" t="s">
        <v>1089</v>
      </c>
      <c r="K151" s="1002"/>
      <c r="L151" s="1002"/>
      <c r="M151" s="1002"/>
      <c r="N151" s="1002"/>
      <c r="O151" s="1002"/>
      <c r="P151" s="1002"/>
      <c r="Q151" s="1002"/>
      <c r="R151" s="1002"/>
      <c r="S151" s="1002"/>
      <c r="T151" s="569"/>
      <c r="U151" s="1002"/>
      <c r="V151" s="1002"/>
      <c r="W151" s="1002"/>
      <c r="X151" s="1002"/>
      <c r="Y151" s="1002"/>
      <c r="Z151" s="1002"/>
      <c r="AA151" s="295"/>
      <c r="AB151" s="1637" t="str">
        <f>р.2!I134</f>
        <v>/Е.С. Орлова/</v>
      </c>
      <c r="AC151" s="1637"/>
      <c r="AD151" s="1637"/>
      <c r="AE151" s="1637"/>
      <c r="AF151" s="1637"/>
      <c r="AG151" s="1637"/>
      <c r="AH151" s="1637"/>
      <c r="AI151" s="1637"/>
      <c r="AJ151" s="1637"/>
      <c r="AK151" s="1637"/>
      <c r="AL151" s="1637"/>
      <c r="AM151" s="1637"/>
      <c r="AN151" s="1637"/>
      <c r="AO151" s="294"/>
      <c r="AP151" s="294"/>
      <c r="AQ151" s="1638" t="str">
        <f>р.2!O134</f>
        <v>8 (8332) 70-80-93</v>
      </c>
      <c r="AR151" s="1638"/>
      <c r="AS151" s="1638"/>
      <c r="AT151" s="1638"/>
      <c r="AU151" s="1638"/>
      <c r="AV151" s="1638"/>
      <c r="AW151" s="1638"/>
      <c r="AX151" s="1638"/>
      <c r="AY151" s="1638"/>
      <c r="AZ151" s="1638"/>
      <c r="BA151" s="545"/>
    </row>
    <row r="152" spans="1:53" s="198" customFormat="1">
      <c r="A152" s="271"/>
      <c r="B152" s="546"/>
      <c r="C152" s="1635"/>
      <c r="D152" s="1635"/>
      <c r="E152" s="1635"/>
      <c r="F152" s="1635"/>
      <c r="G152" s="1635"/>
      <c r="H152" s="1635"/>
      <c r="I152" s="546"/>
      <c r="J152" s="995" t="s">
        <v>1144</v>
      </c>
      <c r="K152" s="995"/>
      <c r="L152" s="995"/>
      <c r="M152" s="995"/>
      <c r="N152" s="995"/>
      <c r="O152" s="995"/>
      <c r="P152" s="995"/>
      <c r="Q152" s="995"/>
      <c r="R152" s="995"/>
      <c r="S152" s="995"/>
      <c r="T152" s="569"/>
      <c r="U152" s="996" t="s">
        <v>42</v>
      </c>
      <c r="V152" s="996"/>
      <c r="W152" s="996"/>
      <c r="X152" s="996"/>
      <c r="Y152" s="996"/>
      <c r="Z152" s="996"/>
      <c r="AA152" s="295"/>
      <c r="AB152" s="1636" t="s">
        <v>438</v>
      </c>
      <c r="AC152" s="1636"/>
      <c r="AD152" s="1636"/>
      <c r="AE152" s="1636"/>
      <c r="AF152" s="1636"/>
      <c r="AG152" s="1636"/>
      <c r="AH152" s="1636"/>
      <c r="AI152" s="1636"/>
      <c r="AJ152" s="1636"/>
      <c r="AK152" s="1636"/>
      <c r="AL152" s="1636"/>
      <c r="AM152" s="1636"/>
      <c r="AN152" s="1636"/>
      <c r="AO152" s="294"/>
      <c r="AP152" s="294"/>
      <c r="AQ152" s="1636" t="s">
        <v>92</v>
      </c>
      <c r="AR152" s="1636"/>
      <c r="AS152" s="1636"/>
      <c r="AT152" s="1636"/>
      <c r="AU152" s="1636"/>
      <c r="AV152" s="1636"/>
      <c r="AW152" s="1636"/>
      <c r="AX152" s="1636"/>
      <c r="AY152" s="1636"/>
      <c r="AZ152" s="1636"/>
      <c r="BA152" s="545"/>
    </row>
    <row r="153" spans="1:53" s="198" customFormat="1">
      <c r="A153" s="271"/>
      <c r="B153" s="546"/>
      <c r="C153" s="546"/>
      <c r="D153" s="546"/>
      <c r="E153" s="546"/>
      <c r="F153" s="546"/>
      <c r="G153" s="546"/>
      <c r="H153" s="546"/>
      <c r="I153" s="546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546"/>
      <c r="AA153" s="546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57"/>
      <c r="AP153" s="257"/>
      <c r="AQ153" s="293"/>
      <c r="AR153" s="293"/>
      <c r="AS153" s="293"/>
      <c r="AT153" s="293"/>
      <c r="AU153" s="293"/>
      <c r="AV153" s="293"/>
      <c r="AW153" s="293"/>
      <c r="AX153" s="293"/>
      <c r="AY153" s="293"/>
      <c r="AZ153" s="293"/>
      <c r="BA153" s="545"/>
    </row>
    <row r="154" spans="1:53" s="198" customFormat="1">
      <c r="A154" s="271"/>
      <c r="B154" s="257"/>
      <c r="C154" s="1631">
        <f>р.2!C137</f>
        <v>44925</v>
      </c>
      <c r="D154" s="1631"/>
      <c r="E154" s="1631"/>
      <c r="F154" s="1631"/>
      <c r="G154" s="1631"/>
      <c r="H154" s="1631"/>
      <c r="I154" s="1631"/>
      <c r="J154" s="1631"/>
      <c r="K154" s="1631"/>
      <c r="L154" s="1631"/>
      <c r="M154" s="1631"/>
      <c r="N154" s="551"/>
      <c r="O154" s="552"/>
      <c r="P154" s="553"/>
      <c r="Q154" s="1624"/>
      <c r="R154" s="1624"/>
      <c r="S154" s="548"/>
      <c r="T154" s="551"/>
      <c r="U154" s="292"/>
      <c r="V154" s="292"/>
      <c r="W154" s="292"/>
      <c r="X154" s="257"/>
      <c r="Y154" s="546"/>
      <c r="Z154" s="546"/>
      <c r="AA154" s="546"/>
      <c r="AB154" s="546"/>
      <c r="AC154" s="546"/>
      <c r="AD154" s="546"/>
      <c r="AE154" s="546"/>
      <c r="AF154" s="546"/>
      <c r="AG154" s="546"/>
      <c r="AH154" s="546"/>
      <c r="AI154" s="546"/>
      <c r="AJ154" s="546"/>
      <c r="AK154" s="546"/>
      <c r="AL154" s="546"/>
      <c r="AM154" s="546"/>
      <c r="AN154" s="546"/>
      <c r="AO154" s="546"/>
      <c r="AP154" s="546"/>
      <c r="AQ154" s="546"/>
      <c r="AR154" s="546"/>
      <c r="AS154" s="546"/>
      <c r="AT154" s="546"/>
      <c r="AU154" s="546"/>
      <c r="AV154" s="257"/>
      <c r="AW154" s="257"/>
      <c r="AX154" s="257"/>
      <c r="AY154" s="257"/>
      <c r="AZ154" s="257"/>
      <c r="BA154" s="545"/>
    </row>
    <row r="155" spans="1:53" s="198" customFormat="1">
      <c r="A155" s="271"/>
      <c r="B155" s="257"/>
      <c r="C155" s="257"/>
      <c r="D155" s="1602"/>
      <c r="E155" s="1602"/>
      <c r="F155" s="257"/>
      <c r="G155" s="257"/>
      <c r="H155" s="1602"/>
      <c r="I155" s="1602"/>
      <c r="J155" s="1602"/>
      <c r="K155" s="1602"/>
      <c r="L155" s="1602"/>
      <c r="M155" s="1602"/>
      <c r="N155" s="257"/>
      <c r="O155" s="257"/>
      <c r="P155" s="257"/>
      <c r="Q155" s="1602"/>
      <c r="R155" s="1602"/>
      <c r="S155" s="257"/>
      <c r="T155" s="257"/>
      <c r="U155" s="257"/>
      <c r="V155" s="257"/>
      <c r="W155" s="257"/>
      <c r="X155" s="257"/>
      <c r="Y155" s="257"/>
      <c r="Z155" s="257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57"/>
      <c r="AL155" s="257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7"/>
      <c r="AX155" s="257"/>
      <c r="AY155" s="257"/>
      <c r="AZ155" s="257"/>
      <c r="BA155" s="448"/>
    </row>
    <row r="156" spans="1:53" s="198" customFormat="1">
      <c r="A156" s="448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8"/>
      <c r="Q156" s="448"/>
      <c r="R156" s="448"/>
      <c r="S156" s="448"/>
      <c r="T156" s="448"/>
      <c r="U156" s="448"/>
      <c r="V156" s="448"/>
      <c r="W156" s="448"/>
      <c r="X156" s="448"/>
      <c r="Y156" s="448"/>
      <c r="Z156" s="448"/>
      <c r="AA156" s="448"/>
      <c r="AB156" s="448"/>
      <c r="AC156" s="448"/>
      <c r="AD156" s="448"/>
      <c r="AE156" s="448"/>
      <c r="AF156" s="448"/>
      <c r="AG156" s="448"/>
      <c r="AH156" s="448"/>
      <c r="AI156" s="448"/>
      <c r="AJ156" s="448"/>
      <c r="AK156" s="448"/>
      <c r="AL156" s="448"/>
      <c r="AM156" s="448"/>
      <c r="AN156" s="448"/>
      <c r="AO156" s="448"/>
      <c r="AP156" s="448"/>
      <c r="AQ156" s="448"/>
      <c r="AR156" s="448"/>
      <c r="AS156" s="448"/>
      <c r="AT156" s="448"/>
      <c r="AU156" s="448"/>
      <c r="AV156" s="448"/>
      <c r="AW156" s="448"/>
      <c r="AX156" s="448"/>
      <c r="AY156" s="448"/>
      <c r="AZ156" s="448"/>
      <c r="BA156" s="448"/>
    </row>
  </sheetData>
  <mergeCells count="670">
    <mergeCell ref="D155:E155"/>
    <mergeCell ref="H155:M155"/>
    <mergeCell ref="Q155:R155"/>
    <mergeCell ref="B83:U83"/>
    <mergeCell ref="C152:H152"/>
    <mergeCell ref="AB152:AN152"/>
    <mergeCell ref="AQ152:AZ152"/>
    <mergeCell ref="Q154:R154"/>
    <mergeCell ref="C151:H151"/>
    <mergeCell ref="AB151:AN151"/>
    <mergeCell ref="AQ151:AZ151"/>
    <mergeCell ref="AF146:AI146"/>
    <mergeCell ref="AJ146:AM146"/>
    <mergeCell ref="AN146:AR146"/>
    <mergeCell ref="AS146:AV146"/>
    <mergeCell ref="AW146:AZ146"/>
    <mergeCell ref="B146:K146"/>
    <mergeCell ref="L146:M146"/>
    <mergeCell ref="N146:R146"/>
    <mergeCell ref="S146:V146"/>
    <mergeCell ref="W146:Z146"/>
    <mergeCell ref="AA146:AE146"/>
    <mergeCell ref="AA145:AE145"/>
    <mergeCell ref="AF145:AI145"/>
    <mergeCell ref="AJ145:AM145"/>
    <mergeCell ref="AN145:AR145"/>
    <mergeCell ref="AS145:AV145"/>
    <mergeCell ref="AW145:AZ145"/>
    <mergeCell ref="AF144:AI144"/>
    <mergeCell ref="AJ144:AM144"/>
    <mergeCell ref="AN144:AR144"/>
    <mergeCell ref="AS144:AV144"/>
    <mergeCell ref="AW144:AZ144"/>
    <mergeCell ref="AA144:AE144"/>
    <mergeCell ref="B145:K145"/>
    <mergeCell ref="L145:M145"/>
    <mergeCell ref="N145:R145"/>
    <mergeCell ref="S145:V145"/>
    <mergeCell ref="W145:Z145"/>
    <mergeCell ref="B144:K144"/>
    <mergeCell ref="L144:M144"/>
    <mergeCell ref="N144:R144"/>
    <mergeCell ref="S144:V144"/>
    <mergeCell ref="W144:Z144"/>
    <mergeCell ref="AA143:AE143"/>
    <mergeCell ref="AF143:AI143"/>
    <mergeCell ref="AJ143:AM143"/>
    <mergeCell ref="AN143:AR143"/>
    <mergeCell ref="AS143:AV143"/>
    <mergeCell ref="AW143:AZ143"/>
    <mergeCell ref="AF142:AI142"/>
    <mergeCell ref="AJ142:AM142"/>
    <mergeCell ref="AN142:AR142"/>
    <mergeCell ref="AS142:AV142"/>
    <mergeCell ref="AW142:AZ142"/>
    <mergeCell ref="B143:K143"/>
    <mergeCell ref="L143:M143"/>
    <mergeCell ref="N143:R143"/>
    <mergeCell ref="S143:V143"/>
    <mergeCell ref="W143:Z143"/>
    <mergeCell ref="AJ141:AM141"/>
    <mergeCell ref="AN141:AR141"/>
    <mergeCell ref="AS141:AV141"/>
    <mergeCell ref="AW141:AZ141"/>
    <mergeCell ref="B142:K142"/>
    <mergeCell ref="L142:M142"/>
    <mergeCell ref="N142:R142"/>
    <mergeCell ref="S142:V142"/>
    <mergeCell ref="W142:Z142"/>
    <mergeCell ref="AA142:AE142"/>
    <mergeCell ref="B140:K141"/>
    <mergeCell ref="L140:M141"/>
    <mergeCell ref="N140:Z140"/>
    <mergeCell ref="AA140:AM140"/>
    <mergeCell ref="AN140:AZ140"/>
    <mergeCell ref="N141:R141"/>
    <mergeCell ref="S141:V141"/>
    <mergeCell ref="W141:Z141"/>
    <mergeCell ref="AA141:AE141"/>
    <mergeCell ref="AF141:AI141"/>
    <mergeCell ref="AF136:AI136"/>
    <mergeCell ref="AJ136:AM136"/>
    <mergeCell ref="AN136:AR136"/>
    <mergeCell ref="AS136:AV136"/>
    <mergeCell ref="AW136:AZ136"/>
    <mergeCell ref="B138:AZ138"/>
    <mergeCell ref="B136:K136"/>
    <mergeCell ref="L136:M136"/>
    <mergeCell ref="N136:R136"/>
    <mergeCell ref="S136:V136"/>
    <mergeCell ref="W136:Z136"/>
    <mergeCell ref="AA136:AE136"/>
    <mergeCell ref="AA135:AE135"/>
    <mergeCell ref="AF135:AI135"/>
    <mergeCell ref="AJ135:AM135"/>
    <mergeCell ref="AN135:AR135"/>
    <mergeCell ref="AS135:AV135"/>
    <mergeCell ref="AW135:AZ135"/>
    <mergeCell ref="AF134:AI134"/>
    <mergeCell ref="AJ134:AM134"/>
    <mergeCell ref="AN134:AR134"/>
    <mergeCell ref="AS134:AV134"/>
    <mergeCell ref="AW134:AZ134"/>
    <mergeCell ref="AA134:AE134"/>
    <mergeCell ref="B135:K135"/>
    <mergeCell ref="L135:M135"/>
    <mergeCell ref="N135:R135"/>
    <mergeCell ref="S135:V135"/>
    <mergeCell ref="W135:Z135"/>
    <mergeCell ref="B134:K134"/>
    <mergeCell ref="L134:M134"/>
    <mergeCell ref="N134:R134"/>
    <mergeCell ref="S134:V134"/>
    <mergeCell ref="W134:Z134"/>
    <mergeCell ref="AA133:AE133"/>
    <mergeCell ref="AF133:AI133"/>
    <mergeCell ref="AJ133:AM133"/>
    <mergeCell ref="AN133:AR133"/>
    <mergeCell ref="AS133:AV133"/>
    <mergeCell ref="AW133:AZ133"/>
    <mergeCell ref="AF132:AI132"/>
    <mergeCell ref="AJ132:AM132"/>
    <mergeCell ref="AN132:AR132"/>
    <mergeCell ref="AS132:AV132"/>
    <mergeCell ref="AW132:AZ132"/>
    <mergeCell ref="B133:K133"/>
    <mergeCell ref="L133:M133"/>
    <mergeCell ref="N133:R133"/>
    <mergeCell ref="S133:V133"/>
    <mergeCell ref="W133:Z133"/>
    <mergeCell ref="AJ131:AM131"/>
    <mergeCell ref="AN131:AR131"/>
    <mergeCell ref="AS131:AV131"/>
    <mergeCell ref="AW131:AZ131"/>
    <mergeCell ref="B132:K132"/>
    <mergeCell ref="L132:M132"/>
    <mergeCell ref="N132:R132"/>
    <mergeCell ref="S132:V132"/>
    <mergeCell ref="W132:Z132"/>
    <mergeCell ref="AA132:AE132"/>
    <mergeCell ref="B130:K131"/>
    <mergeCell ref="L130:M131"/>
    <mergeCell ref="N130:Z130"/>
    <mergeCell ref="AA130:AM130"/>
    <mergeCell ref="AN130:AZ130"/>
    <mergeCell ref="N131:R131"/>
    <mergeCell ref="S131:V131"/>
    <mergeCell ref="W131:Z131"/>
    <mergeCell ref="AA131:AE131"/>
    <mergeCell ref="AN124:AR124"/>
    <mergeCell ref="AS124:AV124"/>
    <mergeCell ref="AW124:AZ124"/>
    <mergeCell ref="AA124:AE124"/>
    <mergeCell ref="AF131:AI131"/>
    <mergeCell ref="AF126:AI126"/>
    <mergeCell ref="AJ126:AM126"/>
    <mergeCell ref="AN126:AR126"/>
    <mergeCell ref="AS126:AV126"/>
    <mergeCell ref="AW126:AZ126"/>
    <mergeCell ref="B128:AZ128"/>
    <mergeCell ref="B126:K126"/>
    <mergeCell ref="L126:M126"/>
    <mergeCell ref="N126:R126"/>
    <mergeCell ref="S126:V126"/>
    <mergeCell ref="W126:Z126"/>
    <mergeCell ref="AA126:AE126"/>
    <mergeCell ref="AW123:AZ123"/>
    <mergeCell ref="AF122:AI122"/>
    <mergeCell ref="AJ122:AM122"/>
    <mergeCell ref="AN122:AR122"/>
    <mergeCell ref="AS122:AV122"/>
    <mergeCell ref="AW122:AZ122"/>
    <mergeCell ref="B125:K125"/>
    <mergeCell ref="L125:M125"/>
    <mergeCell ref="N125:R125"/>
    <mergeCell ref="S125:V125"/>
    <mergeCell ref="W125:Z125"/>
    <mergeCell ref="B124:K124"/>
    <mergeCell ref="L124:M124"/>
    <mergeCell ref="N124:R124"/>
    <mergeCell ref="S124:V124"/>
    <mergeCell ref="W124:Z124"/>
    <mergeCell ref="AA125:AE125"/>
    <mergeCell ref="AF125:AI125"/>
    <mergeCell ref="AJ125:AM125"/>
    <mergeCell ref="AN125:AR125"/>
    <mergeCell ref="AS125:AV125"/>
    <mergeCell ref="AW125:AZ125"/>
    <mergeCell ref="AF124:AI124"/>
    <mergeCell ref="AJ124:AM124"/>
    <mergeCell ref="AW121:AZ121"/>
    <mergeCell ref="B122:K122"/>
    <mergeCell ref="L122:M122"/>
    <mergeCell ref="N122:R122"/>
    <mergeCell ref="S122:V122"/>
    <mergeCell ref="W122:Z122"/>
    <mergeCell ref="AA122:AE122"/>
    <mergeCell ref="B120:K121"/>
    <mergeCell ref="L120:M121"/>
    <mergeCell ref="N120:Z120"/>
    <mergeCell ref="AA120:AM120"/>
    <mergeCell ref="AN120:AZ120"/>
    <mergeCell ref="N121:R121"/>
    <mergeCell ref="S121:V121"/>
    <mergeCell ref="W121:Z121"/>
    <mergeCell ref="AA121:AE121"/>
    <mergeCell ref="AA116:AE116"/>
    <mergeCell ref="B123:K123"/>
    <mergeCell ref="L123:M123"/>
    <mergeCell ref="N123:R123"/>
    <mergeCell ref="S123:V123"/>
    <mergeCell ref="W123:Z123"/>
    <mergeCell ref="AJ121:AM121"/>
    <mergeCell ref="AN121:AR121"/>
    <mergeCell ref="AS121:AV121"/>
    <mergeCell ref="AA123:AE123"/>
    <mergeCell ref="AF123:AI123"/>
    <mergeCell ref="AJ123:AM123"/>
    <mergeCell ref="AN123:AR123"/>
    <mergeCell ref="AS123:AV123"/>
    <mergeCell ref="AF112:AI112"/>
    <mergeCell ref="AJ112:AM112"/>
    <mergeCell ref="AN112:AR112"/>
    <mergeCell ref="AS112:AV112"/>
    <mergeCell ref="AW112:AZ112"/>
    <mergeCell ref="AA112:AE112"/>
    <mergeCell ref="B115:K115"/>
    <mergeCell ref="L115:M115"/>
    <mergeCell ref="N115:R115"/>
    <mergeCell ref="S115:V115"/>
    <mergeCell ref="W115:Z115"/>
    <mergeCell ref="B114:K114"/>
    <mergeCell ref="L114:M114"/>
    <mergeCell ref="N114:R114"/>
    <mergeCell ref="S114:V114"/>
    <mergeCell ref="W114:Z114"/>
    <mergeCell ref="AA115:AE115"/>
    <mergeCell ref="AF115:AI115"/>
    <mergeCell ref="AJ115:AM115"/>
    <mergeCell ref="AN115:AR115"/>
    <mergeCell ref="AS115:AV115"/>
    <mergeCell ref="AW115:AZ115"/>
    <mergeCell ref="AF114:AI114"/>
    <mergeCell ref="AS114:AV114"/>
    <mergeCell ref="AW100:AZ100"/>
    <mergeCell ref="B101:S101"/>
    <mergeCell ref="T101:U101"/>
    <mergeCell ref="V101:Y101"/>
    <mergeCell ref="Z101:AE101"/>
    <mergeCell ref="AF101:AJ101"/>
    <mergeCell ref="AK101:AP101"/>
    <mergeCell ref="AQ101:AV101"/>
    <mergeCell ref="AW101:AZ101"/>
    <mergeCell ref="B100:U100"/>
    <mergeCell ref="V100:Y100"/>
    <mergeCell ref="Z100:AE100"/>
    <mergeCell ref="AF100:AJ100"/>
    <mergeCell ref="AK100:AP100"/>
    <mergeCell ref="AQ100:AV100"/>
    <mergeCell ref="AW98:AZ98"/>
    <mergeCell ref="B99:S99"/>
    <mergeCell ref="T99:U99"/>
    <mergeCell ref="V99:Y99"/>
    <mergeCell ref="Z99:AE99"/>
    <mergeCell ref="AF99:AJ99"/>
    <mergeCell ref="AK99:AP99"/>
    <mergeCell ref="AQ99:AV99"/>
    <mergeCell ref="AW99:AZ99"/>
    <mergeCell ref="B98:S98"/>
    <mergeCell ref="T98:U98"/>
    <mergeCell ref="V98:Y98"/>
    <mergeCell ref="Z98:AE98"/>
    <mergeCell ref="AF98:AJ98"/>
    <mergeCell ref="AK98:AP98"/>
    <mergeCell ref="B86:U87"/>
    <mergeCell ref="V86:AC87"/>
    <mergeCell ref="AD86:AK87"/>
    <mergeCell ref="AL86:AS87"/>
    <mergeCell ref="AT86:AZ87"/>
    <mergeCell ref="B88:S88"/>
    <mergeCell ref="T88:U88"/>
    <mergeCell ref="V88:AC88"/>
    <mergeCell ref="V97:Y97"/>
    <mergeCell ref="Z97:AE97"/>
    <mergeCell ref="AF97:AJ97"/>
    <mergeCell ref="AK97:AP97"/>
    <mergeCell ref="AQ97:AV97"/>
    <mergeCell ref="B91:BF91"/>
    <mergeCell ref="B93:S96"/>
    <mergeCell ref="T93:U96"/>
    <mergeCell ref="V93:Y96"/>
    <mergeCell ref="Z93:AV93"/>
    <mergeCell ref="AW93:AZ96"/>
    <mergeCell ref="Z94:AE96"/>
    <mergeCell ref="AF94:AV94"/>
    <mergeCell ref="AF95:AJ96"/>
    <mergeCell ref="AK95:AP96"/>
    <mergeCell ref="AD89:AK89"/>
    <mergeCell ref="AW81:AZ81"/>
    <mergeCell ref="B84:S84"/>
    <mergeCell ref="T84:U84"/>
    <mergeCell ref="V84:Y84"/>
    <mergeCell ref="Z84:AE84"/>
    <mergeCell ref="AF84:AJ84"/>
    <mergeCell ref="AK84:AP84"/>
    <mergeCell ref="AQ84:AV84"/>
    <mergeCell ref="AW84:AZ84"/>
    <mergeCell ref="AQ82:AV82"/>
    <mergeCell ref="AW82:AZ82"/>
    <mergeCell ref="V83:Y83"/>
    <mergeCell ref="Z83:AE83"/>
    <mergeCell ref="AF83:AJ83"/>
    <mergeCell ref="AK83:AP83"/>
    <mergeCell ref="AQ83:AV83"/>
    <mergeCell ref="AW83:AZ83"/>
    <mergeCell ref="B82:S82"/>
    <mergeCell ref="T82:U82"/>
    <mergeCell ref="V82:Y82"/>
    <mergeCell ref="Z82:AE82"/>
    <mergeCell ref="AF82:AJ82"/>
    <mergeCell ref="AK82:AP82"/>
    <mergeCell ref="B69:U70"/>
    <mergeCell ref="V69:AC70"/>
    <mergeCell ref="AD69:AK70"/>
    <mergeCell ref="AL69:AS70"/>
    <mergeCell ref="B81:S81"/>
    <mergeCell ref="T81:U81"/>
    <mergeCell ref="V81:Y81"/>
    <mergeCell ref="Z81:AE81"/>
    <mergeCell ref="AF81:AJ81"/>
    <mergeCell ref="AK81:AP81"/>
    <mergeCell ref="AQ81:AV81"/>
    <mergeCell ref="AQ78:AV79"/>
    <mergeCell ref="B80:S80"/>
    <mergeCell ref="T80:U80"/>
    <mergeCell ref="V80:Y80"/>
    <mergeCell ref="Z80:AE80"/>
    <mergeCell ref="AF80:AJ80"/>
    <mergeCell ref="AK80:AP80"/>
    <mergeCell ref="AQ80:AV80"/>
    <mergeCell ref="B74:BF74"/>
    <mergeCell ref="B76:S79"/>
    <mergeCell ref="T76:U79"/>
    <mergeCell ref="V76:Y79"/>
    <mergeCell ref="Z76:AV76"/>
    <mergeCell ref="AW76:AZ79"/>
    <mergeCell ref="Z77:AE79"/>
    <mergeCell ref="AF77:AV77"/>
    <mergeCell ref="AF78:AJ79"/>
    <mergeCell ref="AK78:AP79"/>
    <mergeCell ref="AW80:AZ80"/>
    <mergeCell ref="AW62:AZ62"/>
    <mergeCell ref="AW61:AZ61"/>
    <mergeCell ref="B67:S67"/>
    <mergeCell ref="T67:U67"/>
    <mergeCell ref="V67:Y67"/>
    <mergeCell ref="Z67:AE67"/>
    <mergeCell ref="AF67:AJ67"/>
    <mergeCell ref="AK67:AP67"/>
    <mergeCell ref="AQ67:AV67"/>
    <mergeCell ref="AW67:AZ67"/>
    <mergeCell ref="AQ64:AV64"/>
    <mergeCell ref="AW64:AZ64"/>
    <mergeCell ref="V65:Y65"/>
    <mergeCell ref="Z65:AE65"/>
    <mergeCell ref="AF65:AJ65"/>
    <mergeCell ref="AK65:AP65"/>
    <mergeCell ref="AQ65:AV65"/>
    <mergeCell ref="AW65:AZ65"/>
    <mergeCell ref="Z61:AE61"/>
    <mergeCell ref="AF61:AJ61"/>
    <mergeCell ref="AK61:AP61"/>
    <mergeCell ref="B63:S63"/>
    <mergeCell ref="T63:U63"/>
    <mergeCell ref="V63:Y63"/>
    <mergeCell ref="Z63:AE63"/>
    <mergeCell ref="AF63:AJ63"/>
    <mergeCell ref="AK63:AP63"/>
    <mergeCell ref="AQ61:AV61"/>
    <mergeCell ref="B62:S62"/>
    <mergeCell ref="T62:U62"/>
    <mergeCell ref="V62:Y62"/>
    <mergeCell ref="Z62:AE62"/>
    <mergeCell ref="AF62:AJ62"/>
    <mergeCell ref="AK62:AP62"/>
    <mergeCell ref="AQ62:AV62"/>
    <mergeCell ref="B53:AZ53"/>
    <mergeCell ref="B54:AZ54"/>
    <mergeCell ref="B55:AZ55"/>
    <mergeCell ref="B57:S60"/>
    <mergeCell ref="T57:U60"/>
    <mergeCell ref="V57:Y60"/>
    <mergeCell ref="Z57:AV57"/>
    <mergeCell ref="AW57:AZ60"/>
    <mergeCell ref="Z58:AE60"/>
    <mergeCell ref="AF58:AV58"/>
    <mergeCell ref="AF59:AJ60"/>
    <mergeCell ref="AK59:AP60"/>
    <mergeCell ref="AQ59:AV60"/>
    <mergeCell ref="B61:S61"/>
    <mergeCell ref="T61:U61"/>
    <mergeCell ref="V61:Y61"/>
    <mergeCell ref="B49:Y49"/>
    <mergeCell ref="Z49:AB49"/>
    <mergeCell ref="AC49:AJ49"/>
    <mergeCell ref="AK49:AR49"/>
    <mergeCell ref="AS49:AZ49"/>
    <mergeCell ref="B50:Y50"/>
    <mergeCell ref="Z50:AB50"/>
    <mergeCell ref="AC50:AJ50"/>
    <mergeCell ref="AK50:AR50"/>
    <mergeCell ref="AS50:AZ50"/>
    <mergeCell ref="B47:Y47"/>
    <mergeCell ref="Z47:AB47"/>
    <mergeCell ref="AC47:AJ47"/>
    <mergeCell ref="AK47:AR47"/>
    <mergeCell ref="AS47:AZ47"/>
    <mergeCell ref="B48:Y48"/>
    <mergeCell ref="AC48:AJ48"/>
    <mergeCell ref="AK48:AR48"/>
    <mergeCell ref="AS48:AZ48"/>
    <mergeCell ref="Z48:AB48"/>
    <mergeCell ref="B45:Y45"/>
    <mergeCell ref="Z45:AB45"/>
    <mergeCell ref="AC45:AJ45"/>
    <mergeCell ref="AK45:AR45"/>
    <mergeCell ref="AS45:AZ45"/>
    <mergeCell ref="B46:Y46"/>
    <mergeCell ref="Z46:AB46"/>
    <mergeCell ref="AC46:AJ46"/>
    <mergeCell ref="AK46:AR46"/>
    <mergeCell ref="AS46:AZ46"/>
    <mergeCell ref="B43:Y43"/>
    <mergeCell ref="Z43:AB43"/>
    <mergeCell ref="AC43:AJ43"/>
    <mergeCell ref="AK43:AR43"/>
    <mergeCell ref="AS43:AZ43"/>
    <mergeCell ref="B44:Y44"/>
    <mergeCell ref="Z44:AB44"/>
    <mergeCell ref="AC44:AJ44"/>
    <mergeCell ref="AK44:AR44"/>
    <mergeCell ref="AS44:AZ44"/>
    <mergeCell ref="B36:AZ36"/>
    <mergeCell ref="B38:AZ38"/>
    <mergeCell ref="B40:Y42"/>
    <mergeCell ref="Z40:AB42"/>
    <mergeCell ref="AC40:AZ40"/>
    <mergeCell ref="AC41:AJ42"/>
    <mergeCell ref="AK41:AR42"/>
    <mergeCell ref="AS41:AZ42"/>
    <mergeCell ref="B34:V34"/>
    <mergeCell ref="W34:Y34"/>
    <mergeCell ref="Z34:AB34"/>
    <mergeCell ref="AC34:AJ34"/>
    <mergeCell ref="AK34:AR34"/>
    <mergeCell ref="AS34:AZ34"/>
    <mergeCell ref="B33:V33"/>
    <mergeCell ref="W33:Y33"/>
    <mergeCell ref="Z33:AB33"/>
    <mergeCell ref="AC33:AJ33"/>
    <mergeCell ref="AK33:AR33"/>
    <mergeCell ref="AS33:AZ33"/>
    <mergeCell ref="B30:V30"/>
    <mergeCell ref="W30:Y30"/>
    <mergeCell ref="Z30:AB30"/>
    <mergeCell ref="AC30:AJ30"/>
    <mergeCell ref="AK30:AR30"/>
    <mergeCell ref="AS30:AZ30"/>
    <mergeCell ref="B32:V32"/>
    <mergeCell ref="W32:Y32"/>
    <mergeCell ref="Z32:AB32"/>
    <mergeCell ref="AC32:AJ32"/>
    <mergeCell ref="AK32:AR32"/>
    <mergeCell ref="AS32:AZ32"/>
    <mergeCell ref="B31:V31"/>
    <mergeCell ref="W31:Y31"/>
    <mergeCell ref="Z31:AB31"/>
    <mergeCell ref="AC31:AJ31"/>
    <mergeCell ref="AK31:AR31"/>
    <mergeCell ref="AS31:AZ31"/>
    <mergeCell ref="B29:V29"/>
    <mergeCell ref="W29:Y29"/>
    <mergeCell ref="Z29:AB29"/>
    <mergeCell ref="AC29:AJ29"/>
    <mergeCell ref="AK29:AR29"/>
    <mergeCell ref="AS29:AZ29"/>
    <mergeCell ref="B22:AZ22"/>
    <mergeCell ref="C23:AZ23"/>
    <mergeCell ref="B24:AZ24"/>
    <mergeCell ref="B26:V28"/>
    <mergeCell ref="W26:Y28"/>
    <mergeCell ref="Z26:AB28"/>
    <mergeCell ref="AC26:AZ26"/>
    <mergeCell ref="AC27:AJ28"/>
    <mergeCell ref="AK27:AR28"/>
    <mergeCell ref="AS27:AZ28"/>
    <mergeCell ref="B21:AZ21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17:Y17"/>
    <mergeCell ref="Z17:AB17"/>
    <mergeCell ref="AC17:AJ17"/>
    <mergeCell ref="AK17:AR17"/>
    <mergeCell ref="AS17:AZ17"/>
    <mergeCell ref="B20:Y20"/>
    <mergeCell ref="Z20:AB20"/>
    <mergeCell ref="AC20:AJ20"/>
    <mergeCell ref="AK20:AR20"/>
    <mergeCell ref="AS20:AZ20"/>
    <mergeCell ref="B14:Y14"/>
    <mergeCell ref="Z14:AB14"/>
    <mergeCell ref="AC14:AJ14"/>
    <mergeCell ref="AK14:AR14"/>
    <mergeCell ref="AS14:AZ14"/>
    <mergeCell ref="B16:Y16"/>
    <mergeCell ref="Z16:AB16"/>
    <mergeCell ref="AC16:AJ16"/>
    <mergeCell ref="AK16:AR16"/>
    <mergeCell ref="AS16:AZ16"/>
    <mergeCell ref="B15:Y15"/>
    <mergeCell ref="Z15:AB15"/>
    <mergeCell ref="AC15:AJ15"/>
    <mergeCell ref="AK15:AR15"/>
    <mergeCell ref="AS15:AZ15"/>
    <mergeCell ref="C154:M154"/>
    <mergeCell ref="B1:AZ1"/>
    <mergeCell ref="A2:K2"/>
    <mergeCell ref="L2:AZ2"/>
    <mergeCell ref="A3:K3"/>
    <mergeCell ref="L3:AZ3"/>
    <mergeCell ref="L4:AZ4"/>
    <mergeCell ref="B11:Y13"/>
    <mergeCell ref="Z11:AB13"/>
    <mergeCell ref="AC11:AZ11"/>
    <mergeCell ref="AC12:AJ13"/>
    <mergeCell ref="AK12:AR13"/>
    <mergeCell ref="AS12:AZ13"/>
    <mergeCell ref="A5:K5"/>
    <mergeCell ref="L5:AZ5"/>
    <mergeCell ref="A6:K6"/>
    <mergeCell ref="L6:AZ6"/>
    <mergeCell ref="A7:K7"/>
    <mergeCell ref="B9:AZ9"/>
    <mergeCell ref="AW111:AZ111"/>
    <mergeCell ref="B108:AZ108"/>
    <mergeCell ref="B110:K111"/>
    <mergeCell ref="L110:M111"/>
    <mergeCell ref="N110:Z110"/>
    <mergeCell ref="AA110:AM110"/>
    <mergeCell ref="AN110:AZ110"/>
    <mergeCell ref="N111:R111"/>
    <mergeCell ref="S111:V111"/>
    <mergeCell ref="W111:Z111"/>
    <mergeCell ref="J152:S152"/>
    <mergeCell ref="U152:Z152"/>
    <mergeCell ref="AA111:AE111"/>
    <mergeCell ref="AF111:AI111"/>
    <mergeCell ref="AJ111:AM111"/>
    <mergeCell ref="AN111:AR111"/>
    <mergeCell ref="AS111:AV111"/>
    <mergeCell ref="B113:K113"/>
    <mergeCell ref="L113:M113"/>
    <mergeCell ref="N113:R113"/>
    <mergeCell ref="S113:V113"/>
    <mergeCell ref="W113:Z113"/>
    <mergeCell ref="B112:K112"/>
    <mergeCell ref="L112:M112"/>
    <mergeCell ref="N112:R112"/>
    <mergeCell ref="S112:V112"/>
    <mergeCell ref="W112:Z112"/>
    <mergeCell ref="AA113:AE113"/>
    <mergeCell ref="AF113:AI113"/>
    <mergeCell ref="AJ113:AM113"/>
    <mergeCell ref="AN113:AR113"/>
    <mergeCell ref="AS113:AV113"/>
    <mergeCell ref="AJ114:AM114"/>
    <mergeCell ref="AN114:AR114"/>
    <mergeCell ref="C148:H148"/>
    <mergeCell ref="M148:Y148"/>
    <mergeCell ref="AB148:AH148"/>
    <mergeCell ref="AK148:AZ148"/>
    <mergeCell ref="AW113:AZ113"/>
    <mergeCell ref="AW114:AZ114"/>
    <mergeCell ref="AA114:AE114"/>
    <mergeCell ref="AF121:AI121"/>
    <mergeCell ref="AF116:AI116"/>
    <mergeCell ref="AJ116:AM116"/>
    <mergeCell ref="AN116:AR116"/>
    <mergeCell ref="AS116:AV116"/>
    <mergeCell ref="AW116:AZ116"/>
    <mergeCell ref="B118:AZ118"/>
    <mergeCell ref="B116:K116"/>
    <mergeCell ref="L116:M116"/>
    <mergeCell ref="N116:R116"/>
    <mergeCell ref="S116:V116"/>
    <mergeCell ref="W116:Z116"/>
    <mergeCell ref="M149:Y149"/>
    <mergeCell ref="AB149:AH149"/>
    <mergeCell ref="AK149:AZ149"/>
    <mergeCell ref="J151:S151"/>
    <mergeCell ref="U151:Z151"/>
    <mergeCell ref="AT69:AZ70"/>
    <mergeCell ref="B71:S71"/>
    <mergeCell ref="T71:U71"/>
    <mergeCell ref="V71:AC71"/>
    <mergeCell ref="AD71:AK71"/>
    <mergeCell ref="AL71:AS71"/>
    <mergeCell ref="AT71:AZ71"/>
    <mergeCell ref="B72:S72"/>
    <mergeCell ref="T72:U72"/>
    <mergeCell ref="V72:AC72"/>
    <mergeCell ref="AD72:AK72"/>
    <mergeCell ref="AL72:AS72"/>
    <mergeCell ref="AT72:AZ72"/>
    <mergeCell ref="AD88:AK88"/>
    <mergeCell ref="AL88:AS88"/>
    <mergeCell ref="AT88:AZ88"/>
    <mergeCell ref="B89:S89"/>
    <mergeCell ref="T89:U89"/>
    <mergeCell ref="V89:AC89"/>
    <mergeCell ref="AL89:AS89"/>
    <mergeCell ref="AT89:AZ89"/>
    <mergeCell ref="B106:S106"/>
    <mergeCell ref="T106:U106"/>
    <mergeCell ref="V106:AC106"/>
    <mergeCell ref="AD106:AK106"/>
    <mergeCell ref="AL106:AS106"/>
    <mergeCell ref="AT106:AZ106"/>
    <mergeCell ref="B103:U104"/>
    <mergeCell ref="V103:AC104"/>
    <mergeCell ref="AD103:AK104"/>
    <mergeCell ref="AL103:AS104"/>
    <mergeCell ref="AT103:AZ104"/>
    <mergeCell ref="B105:S105"/>
    <mergeCell ref="T105:U105"/>
    <mergeCell ref="V105:AC105"/>
    <mergeCell ref="AD105:AK105"/>
    <mergeCell ref="AL105:AS105"/>
    <mergeCell ref="AT105:AZ105"/>
    <mergeCell ref="AW97:AZ97"/>
    <mergeCell ref="AQ95:AV96"/>
    <mergeCell ref="B97:S97"/>
    <mergeCell ref="T97:U97"/>
    <mergeCell ref="AQ98:AV98"/>
    <mergeCell ref="AQ63:AV63"/>
    <mergeCell ref="AW63:AZ63"/>
    <mergeCell ref="V66:Y66"/>
    <mergeCell ref="Z66:AE66"/>
    <mergeCell ref="AF66:AJ66"/>
    <mergeCell ref="AK66:AP66"/>
    <mergeCell ref="AQ66:AV66"/>
    <mergeCell ref="AW66:AZ66"/>
    <mergeCell ref="B65:P65"/>
    <mergeCell ref="Q65:S65"/>
    <mergeCell ref="B66:P66"/>
    <mergeCell ref="Q66:S66"/>
    <mergeCell ref="B64:S64"/>
    <mergeCell ref="T64:U64"/>
    <mergeCell ref="V64:Y64"/>
    <mergeCell ref="Z64:AE64"/>
    <mergeCell ref="AF64:AJ64"/>
    <mergeCell ref="AK64:AP64"/>
  </mergeCells>
  <pageMargins left="0.70866141732283472" right="0.39370078740157483" top="0.59055118110236227" bottom="0.19685039370078741" header="0.23622047244094491" footer="0"/>
  <pageSetup paperSize="9" scale="5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topLeftCell="A10" zoomScaleNormal="100" zoomScaleSheetLayoutView="100" workbookViewId="0">
      <selection activeCell="E24" sqref="E24:H24"/>
    </sheetView>
  </sheetViews>
  <sheetFormatPr defaultColWidth="9.140625" defaultRowHeight="15"/>
  <cols>
    <col min="1" max="1" width="9.140625" style="39"/>
    <col min="2" max="2" width="4.85546875" style="39" customWidth="1"/>
    <col min="3" max="4" width="9.140625" style="39"/>
    <col min="5" max="5" width="13.85546875" style="39" customWidth="1"/>
    <col min="6" max="6" width="9.140625" style="39"/>
    <col min="7" max="7" width="7" style="39" customWidth="1"/>
    <col min="8" max="9" width="9.140625" style="39"/>
    <col min="10" max="10" width="14.42578125" style="39" customWidth="1"/>
    <col min="11" max="11" width="13.7109375" style="39" customWidth="1"/>
    <col min="12" max="16384" width="9.140625" style="39"/>
  </cols>
  <sheetData>
    <row r="1" spans="1:12" s="516" customFormat="1" ht="15.75">
      <c r="A1" s="515"/>
      <c r="B1" s="515"/>
      <c r="C1" s="515"/>
      <c r="D1" s="515"/>
      <c r="E1" s="515"/>
      <c r="H1" s="517" t="s">
        <v>37</v>
      </c>
      <c r="I1" s="517"/>
      <c r="J1" s="517"/>
      <c r="K1" s="517"/>
      <c r="L1" s="517"/>
    </row>
    <row r="2" spans="1:12" s="516" customFormat="1" ht="21.75" customHeight="1">
      <c r="A2" s="796"/>
      <c r="B2" s="796"/>
      <c r="C2" s="796"/>
      <c r="D2" s="796"/>
      <c r="E2" s="796"/>
      <c r="H2" s="802" t="s">
        <v>994</v>
      </c>
      <c r="I2" s="802"/>
      <c r="J2" s="802"/>
      <c r="K2" s="802"/>
      <c r="L2" s="518"/>
    </row>
    <row r="3" spans="1:12" s="516" customFormat="1" ht="15.75" customHeight="1">
      <c r="A3" s="797"/>
      <c r="B3" s="797"/>
      <c r="C3" s="797"/>
      <c r="D3" s="797"/>
      <c r="E3" s="797"/>
      <c r="H3" s="803" t="s">
        <v>40</v>
      </c>
      <c r="I3" s="803"/>
      <c r="J3" s="803"/>
      <c r="K3" s="803"/>
      <c r="L3" s="519"/>
    </row>
    <row r="4" spans="1:12" s="516" customFormat="1" ht="26.25" customHeight="1">
      <c r="A4" s="520"/>
      <c r="B4" s="520"/>
      <c r="C4" s="520"/>
      <c r="D4" s="520"/>
      <c r="E4" s="520"/>
      <c r="F4" s="521"/>
      <c r="H4" s="804" t="s">
        <v>1281</v>
      </c>
      <c r="I4" s="804"/>
      <c r="J4" s="804"/>
      <c r="K4" s="804"/>
      <c r="L4" s="519"/>
    </row>
    <row r="5" spans="1:12" s="516" customFormat="1">
      <c r="A5" s="520"/>
      <c r="B5" s="520"/>
      <c r="C5" s="520"/>
      <c r="D5" s="520"/>
      <c r="E5" s="520"/>
      <c r="F5" s="521"/>
      <c r="H5" s="805" t="s">
        <v>34</v>
      </c>
      <c r="I5" s="805"/>
      <c r="J5" s="805"/>
      <c r="K5" s="805"/>
      <c r="L5" s="522"/>
    </row>
    <row r="6" spans="1:12" s="516" customFormat="1">
      <c r="A6" s="520"/>
      <c r="B6" s="520"/>
      <c r="C6" s="520"/>
      <c r="D6" s="520"/>
      <c r="E6" s="520"/>
      <c r="F6" s="521"/>
      <c r="H6" s="523"/>
      <c r="I6" s="714"/>
      <c r="J6" s="714"/>
      <c r="K6" s="524"/>
      <c r="L6" s="714"/>
    </row>
    <row r="7" spans="1:12" s="516" customFormat="1">
      <c r="A7" s="525"/>
      <c r="B7" s="525"/>
      <c r="C7" s="526"/>
      <c r="D7" s="809"/>
      <c r="E7" s="809"/>
      <c r="F7" s="521"/>
      <c r="H7" s="788" t="s">
        <v>38</v>
      </c>
      <c r="I7" s="788"/>
      <c r="J7" s="788" t="s">
        <v>1282</v>
      </c>
      <c r="K7" s="788"/>
      <c r="L7" s="525"/>
    </row>
    <row r="8" spans="1:12" s="516" customFormat="1">
      <c r="A8" s="810"/>
      <c r="B8" s="810"/>
      <c r="C8" s="519"/>
      <c r="D8" s="811"/>
      <c r="E8" s="811"/>
      <c r="F8" s="521"/>
      <c r="H8" s="807" t="s">
        <v>42</v>
      </c>
      <c r="I8" s="807"/>
      <c r="J8" s="808" t="s">
        <v>41</v>
      </c>
      <c r="K8" s="808"/>
      <c r="L8" s="519"/>
    </row>
    <row r="9" spans="1:12" s="516" customFormat="1">
      <c r="A9" s="526"/>
      <c r="B9" s="526"/>
      <c r="C9" s="526"/>
      <c r="D9" s="526"/>
      <c r="E9" s="526"/>
      <c r="F9" s="521"/>
      <c r="L9" s="526"/>
    </row>
    <row r="10" spans="1:12" s="516" customFormat="1">
      <c r="A10" s="527"/>
      <c r="B10" s="526"/>
      <c r="C10" s="526"/>
      <c r="D10" s="526"/>
      <c r="E10" s="526"/>
      <c r="F10" s="521"/>
      <c r="H10" s="528" t="s">
        <v>1023</v>
      </c>
      <c r="I10" s="806" t="s">
        <v>1024</v>
      </c>
      <c r="J10" s="806"/>
      <c r="K10" s="529" t="s">
        <v>1025</v>
      </c>
    </row>
    <row r="11" spans="1:12">
      <c r="A11" s="42"/>
      <c r="B11" s="44"/>
      <c r="C11" s="44"/>
      <c r="D11" s="44"/>
      <c r="E11" s="44"/>
      <c r="F11" s="41"/>
      <c r="G11" s="48"/>
      <c r="H11" s="49"/>
      <c r="I11" s="49"/>
      <c r="J11" s="49"/>
      <c r="K11"/>
    </row>
    <row r="12" spans="1:12">
      <c r="A12" s="785"/>
      <c r="B12" s="785"/>
      <c r="C12" s="785"/>
      <c r="D12" s="785"/>
      <c r="E12" s="47"/>
      <c r="F12" s="41"/>
      <c r="G12" s="41"/>
      <c r="H12" s="41"/>
      <c r="I12" s="41"/>
      <c r="J12" s="41"/>
      <c r="K12" s="41"/>
    </row>
    <row r="13" spans="1:12">
      <c r="A13" s="711"/>
      <c r="B13" s="711"/>
      <c r="C13" s="711"/>
      <c r="D13" s="711"/>
      <c r="E13" s="47"/>
      <c r="F13" s="41"/>
      <c r="G13" s="41"/>
      <c r="H13" s="41"/>
      <c r="I13" s="41"/>
      <c r="J13" s="41"/>
      <c r="K13" s="41"/>
    </row>
    <row r="14" spans="1:12">
      <c r="A14" s="711"/>
      <c r="B14" s="711"/>
      <c r="C14" s="711"/>
      <c r="D14" s="711"/>
      <c r="E14" s="47"/>
      <c r="F14" s="41"/>
      <c r="G14" s="41"/>
      <c r="H14" s="41"/>
      <c r="I14" s="41"/>
      <c r="J14" s="41"/>
      <c r="K14" s="41"/>
    </row>
    <row r="15" spans="1:12">
      <c r="A15" s="711"/>
      <c r="B15" s="711"/>
      <c r="C15" s="711"/>
      <c r="D15" s="711"/>
      <c r="E15" s="47"/>
      <c r="F15" s="41"/>
      <c r="G15" s="41"/>
      <c r="H15" s="41"/>
      <c r="I15" s="41"/>
      <c r="J15" s="41"/>
      <c r="K15" s="41"/>
    </row>
    <row r="16" spans="1:12">
      <c r="A16" s="711"/>
      <c r="B16" s="711"/>
      <c r="C16" s="711"/>
      <c r="D16" s="711"/>
      <c r="E16" s="47"/>
      <c r="F16" s="41"/>
      <c r="G16" s="41"/>
      <c r="H16" s="41"/>
      <c r="I16" s="41"/>
      <c r="J16" s="41"/>
      <c r="K16" s="41"/>
    </row>
    <row r="17" spans="1:11">
      <c r="A17" s="711"/>
      <c r="B17" s="711"/>
      <c r="C17" s="711"/>
      <c r="D17" s="711"/>
      <c r="E17" s="47"/>
      <c r="F17" s="41"/>
      <c r="G17" s="41"/>
      <c r="H17" s="41"/>
      <c r="I17" s="41"/>
      <c r="J17" s="41"/>
      <c r="K17" s="41"/>
    </row>
    <row r="18" spans="1:1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4" customHeight="1">
      <c r="A19" s="799" t="s">
        <v>35</v>
      </c>
      <c r="B19" s="799"/>
      <c r="C19" s="799"/>
      <c r="D19" s="799"/>
      <c r="E19" s="799"/>
      <c r="F19" s="799"/>
      <c r="G19" s="799"/>
      <c r="H19" s="799"/>
      <c r="I19" s="799"/>
      <c r="J19" s="799"/>
      <c r="K19" s="799"/>
    </row>
    <row r="20" spans="1:11" ht="19.5">
      <c r="A20" s="789" t="s">
        <v>36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</row>
    <row r="21" spans="1:11" ht="19.5">
      <c r="A21" s="789" t="s">
        <v>1351</v>
      </c>
      <c r="B21" s="789"/>
      <c r="C21" s="789"/>
      <c r="D21" s="789"/>
      <c r="E21" s="789"/>
      <c r="F21" s="789"/>
      <c r="G21" s="789"/>
      <c r="H21" s="789"/>
      <c r="I21" s="789"/>
      <c r="J21" s="789"/>
      <c r="K21" s="789"/>
    </row>
    <row r="22" spans="1:11" ht="33" customHeight="1">
      <c r="A22" s="41"/>
      <c r="B22" s="41"/>
      <c r="C22" s="41"/>
      <c r="D22" s="41"/>
      <c r="E22" s="43"/>
      <c r="F22" s="41"/>
      <c r="G22" s="41"/>
      <c r="H22" s="41"/>
      <c r="I22" s="41"/>
      <c r="J22" s="41"/>
      <c r="K22" s="41"/>
    </row>
    <row r="23" spans="1:11">
      <c r="A23" s="787"/>
      <c r="B23" s="787"/>
      <c r="C23" s="787"/>
      <c r="D23" s="787"/>
      <c r="E23" s="787"/>
      <c r="F23" s="787"/>
      <c r="G23" s="787"/>
      <c r="H23" s="787"/>
      <c r="I23" s="787"/>
      <c r="J23" s="787"/>
      <c r="K23" s="787"/>
    </row>
    <row r="24" spans="1:11" ht="19.5">
      <c r="A24" s="462"/>
      <c r="B24" s="462"/>
      <c r="C24" s="462"/>
      <c r="D24" s="463" t="s">
        <v>1022</v>
      </c>
      <c r="E24" s="795">
        <v>44925</v>
      </c>
      <c r="F24" s="795"/>
      <c r="G24" s="795"/>
      <c r="H24" s="795"/>
      <c r="I24" s="462"/>
      <c r="J24" s="462"/>
      <c r="K24" s="462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5.75" thickBot="1">
      <c r="J29" s="51"/>
      <c r="K29" s="52" t="s">
        <v>15</v>
      </c>
    </row>
    <row r="30" spans="1:11" ht="15.75">
      <c r="A30" s="801" t="s">
        <v>1020</v>
      </c>
      <c r="B30" s="801"/>
      <c r="C30" s="801"/>
      <c r="D30" s="801"/>
      <c r="E30" s="801"/>
      <c r="F30" s="801"/>
      <c r="G30" s="801"/>
      <c r="H30" s="801"/>
      <c r="I30" s="46"/>
      <c r="J30" s="26" t="s">
        <v>16</v>
      </c>
      <c r="K30" s="547">
        <f>E24</f>
        <v>44925</v>
      </c>
    </row>
    <row r="31" spans="1:11" ht="15.75" customHeight="1">
      <c r="A31" s="800" t="s">
        <v>1021</v>
      </c>
      <c r="B31" s="800"/>
      <c r="C31" s="800"/>
      <c r="D31" s="800"/>
      <c r="E31" s="800"/>
      <c r="F31" s="800"/>
      <c r="G31" s="800"/>
      <c r="H31" s="800"/>
      <c r="I31" s="794" t="s">
        <v>17</v>
      </c>
      <c r="J31" s="794"/>
      <c r="K31" s="530">
        <v>33302394</v>
      </c>
    </row>
    <row r="32" spans="1:11" ht="15.75" customHeight="1">
      <c r="A32" s="46"/>
      <c r="B32" s="46"/>
      <c r="C32" s="46"/>
      <c r="D32" s="46"/>
      <c r="E32" s="46"/>
      <c r="F32" s="46"/>
      <c r="G32" s="41"/>
      <c r="I32" s="794" t="s">
        <v>21</v>
      </c>
      <c r="J32" s="794"/>
      <c r="K32" s="531">
        <v>909</v>
      </c>
    </row>
    <row r="33" spans="1:12" s="516" customFormat="1" ht="46.5" customHeight="1">
      <c r="A33" s="798" t="s">
        <v>1283</v>
      </c>
      <c r="B33" s="798"/>
      <c r="C33" s="798"/>
      <c r="D33" s="798"/>
      <c r="E33" s="798"/>
      <c r="F33" s="798"/>
      <c r="G33" s="798"/>
      <c r="H33" s="798"/>
      <c r="I33" s="794" t="s">
        <v>17</v>
      </c>
      <c r="J33" s="794"/>
      <c r="K33" s="530" t="s">
        <v>1284</v>
      </c>
    </row>
    <row r="34" spans="1:12" ht="15" customHeight="1">
      <c r="A34" s="800" t="s">
        <v>34</v>
      </c>
      <c r="B34" s="800"/>
      <c r="C34" s="800"/>
      <c r="D34" s="800"/>
      <c r="E34" s="800"/>
      <c r="F34" s="800"/>
      <c r="G34" s="800"/>
      <c r="H34" s="800"/>
      <c r="I34" s="793" t="s">
        <v>18</v>
      </c>
      <c r="J34" s="793"/>
      <c r="K34" s="531">
        <v>4348028813</v>
      </c>
      <c r="L34" s="44"/>
    </row>
    <row r="35" spans="1:12" ht="15" customHeight="1">
      <c r="A35" s="46"/>
      <c r="B35" s="46"/>
      <c r="C35" s="46"/>
      <c r="D35" s="46"/>
      <c r="E35" s="46"/>
      <c r="F35" s="46"/>
      <c r="H35" s="45"/>
      <c r="I35" s="793" t="s">
        <v>19</v>
      </c>
      <c r="J35" s="793"/>
      <c r="K35" s="531">
        <v>434501001</v>
      </c>
      <c r="L35" s="44"/>
    </row>
    <row r="36" spans="1:12" ht="16.5" thickBot="1">
      <c r="A36" s="40"/>
      <c r="B36" s="40"/>
      <c r="C36" s="40"/>
      <c r="D36" s="40"/>
      <c r="E36" s="40"/>
      <c r="F36" s="40"/>
      <c r="G36" s="41"/>
      <c r="H36" s="45"/>
      <c r="I36" s="790" t="s">
        <v>20</v>
      </c>
      <c r="J36" s="790"/>
      <c r="K36" s="532">
        <v>383</v>
      </c>
    </row>
    <row r="37" spans="1:12" ht="15.75">
      <c r="A37" s="785"/>
      <c r="B37" s="785"/>
      <c r="C37" s="785"/>
      <c r="D37" s="785"/>
      <c r="E37" s="41"/>
      <c r="F37" s="41"/>
      <c r="G37" s="791"/>
      <c r="H37" s="792"/>
      <c r="I37" s="713"/>
      <c r="J37" s="787"/>
      <c r="K37" s="787"/>
    </row>
    <row r="38" spans="1:12" ht="15.75">
      <c r="A38" s="711"/>
      <c r="B38" s="711"/>
      <c r="C38" s="711"/>
      <c r="D38" s="711"/>
      <c r="E38" s="41"/>
      <c r="F38" s="41"/>
      <c r="G38" s="713"/>
      <c r="H38" s="713"/>
      <c r="I38" s="713"/>
      <c r="J38" s="712"/>
      <c r="K38" s="712"/>
    </row>
    <row r="39" spans="1:12" ht="15.75">
      <c r="A39" s="711"/>
      <c r="B39" s="711"/>
      <c r="C39" s="711"/>
      <c r="D39" s="711"/>
      <c r="E39" s="41"/>
      <c r="F39" s="41"/>
      <c r="G39" s="713"/>
      <c r="H39" s="713"/>
      <c r="I39" s="713"/>
      <c r="J39" s="712"/>
      <c r="K39" s="712"/>
    </row>
    <row r="41" spans="1:12" ht="15.75">
      <c r="A41" s="785" t="s">
        <v>39</v>
      </c>
      <c r="B41" s="785"/>
      <c r="C41" s="785"/>
      <c r="D41" s="785"/>
      <c r="H41" s="786"/>
      <c r="I41" s="786"/>
      <c r="J41" s="787"/>
      <c r="K41" s="787"/>
    </row>
    <row r="43" spans="1:12" s="719" customFormat="1" ht="33.75" customHeight="1">
      <c r="A43" s="784" t="s">
        <v>43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15"/>
      <c r="L43" s="715"/>
    </row>
  </sheetData>
  <mergeCells count="37">
    <mergeCell ref="H8:I8"/>
    <mergeCell ref="J8:K8"/>
    <mergeCell ref="D7:E7"/>
    <mergeCell ref="A8:B8"/>
    <mergeCell ref="D8:E8"/>
    <mergeCell ref="A2:E2"/>
    <mergeCell ref="A3:E3"/>
    <mergeCell ref="I34:J34"/>
    <mergeCell ref="A33:H33"/>
    <mergeCell ref="A19:K19"/>
    <mergeCell ref="A20:K20"/>
    <mergeCell ref="I31:J31"/>
    <mergeCell ref="A23:K23"/>
    <mergeCell ref="A31:H31"/>
    <mergeCell ref="A30:H30"/>
    <mergeCell ref="A34:H34"/>
    <mergeCell ref="H2:K2"/>
    <mergeCell ref="H3:K3"/>
    <mergeCell ref="H4:K4"/>
    <mergeCell ref="H5:K5"/>
    <mergeCell ref="I10:J10"/>
    <mergeCell ref="A43:J43"/>
    <mergeCell ref="A41:D41"/>
    <mergeCell ref="H41:I41"/>
    <mergeCell ref="J41:K41"/>
    <mergeCell ref="J7:K7"/>
    <mergeCell ref="A21:K21"/>
    <mergeCell ref="I36:J36"/>
    <mergeCell ref="A37:D37"/>
    <mergeCell ref="G37:H37"/>
    <mergeCell ref="J37:K37"/>
    <mergeCell ref="I35:J35"/>
    <mergeCell ref="I33:J33"/>
    <mergeCell ref="I32:J32"/>
    <mergeCell ref="A12:D12"/>
    <mergeCell ref="E24:H24"/>
    <mergeCell ref="H7:I7"/>
  </mergeCells>
  <pageMargins left="0.70866141732283472" right="0.39370078740157483" top="0.74803149606299213" bottom="0.74803149606299213" header="0.31496062992125984" footer="0.31496062992125984"/>
  <pageSetup paperSize="9" scale="8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6"/>
  <sheetViews>
    <sheetView view="pageBreakPreview" topLeftCell="A136" zoomScaleNormal="100" zoomScaleSheetLayoutView="100" workbookViewId="0">
      <selection activeCell="AX145" sqref="AX145:AZ145"/>
    </sheetView>
  </sheetViews>
  <sheetFormatPr defaultColWidth="0.85546875" defaultRowHeight="15"/>
  <cols>
    <col min="1" max="1" width="3" style="670" customWidth="1"/>
    <col min="2" max="52" width="3.85546875" style="670" customWidth="1"/>
    <col min="53" max="53" width="0.85546875" style="670"/>
    <col min="54" max="16384" width="0.85546875" style="198"/>
  </cols>
  <sheetData>
    <row r="1" spans="1:53" s="178" customFormat="1" ht="34.5" customHeight="1">
      <c r="A1" s="177"/>
      <c r="B1" s="1633" t="s">
        <v>631</v>
      </c>
      <c r="C1" s="1634"/>
      <c r="D1" s="1634"/>
      <c r="E1" s="1634"/>
      <c r="F1" s="1634"/>
      <c r="G1" s="1634"/>
      <c r="H1" s="1634"/>
      <c r="I1" s="1634"/>
      <c r="J1" s="1634"/>
      <c r="K1" s="1634"/>
      <c r="L1" s="1634"/>
      <c r="M1" s="1634"/>
      <c r="N1" s="1634"/>
      <c r="O1" s="1634"/>
      <c r="P1" s="1634"/>
      <c r="Q1" s="1634"/>
      <c r="R1" s="1634"/>
      <c r="S1" s="1634"/>
      <c r="T1" s="1634"/>
      <c r="U1" s="1634"/>
      <c r="V1" s="1634"/>
      <c r="W1" s="1634"/>
      <c r="X1" s="1634"/>
      <c r="Y1" s="1634"/>
      <c r="Z1" s="1634"/>
      <c r="AA1" s="1634"/>
      <c r="AB1" s="1634"/>
      <c r="AC1" s="1634"/>
      <c r="AD1" s="1634"/>
      <c r="AE1" s="1634"/>
      <c r="AF1" s="1634"/>
      <c r="AG1" s="1634"/>
      <c r="AH1" s="1634"/>
      <c r="AI1" s="1634"/>
      <c r="AJ1" s="1634"/>
      <c r="AK1" s="1634"/>
      <c r="AL1" s="1634"/>
      <c r="AM1" s="1634"/>
      <c r="AN1" s="1634"/>
      <c r="AO1" s="1634"/>
      <c r="AP1" s="1634"/>
      <c r="AQ1" s="1634"/>
      <c r="AR1" s="1634"/>
      <c r="AS1" s="1634"/>
      <c r="AT1" s="1634"/>
      <c r="AU1" s="1634"/>
      <c r="AV1" s="1634"/>
      <c r="AW1" s="1634"/>
      <c r="AX1" s="1634"/>
      <c r="AY1" s="1634"/>
      <c r="AZ1" s="1634"/>
      <c r="BA1" s="177"/>
    </row>
    <row r="2" spans="1:53" ht="25.5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ht="24.7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445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ht="15" customHeight="1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1084" t="s">
        <v>594</v>
      </c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  <c r="AJ4" s="1084"/>
      <c r="AK4" s="1084"/>
      <c r="AL4" s="1084"/>
      <c r="AM4" s="1084"/>
      <c r="AN4" s="1084"/>
      <c r="AO4" s="1084"/>
      <c r="AP4" s="1084"/>
      <c r="AQ4" s="1084"/>
      <c r="AR4" s="1084"/>
      <c r="AS4" s="1084"/>
      <c r="AT4" s="1084"/>
      <c r="AU4" s="1084"/>
      <c r="AV4" s="1084"/>
      <c r="AW4" s="1084"/>
      <c r="AX4" s="1084"/>
      <c r="AY4" s="1084"/>
      <c r="AZ4" s="1084"/>
      <c r="BA4" s="233"/>
    </row>
    <row r="5" spans="1:53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667"/>
      <c r="B9" s="674" t="s">
        <v>630</v>
      </c>
      <c r="C9" s="667"/>
      <c r="D9" s="667"/>
      <c r="E9" s="667"/>
      <c r="F9" s="667"/>
      <c r="G9" s="667"/>
      <c r="H9" s="667"/>
      <c r="I9" s="667"/>
      <c r="J9" s="667"/>
      <c r="K9" s="667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 ht="15" customHeight="1">
      <c r="A10" s="667"/>
      <c r="B10" s="1044" t="s">
        <v>0</v>
      </c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52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 ht="21.6" customHeight="1">
      <c r="A11" s="667"/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54"/>
      <c r="AA11" s="1054"/>
      <c r="AB11" s="1055"/>
      <c r="AC11" s="1058" t="s">
        <v>1212</v>
      </c>
      <c r="AD11" s="1052"/>
      <c r="AE11" s="1052"/>
      <c r="AF11" s="1052"/>
      <c r="AG11" s="1052"/>
      <c r="AH11" s="1052"/>
      <c r="AI11" s="1052"/>
      <c r="AJ11" s="1053"/>
      <c r="AK11" s="1058" t="s">
        <v>1213</v>
      </c>
      <c r="AL11" s="1052"/>
      <c r="AM11" s="1052"/>
      <c r="AN11" s="1052"/>
      <c r="AO11" s="1052"/>
      <c r="AP11" s="1052"/>
      <c r="AQ11" s="1052"/>
      <c r="AR11" s="1053"/>
      <c r="AS11" s="1058" t="s">
        <v>1214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675" customFormat="1" ht="29.45" customHeight="1">
      <c r="A12" s="312"/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4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54"/>
      <c r="AA12" s="1054"/>
      <c r="AB12" s="1055"/>
      <c r="AC12" s="1059"/>
      <c r="AD12" s="1054"/>
      <c r="AE12" s="1054"/>
      <c r="AF12" s="1054"/>
      <c r="AG12" s="1054"/>
      <c r="AH12" s="1054"/>
      <c r="AI12" s="1054"/>
      <c r="AJ12" s="1055"/>
      <c r="AK12" s="1059"/>
      <c r="AL12" s="1054"/>
      <c r="AM12" s="1054"/>
      <c r="AN12" s="1054"/>
      <c r="AO12" s="1054"/>
      <c r="AP12" s="1054"/>
      <c r="AQ12" s="1054"/>
      <c r="AR12" s="1055"/>
      <c r="AS12" s="1059"/>
      <c r="AT12" s="1054"/>
      <c r="AU12" s="1054"/>
      <c r="AV12" s="1054"/>
      <c r="AW12" s="1054"/>
      <c r="AX12" s="1054"/>
      <c r="AY12" s="1054"/>
      <c r="AZ12" s="1054"/>
    </row>
    <row r="13" spans="1:53" s="675" customFormat="1" ht="15.75" customHeight="1">
      <c r="A13" s="312"/>
      <c r="B13" s="1202">
        <v>1</v>
      </c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 t="s">
        <v>307</v>
      </c>
      <c r="AA13" s="1202"/>
      <c r="AB13" s="1202"/>
      <c r="AC13" s="1202" t="s">
        <v>308</v>
      </c>
      <c r="AD13" s="1202"/>
      <c r="AE13" s="1202"/>
      <c r="AF13" s="1202"/>
      <c r="AG13" s="1202"/>
      <c r="AH13" s="1202"/>
      <c r="AI13" s="1202"/>
      <c r="AJ13" s="1202"/>
      <c r="AK13" s="1202" t="s">
        <v>309</v>
      </c>
      <c r="AL13" s="1202"/>
      <c r="AM13" s="1202"/>
      <c r="AN13" s="1202"/>
      <c r="AO13" s="1202"/>
      <c r="AP13" s="1202"/>
      <c r="AQ13" s="1202"/>
      <c r="AR13" s="1202"/>
      <c r="AS13" s="1202" t="s">
        <v>310</v>
      </c>
      <c r="AT13" s="1202"/>
      <c r="AU13" s="1202"/>
      <c r="AV13" s="1202"/>
      <c r="AW13" s="1202"/>
      <c r="AX13" s="1202"/>
      <c r="AY13" s="1202"/>
      <c r="AZ13" s="1202"/>
    </row>
    <row r="14" spans="1:53" s="675" customFormat="1" ht="21" customHeight="1">
      <c r="A14" s="312"/>
      <c r="B14" s="1605" t="s">
        <v>629</v>
      </c>
      <c r="C14" s="1605"/>
      <c r="D14" s="1605"/>
      <c r="E14" s="1605"/>
      <c r="F14" s="1605"/>
      <c r="G14" s="1605"/>
      <c r="H14" s="1605"/>
      <c r="I14" s="1605"/>
      <c r="J14" s="1605"/>
      <c r="K14" s="1605"/>
      <c r="L14" s="1605"/>
      <c r="M14" s="1605"/>
      <c r="N14" s="1605"/>
      <c r="O14" s="1605"/>
      <c r="P14" s="1605"/>
      <c r="Q14" s="1605"/>
      <c r="R14" s="1605"/>
      <c r="S14" s="1605"/>
      <c r="T14" s="1605"/>
      <c r="U14" s="1605"/>
      <c r="V14" s="1605"/>
      <c r="W14" s="1605"/>
      <c r="X14" s="1605"/>
      <c r="Y14" s="1605"/>
      <c r="Z14" s="1065" t="s">
        <v>312</v>
      </c>
      <c r="AA14" s="1065"/>
      <c r="AB14" s="1065"/>
      <c r="AC14" s="1066"/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675" customFormat="1" ht="33" customHeight="1">
      <c r="A15" s="312"/>
      <c r="B15" s="1605" t="s">
        <v>628</v>
      </c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065" t="s">
        <v>314</v>
      </c>
      <c r="AA15" s="1065"/>
      <c r="AB15" s="1065"/>
      <c r="AC15" s="1066"/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675" customFormat="1" ht="17.25" customHeight="1">
      <c r="A16" s="312"/>
      <c r="B16" s="1605" t="s">
        <v>627</v>
      </c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065" t="s">
        <v>316</v>
      </c>
      <c r="AA16" s="1065"/>
      <c r="AB16" s="1065"/>
      <c r="AC16" s="1066">
        <f>AC34</f>
        <v>0</v>
      </c>
      <c r="AD16" s="1066"/>
      <c r="AE16" s="1066"/>
      <c r="AF16" s="1066"/>
      <c r="AG16" s="1066"/>
      <c r="AH16" s="1066"/>
      <c r="AI16" s="1066"/>
      <c r="AJ16" s="1066"/>
      <c r="AK16" s="1066">
        <f>AK34</f>
        <v>0</v>
      </c>
      <c r="AL16" s="1066"/>
      <c r="AM16" s="1066"/>
      <c r="AN16" s="1066"/>
      <c r="AO16" s="1066"/>
      <c r="AP16" s="1066"/>
      <c r="AQ16" s="1066"/>
      <c r="AR16" s="1066"/>
      <c r="AS16" s="1066">
        <f>AS34</f>
        <v>0</v>
      </c>
      <c r="AT16" s="1066"/>
      <c r="AU16" s="1066"/>
      <c r="AV16" s="1066"/>
      <c r="AW16" s="1066"/>
      <c r="AX16" s="1066"/>
      <c r="AY16" s="1066"/>
      <c r="AZ16" s="1066"/>
    </row>
    <row r="17" spans="1:53" s="675" customFormat="1" ht="18" customHeight="1">
      <c r="A17" s="312"/>
      <c r="B17" s="1605" t="s">
        <v>626</v>
      </c>
      <c r="C17" s="1605"/>
      <c r="D17" s="1605"/>
      <c r="E17" s="1605"/>
      <c r="F17" s="1605"/>
      <c r="G17" s="1605"/>
      <c r="H17" s="1605"/>
      <c r="I17" s="1605"/>
      <c r="J17" s="1605"/>
      <c r="K17" s="1605"/>
      <c r="L17" s="1605"/>
      <c r="M17" s="1605"/>
      <c r="N17" s="1605"/>
      <c r="O17" s="1605"/>
      <c r="P17" s="1605"/>
      <c r="Q17" s="1605"/>
      <c r="R17" s="1605"/>
      <c r="S17" s="1605"/>
      <c r="T17" s="1605"/>
      <c r="U17" s="1605"/>
      <c r="V17" s="1605"/>
      <c r="W17" s="1605"/>
      <c r="X17" s="1605"/>
      <c r="Y17" s="1605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3" s="675" customFormat="1" ht="31.5" customHeight="1">
      <c r="A18" s="312"/>
      <c r="B18" s="1605" t="s">
        <v>625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3" s="675" customFormat="1" ht="33" customHeight="1">
      <c r="A19" s="312"/>
      <c r="B19" s="1605" t="s">
        <v>624</v>
      </c>
      <c r="C19" s="1605"/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065" t="s">
        <v>322</v>
      </c>
      <c r="AA19" s="1065"/>
      <c r="AB19" s="1065"/>
      <c r="AC19" s="1066">
        <f>AC14-AC15+AC16-AC17+AC18</f>
        <v>0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0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3" s="675" customFormat="1" ht="15.75" hidden="1">
      <c r="A20" s="312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681"/>
      <c r="AA20" s="681"/>
      <c r="AB20" s="681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</row>
    <row r="21" spans="1:53" s="216" customFormat="1" hidden="1">
      <c r="A21" s="305"/>
      <c r="B21" s="1067" t="s">
        <v>623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3" s="216" customFormat="1" ht="18">
      <c r="A22" s="305"/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604"/>
      <c r="AY22" s="1604"/>
      <c r="AZ22" s="1604"/>
    </row>
    <row r="23" spans="1:53" s="216" customFormat="1" ht="18" customHeight="1">
      <c r="B23" s="535" t="s">
        <v>84</v>
      </c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</row>
    <row r="24" spans="1:53" s="178" customFormat="1" ht="17.25" customHeight="1">
      <c r="B24" s="359" t="s">
        <v>622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177"/>
      <c r="BA24" s="177"/>
    </row>
    <row r="25" spans="1:53" s="178" customFormat="1" ht="8.1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s="178" customFormat="1" ht="17.25" customHeight="1">
      <c r="A26" s="177"/>
      <c r="B26" s="1044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77"/>
    </row>
    <row r="27" spans="1:53" s="178" customFormat="1" ht="24.95" customHeight="1">
      <c r="A27" s="177"/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54"/>
      <c r="AA27" s="1054"/>
      <c r="AB27" s="1055"/>
      <c r="AC27" s="1058" t="s">
        <v>1212</v>
      </c>
      <c r="AD27" s="1052"/>
      <c r="AE27" s="1052"/>
      <c r="AF27" s="1052"/>
      <c r="AG27" s="1052"/>
      <c r="AH27" s="1052"/>
      <c r="AI27" s="1052"/>
      <c r="AJ27" s="1053"/>
      <c r="AK27" s="1058" t="s">
        <v>1213</v>
      </c>
      <c r="AL27" s="1052"/>
      <c r="AM27" s="1052"/>
      <c r="AN27" s="1052"/>
      <c r="AO27" s="1052"/>
      <c r="AP27" s="1052"/>
      <c r="AQ27" s="1052"/>
      <c r="AR27" s="1053"/>
      <c r="AS27" s="1058" t="s">
        <v>1214</v>
      </c>
      <c r="AT27" s="1052"/>
      <c r="AU27" s="1052"/>
      <c r="AV27" s="1052"/>
      <c r="AW27" s="1052"/>
      <c r="AX27" s="1052"/>
      <c r="AY27" s="1052"/>
      <c r="AZ27" s="1052"/>
      <c r="BA27" s="177"/>
    </row>
    <row r="28" spans="1:53" s="178" customFormat="1" ht="24.95" customHeight="1">
      <c r="A28" s="177"/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4"/>
      <c r="Z28" s="1054"/>
      <c r="AA28" s="1054"/>
      <c r="AB28" s="1055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  <c r="BA28" s="177"/>
    </row>
    <row r="29" spans="1:53" s="181" customFormat="1" ht="15" customHeight="1">
      <c r="A29" s="179"/>
      <c r="B29" s="1580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17"/>
      <c r="Z29" s="1580" t="s">
        <v>307</v>
      </c>
      <c r="AA29" s="1580"/>
      <c r="AB29" s="1580"/>
      <c r="AC29" s="1580" t="s">
        <v>308</v>
      </c>
      <c r="AD29" s="1580"/>
      <c r="AE29" s="1580"/>
      <c r="AF29" s="1580"/>
      <c r="AG29" s="1580"/>
      <c r="AH29" s="1580"/>
      <c r="AI29" s="1580"/>
      <c r="AJ29" s="1580"/>
      <c r="AK29" s="1580" t="s">
        <v>309</v>
      </c>
      <c r="AL29" s="1580"/>
      <c r="AM29" s="1580"/>
      <c r="AN29" s="1580"/>
      <c r="AO29" s="1580"/>
      <c r="AP29" s="1580"/>
      <c r="AQ29" s="1580"/>
      <c r="AR29" s="1580"/>
      <c r="AS29" s="1580" t="s">
        <v>310</v>
      </c>
      <c r="AT29" s="1580"/>
      <c r="AU29" s="1580"/>
      <c r="AV29" s="1580"/>
      <c r="AW29" s="1580"/>
      <c r="AX29" s="1580"/>
      <c r="AY29" s="1580"/>
      <c r="AZ29" s="1580"/>
      <c r="BA29" s="180"/>
    </row>
    <row r="30" spans="1:53" s="182" customFormat="1" ht="18" customHeight="1">
      <c r="A30" s="177"/>
      <c r="B30" s="1049" t="s">
        <v>621</v>
      </c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049"/>
      <c r="Y30" s="1050"/>
      <c r="Z30" s="1041" t="s">
        <v>312</v>
      </c>
      <c r="AA30" s="1041"/>
      <c r="AB30" s="1041"/>
      <c r="AC30" s="1042">
        <f>AR45</f>
        <v>0</v>
      </c>
      <c r="AD30" s="1042"/>
      <c r="AE30" s="1042"/>
      <c r="AF30" s="1042"/>
      <c r="AG30" s="1042"/>
      <c r="AH30" s="1042"/>
      <c r="AI30" s="1042"/>
      <c r="AJ30" s="1042"/>
      <c r="AK30" s="1042">
        <f>AR56</f>
        <v>0</v>
      </c>
      <c r="AL30" s="1042"/>
      <c r="AM30" s="1042"/>
      <c r="AN30" s="1042"/>
      <c r="AO30" s="1042"/>
      <c r="AP30" s="1042"/>
      <c r="AQ30" s="1042"/>
      <c r="AR30" s="1042"/>
      <c r="AS30" s="1042">
        <f>AR67</f>
        <v>0</v>
      </c>
      <c r="AT30" s="1042"/>
      <c r="AU30" s="1042"/>
      <c r="AV30" s="1042"/>
      <c r="AW30" s="1042"/>
      <c r="AX30" s="1042"/>
      <c r="AY30" s="1042"/>
      <c r="AZ30" s="1042"/>
      <c r="BA30" s="177"/>
    </row>
    <row r="31" spans="1:53" s="182" customFormat="1" ht="18" customHeight="1">
      <c r="A31" s="177"/>
      <c r="B31" s="1049" t="s">
        <v>620</v>
      </c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50"/>
      <c r="Z31" s="1041" t="s">
        <v>314</v>
      </c>
      <c r="AA31" s="1041"/>
      <c r="AB31" s="1041"/>
      <c r="AC31" s="1042">
        <f>AU79</f>
        <v>0</v>
      </c>
      <c r="AD31" s="1042"/>
      <c r="AE31" s="1042"/>
      <c r="AF31" s="1042"/>
      <c r="AG31" s="1042"/>
      <c r="AH31" s="1042"/>
      <c r="AI31" s="1042"/>
      <c r="AJ31" s="1042"/>
      <c r="AK31" s="1042">
        <f>AU90</f>
        <v>0</v>
      </c>
      <c r="AL31" s="1042"/>
      <c r="AM31" s="1042"/>
      <c r="AN31" s="1042"/>
      <c r="AO31" s="1042"/>
      <c r="AP31" s="1042"/>
      <c r="AQ31" s="1042"/>
      <c r="AR31" s="1042"/>
      <c r="AS31" s="1042">
        <f>AU101</f>
        <v>0</v>
      </c>
      <c r="AT31" s="1042"/>
      <c r="AU31" s="1042"/>
      <c r="AV31" s="1042"/>
      <c r="AW31" s="1042"/>
      <c r="AX31" s="1042"/>
      <c r="AY31" s="1042"/>
      <c r="AZ31" s="1042"/>
      <c r="BA31" s="177"/>
    </row>
    <row r="32" spans="1:53" s="182" customFormat="1">
      <c r="A32" s="177"/>
      <c r="B32" s="1049" t="s">
        <v>1152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50"/>
      <c r="Z32" s="1041" t="s">
        <v>316</v>
      </c>
      <c r="AA32" s="1041"/>
      <c r="AB32" s="1041"/>
      <c r="AC32" s="1042">
        <f>AR113</f>
        <v>0</v>
      </c>
      <c r="AD32" s="1042"/>
      <c r="AE32" s="1042"/>
      <c r="AF32" s="1042"/>
      <c r="AG32" s="1042"/>
      <c r="AH32" s="1042"/>
      <c r="AI32" s="1042"/>
      <c r="AJ32" s="1042"/>
      <c r="AK32" s="1042">
        <f>AR124</f>
        <v>0</v>
      </c>
      <c r="AL32" s="1042"/>
      <c r="AM32" s="1042"/>
      <c r="AN32" s="1042"/>
      <c r="AO32" s="1042"/>
      <c r="AP32" s="1042"/>
      <c r="AQ32" s="1042"/>
      <c r="AR32" s="1042"/>
      <c r="AS32" s="1042">
        <f>AR135</f>
        <v>0</v>
      </c>
      <c r="AT32" s="1042"/>
      <c r="AU32" s="1042"/>
      <c r="AV32" s="1042"/>
      <c r="AW32" s="1042"/>
      <c r="AX32" s="1042"/>
      <c r="AY32" s="1042"/>
      <c r="AZ32" s="1042"/>
      <c r="BA32" s="177"/>
    </row>
    <row r="33" spans="1:53" s="182" customFormat="1" ht="18" customHeight="1">
      <c r="A33" s="177"/>
      <c r="B33" s="1608" t="s">
        <v>619</v>
      </c>
      <c r="C33" s="1608"/>
      <c r="D33" s="1608"/>
      <c r="E33" s="1608"/>
      <c r="F33" s="1608"/>
      <c r="G33" s="1608"/>
      <c r="H33" s="1608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9"/>
      <c r="Z33" s="1041" t="s">
        <v>318</v>
      </c>
      <c r="AA33" s="1041"/>
      <c r="AB33" s="1041"/>
      <c r="AC33" s="1042">
        <f>X146</f>
        <v>0</v>
      </c>
      <c r="AD33" s="1042"/>
      <c r="AE33" s="1042"/>
      <c r="AF33" s="1042"/>
      <c r="AG33" s="1042"/>
      <c r="AH33" s="1042"/>
      <c r="AI33" s="1042"/>
      <c r="AJ33" s="1042"/>
      <c r="AK33" s="1042">
        <f>AK146</f>
        <v>0</v>
      </c>
      <c r="AL33" s="1042"/>
      <c r="AM33" s="1042"/>
      <c r="AN33" s="1042"/>
      <c r="AO33" s="1042"/>
      <c r="AP33" s="1042"/>
      <c r="AQ33" s="1042"/>
      <c r="AR33" s="1042"/>
      <c r="AS33" s="1042">
        <f>AX146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53" s="178" customFormat="1" ht="18" customHeight="1">
      <c r="A34" s="177"/>
      <c r="B34" s="1039" t="s">
        <v>338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1" t="s">
        <v>339</v>
      </c>
      <c r="AA34" s="1041"/>
      <c r="AB34" s="1041"/>
      <c r="AC34" s="1042">
        <f>SUM(AC30:AJ33)</f>
        <v>0</v>
      </c>
      <c r="AD34" s="1042"/>
      <c r="AE34" s="1042"/>
      <c r="AF34" s="1042"/>
      <c r="AG34" s="1042"/>
      <c r="AH34" s="1042"/>
      <c r="AI34" s="1042"/>
      <c r="AJ34" s="1042"/>
      <c r="AK34" s="1042">
        <f>SUM(AK30:AR33)</f>
        <v>0</v>
      </c>
      <c r="AL34" s="1042"/>
      <c r="AM34" s="1042"/>
      <c r="AN34" s="1042"/>
      <c r="AO34" s="1042"/>
      <c r="AP34" s="1042"/>
      <c r="AQ34" s="1042"/>
      <c r="AR34" s="1042"/>
      <c r="AS34" s="1042">
        <f>SUM(AS30:AZ33)</f>
        <v>0</v>
      </c>
      <c r="AT34" s="1042"/>
      <c r="AU34" s="1042"/>
      <c r="AV34" s="1042"/>
      <c r="AW34" s="1042"/>
      <c r="AX34" s="1042"/>
      <c r="AY34" s="1042"/>
      <c r="AZ34" s="1042"/>
      <c r="BA34" s="177"/>
    </row>
    <row r="35" spans="1:53" s="182" customFormat="1" ht="15" customHeight="1">
      <c r="A35" s="177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1:53" s="182" customFormat="1" ht="9" customHeight="1">
      <c r="A36" s="177"/>
      <c r="BA36" s="177"/>
    </row>
    <row r="37" spans="1:53" s="182" customFormat="1" ht="18" customHeight="1">
      <c r="A37" s="177"/>
      <c r="B37" s="1583" t="s">
        <v>618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1583"/>
      <c r="Y37" s="1583"/>
      <c r="Z37" s="1583"/>
      <c r="AA37" s="1583"/>
      <c r="AB37" s="1583"/>
      <c r="AC37" s="1583"/>
      <c r="AD37" s="1583"/>
      <c r="AE37" s="1583"/>
      <c r="AF37" s="1583"/>
      <c r="AG37" s="1583"/>
      <c r="AH37" s="1583"/>
      <c r="AI37" s="1583"/>
      <c r="AJ37" s="1583"/>
      <c r="AK37" s="1583"/>
      <c r="AL37" s="1583"/>
      <c r="AM37" s="1583"/>
      <c r="AN37" s="1583"/>
      <c r="AO37" s="1583"/>
      <c r="AP37" s="1583"/>
      <c r="AQ37" s="1583"/>
      <c r="AR37" s="1583"/>
      <c r="AS37" s="1583"/>
      <c r="AT37" s="1583"/>
      <c r="AU37" s="1583"/>
      <c r="AV37" s="1583"/>
      <c r="AW37" s="1583"/>
      <c r="AX37" s="1583"/>
      <c r="AY37" s="1583"/>
      <c r="AZ37" s="1583"/>
      <c r="BA37" s="177"/>
    </row>
    <row r="38" spans="1:53" s="182" customFormat="1" ht="18" customHeight="1">
      <c r="A38" s="177"/>
      <c r="B38" s="1583" t="s">
        <v>1232</v>
      </c>
      <c r="C38" s="1583"/>
      <c r="D38" s="1583"/>
      <c r="E38" s="1583"/>
      <c r="F38" s="1583"/>
      <c r="G38" s="1583"/>
      <c r="H38" s="1583"/>
      <c r="I38" s="1583"/>
      <c r="J38" s="1583"/>
      <c r="K38" s="1583"/>
      <c r="L38" s="1583"/>
      <c r="M38" s="1583"/>
      <c r="N38" s="1583"/>
      <c r="O38" s="1583"/>
      <c r="P38" s="1583"/>
      <c r="Q38" s="1583"/>
      <c r="R38" s="1583"/>
      <c r="S38" s="1583"/>
      <c r="T38" s="1583"/>
      <c r="U38" s="1583"/>
      <c r="V38" s="1583"/>
      <c r="W38" s="1583"/>
      <c r="X38" s="1583"/>
      <c r="Y38" s="1583"/>
      <c r="Z38" s="1583"/>
      <c r="AA38" s="1583"/>
      <c r="AB38" s="1583"/>
      <c r="AC38" s="1583"/>
      <c r="AD38" s="1583"/>
      <c r="AE38" s="1583"/>
      <c r="AF38" s="1583"/>
      <c r="AG38" s="1583"/>
      <c r="AH38" s="1583"/>
      <c r="AI38" s="1583"/>
      <c r="AJ38" s="1583"/>
      <c r="AK38" s="1583"/>
      <c r="AL38" s="1583"/>
      <c r="AM38" s="1583"/>
      <c r="AN38" s="1583"/>
      <c r="AO38" s="1583"/>
      <c r="AP38" s="1583"/>
      <c r="AQ38" s="1583"/>
      <c r="AR38" s="1583"/>
      <c r="AS38" s="1583"/>
      <c r="AT38" s="1583"/>
      <c r="AU38" s="1583"/>
      <c r="AV38" s="1583"/>
      <c r="AW38" s="1583"/>
      <c r="AX38" s="1583"/>
      <c r="AY38" s="1583"/>
      <c r="AZ38" s="1583"/>
      <c r="BA38" s="177"/>
    </row>
    <row r="39" spans="1:53" s="178" customFormat="1" ht="7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1:53" s="178" customFormat="1" ht="12.75" customHeight="1">
      <c r="A40" s="261"/>
      <c r="B40" s="1044" t="s">
        <v>0</v>
      </c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168" t="s">
        <v>1</v>
      </c>
      <c r="S40" s="1044"/>
      <c r="T40" s="1044" t="s">
        <v>606</v>
      </c>
      <c r="U40" s="1044"/>
      <c r="V40" s="1044"/>
      <c r="W40" s="1044"/>
      <c r="X40" s="1044"/>
      <c r="Y40" s="1044"/>
      <c r="Z40" s="1044"/>
      <c r="AA40" s="1044"/>
      <c r="AB40" s="1044"/>
      <c r="AC40" s="1044" t="s">
        <v>617</v>
      </c>
      <c r="AD40" s="1044"/>
      <c r="AE40" s="1044"/>
      <c r="AF40" s="1044"/>
      <c r="AG40" s="1044"/>
      <c r="AH40" s="1044"/>
      <c r="AI40" s="1044"/>
      <c r="AJ40" s="1044" t="s">
        <v>616</v>
      </c>
      <c r="AK40" s="1044"/>
      <c r="AL40" s="1044"/>
      <c r="AM40" s="1044"/>
      <c r="AN40" s="1044"/>
      <c r="AO40" s="1044"/>
      <c r="AP40" s="1044"/>
      <c r="AQ40" s="1044"/>
      <c r="AR40" s="1044" t="s">
        <v>603</v>
      </c>
      <c r="AS40" s="1044"/>
      <c r="AT40" s="1044"/>
      <c r="AU40" s="1044"/>
      <c r="AV40" s="1044"/>
      <c r="AW40" s="1044"/>
      <c r="AX40" s="1044"/>
      <c r="AY40" s="1044"/>
      <c r="AZ40" s="1061"/>
      <c r="BA40" s="177"/>
    </row>
    <row r="41" spans="1:53" s="178" customFormat="1" ht="12.75" customHeight="1">
      <c r="A41" s="261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168"/>
      <c r="S41" s="1044"/>
      <c r="T41" s="1044"/>
      <c r="U41" s="1044"/>
      <c r="V41" s="1044"/>
      <c r="W41" s="1044"/>
      <c r="X41" s="1044"/>
      <c r="Y41" s="1044"/>
      <c r="Z41" s="1044"/>
      <c r="AA41" s="1044"/>
      <c r="AB41" s="1044"/>
      <c r="AC41" s="1044"/>
      <c r="AD41" s="1044"/>
      <c r="AE41" s="1044"/>
      <c r="AF41" s="1044"/>
      <c r="AG41" s="1044"/>
      <c r="AH41" s="1044"/>
      <c r="AI41" s="1044"/>
      <c r="AJ41" s="1044"/>
      <c r="AK41" s="1044"/>
      <c r="AL41" s="1044"/>
      <c r="AM41" s="1044"/>
      <c r="AN41" s="1044"/>
      <c r="AO41" s="1044"/>
      <c r="AP41" s="1044"/>
      <c r="AQ41" s="1044"/>
      <c r="AR41" s="1044"/>
      <c r="AS41" s="1044"/>
      <c r="AT41" s="1044"/>
      <c r="AU41" s="1044"/>
      <c r="AV41" s="1044"/>
      <c r="AW41" s="1044"/>
      <c r="AX41" s="1044"/>
      <c r="AY41" s="1044"/>
      <c r="AZ41" s="1061"/>
      <c r="BA41" s="177"/>
    </row>
    <row r="42" spans="1:53" s="178" customFormat="1" ht="12.75" customHeight="1">
      <c r="A42" s="261"/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168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61"/>
      <c r="BA42" s="177"/>
    </row>
    <row r="43" spans="1:53" s="178" customFormat="1" ht="12.75" customHeight="1">
      <c r="A43" s="261"/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168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61"/>
      <c r="BA43" s="177"/>
    </row>
    <row r="44" spans="1:53" s="178" customFormat="1" ht="15" customHeight="1">
      <c r="A44" s="177"/>
      <c r="B44" s="1044">
        <v>1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52">
        <v>2</v>
      </c>
      <c r="S44" s="1053"/>
      <c r="T44" s="1443">
        <v>3</v>
      </c>
      <c r="U44" s="1443"/>
      <c r="V44" s="1443"/>
      <c r="W44" s="1443"/>
      <c r="X44" s="1443"/>
      <c r="Y44" s="1443"/>
      <c r="Z44" s="1443"/>
      <c r="AA44" s="1443"/>
      <c r="AB44" s="1443"/>
      <c r="AC44" s="1443">
        <v>4</v>
      </c>
      <c r="AD44" s="1443"/>
      <c r="AE44" s="1443"/>
      <c r="AF44" s="1443"/>
      <c r="AG44" s="1443"/>
      <c r="AH44" s="1443"/>
      <c r="AI44" s="1443"/>
      <c r="AJ44" s="1443">
        <v>5</v>
      </c>
      <c r="AK44" s="1443"/>
      <c r="AL44" s="1443"/>
      <c r="AM44" s="1443"/>
      <c r="AN44" s="1443"/>
      <c r="AO44" s="1443"/>
      <c r="AP44" s="1443"/>
      <c r="AQ44" s="1443"/>
      <c r="AR44" s="1443">
        <v>6</v>
      </c>
      <c r="AS44" s="1443"/>
      <c r="AT44" s="1443"/>
      <c r="AU44" s="1443"/>
      <c r="AV44" s="1443"/>
      <c r="AW44" s="1443"/>
      <c r="AX44" s="1443"/>
      <c r="AY44" s="1443"/>
      <c r="AZ44" s="1058"/>
      <c r="BA44" s="320"/>
    </row>
    <row r="45" spans="1:53" s="178" customFormat="1" ht="33" customHeight="1">
      <c r="A45" s="177"/>
      <c r="B45" s="1427" t="s">
        <v>615</v>
      </c>
      <c r="C45" s="1427"/>
      <c r="D45" s="1427"/>
      <c r="E45" s="1427"/>
      <c r="F45" s="1427"/>
      <c r="G45" s="1427"/>
      <c r="H45" s="1427"/>
      <c r="I45" s="1427"/>
      <c r="J45" s="1427"/>
      <c r="K45" s="1427"/>
      <c r="L45" s="1427"/>
      <c r="M45" s="1427"/>
      <c r="N45" s="1427"/>
      <c r="O45" s="1427"/>
      <c r="P45" s="1427"/>
      <c r="Q45" s="1427"/>
      <c r="R45" s="1606">
        <v>100</v>
      </c>
      <c r="S45" s="1606"/>
      <c r="T45" s="1042" t="e">
        <f>AR45/AJ45/AC45</f>
        <v>#DIV/0!</v>
      </c>
      <c r="U45" s="1042"/>
      <c r="V45" s="1042"/>
      <c r="W45" s="1042"/>
      <c r="X45" s="1042"/>
      <c r="Y45" s="1042"/>
      <c r="Z45" s="1042"/>
      <c r="AA45" s="1042"/>
      <c r="AB45" s="1042"/>
      <c r="AC45" s="1228"/>
      <c r="AD45" s="1228"/>
      <c r="AE45" s="1228"/>
      <c r="AF45" s="1228"/>
      <c r="AG45" s="1228"/>
      <c r="AH45" s="1228"/>
      <c r="AI45" s="1228"/>
      <c r="AJ45" s="1044"/>
      <c r="AK45" s="1044"/>
      <c r="AL45" s="1044"/>
      <c r="AM45" s="1044"/>
      <c r="AN45" s="1044"/>
      <c r="AO45" s="1044"/>
      <c r="AP45" s="1044"/>
      <c r="AQ45" s="1044"/>
      <c r="AR45" s="1611"/>
      <c r="AS45" s="1044"/>
      <c r="AT45" s="1044"/>
      <c r="AU45" s="1044"/>
      <c r="AV45" s="1044"/>
      <c r="AW45" s="1044"/>
      <c r="AX45" s="1044"/>
      <c r="AY45" s="1044"/>
      <c r="AZ45" s="1044"/>
      <c r="BA45" s="177"/>
    </row>
    <row r="46" spans="1:53" s="178" customFormat="1" ht="18" customHeight="1">
      <c r="A46" s="177"/>
      <c r="B46" s="1610" t="s">
        <v>601</v>
      </c>
      <c r="C46" s="1610"/>
      <c r="D46" s="1610"/>
      <c r="E46" s="1610"/>
      <c r="F46" s="1610"/>
      <c r="G46" s="1610"/>
      <c r="H46" s="1610"/>
      <c r="I46" s="1610"/>
      <c r="J46" s="1610"/>
      <c r="K46" s="1610"/>
      <c r="L46" s="1610"/>
      <c r="M46" s="1610"/>
      <c r="N46" s="1610"/>
      <c r="O46" s="1610"/>
      <c r="P46" s="1610"/>
      <c r="Q46" s="1610"/>
      <c r="R46" s="1606">
        <v>110</v>
      </c>
      <c r="S46" s="1606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228"/>
      <c r="AD46" s="1228"/>
      <c r="AE46" s="1228"/>
      <c r="AF46" s="1228"/>
      <c r="AG46" s="1228"/>
      <c r="AH46" s="1228"/>
      <c r="AI46" s="1228"/>
      <c r="AJ46" s="1044"/>
      <c r="AK46" s="1044"/>
      <c r="AL46" s="1044"/>
      <c r="AM46" s="1044"/>
      <c r="AN46" s="1044"/>
      <c r="AO46" s="1044"/>
      <c r="AP46" s="1044"/>
      <c r="AQ46" s="1044"/>
      <c r="AR46" s="1042">
        <f>T46*AC46*AJ46</f>
        <v>0</v>
      </c>
      <c r="AS46" s="1042"/>
      <c r="AT46" s="1042"/>
      <c r="AU46" s="1042"/>
      <c r="AV46" s="1042"/>
      <c r="AW46" s="1042"/>
      <c r="AX46" s="1042"/>
      <c r="AY46" s="1042"/>
      <c r="AZ46" s="1042"/>
      <c r="BA46" s="177"/>
    </row>
    <row r="47" spans="1:53" s="178" customFormat="1" ht="18" customHeight="1">
      <c r="A47" s="177"/>
      <c r="B47" s="1607" t="s">
        <v>600</v>
      </c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607"/>
      <c r="O47" s="1607"/>
      <c r="P47" s="1607"/>
      <c r="Q47" s="1607"/>
      <c r="R47" s="1606">
        <v>111</v>
      </c>
      <c r="S47" s="1606"/>
      <c r="T47" s="1580"/>
      <c r="U47" s="1580"/>
      <c r="V47" s="1580"/>
      <c r="W47" s="1580"/>
      <c r="X47" s="1580"/>
      <c r="Y47" s="1580"/>
      <c r="Z47" s="1580"/>
      <c r="AA47" s="1580"/>
      <c r="AB47" s="1580"/>
      <c r="AC47" s="1228"/>
      <c r="AD47" s="1228"/>
      <c r="AE47" s="1228"/>
      <c r="AF47" s="1228"/>
      <c r="AG47" s="1228"/>
      <c r="AH47" s="1228"/>
      <c r="AI47" s="1228"/>
      <c r="AJ47" s="1044"/>
      <c r="AK47" s="1044"/>
      <c r="AL47" s="1044"/>
      <c r="AM47" s="1044"/>
      <c r="AN47" s="1044"/>
      <c r="AO47" s="1044"/>
      <c r="AP47" s="1044"/>
      <c r="AQ47" s="1044"/>
      <c r="AR47" s="1042">
        <f>T47*AC47*AJ47</f>
        <v>0</v>
      </c>
      <c r="AS47" s="1042"/>
      <c r="AT47" s="1042"/>
      <c r="AU47" s="1042"/>
      <c r="AV47" s="1042"/>
      <c r="AW47" s="1042"/>
      <c r="AX47" s="1042"/>
      <c r="AY47" s="1042"/>
      <c r="AZ47" s="1042"/>
      <c r="BA47" s="177"/>
    </row>
    <row r="49" spans="1:53" s="182" customFormat="1" ht="18" customHeight="1">
      <c r="A49" s="177"/>
      <c r="B49" s="1583" t="s">
        <v>1233</v>
      </c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1583"/>
      <c r="T49" s="1583"/>
      <c r="U49" s="1583"/>
      <c r="V49" s="1583"/>
      <c r="W49" s="1583"/>
      <c r="X49" s="1583"/>
      <c r="Y49" s="1583"/>
      <c r="Z49" s="1583"/>
      <c r="AA49" s="1583"/>
      <c r="AB49" s="1583"/>
      <c r="AC49" s="1583"/>
      <c r="AD49" s="1583"/>
      <c r="AE49" s="1583"/>
      <c r="AF49" s="1583"/>
      <c r="AG49" s="1583"/>
      <c r="AH49" s="1583"/>
      <c r="AI49" s="1583"/>
      <c r="AJ49" s="1583"/>
      <c r="AK49" s="1583"/>
      <c r="AL49" s="1583"/>
      <c r="AM49" s="1583"/>
      <c r="AN49" s="1583"/>
      <c r="AO49" s="1583"/>
      <c r="AP49" s="1583"/>
      <c r="AQ49" s="1583"/>
      <c r="AR49" s="1583"/>
      <c r="AS49" s="1583"/>
      <c r="AT49" s="1583"/>
      <c r="AU49" s="1583"/>
      <c r="AV49" s="1583"/>
      <c r="AW49" s="1583"/>
      <c r="AX49" s="1583"/>
      <c r="AY49" s="1583"/>
      <c r="AZ49" s="1583"/>
      <c r="BA49" s="177"/>
    </row>
    <row r="50" spans="1:53" s="178" customFormat="1" ht="7.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:53" s="178" customFormat="1" ht="12.75" customHeight="1">
      <c r="A51" s="261"/>
      <c r="B51" s="1044" t="s">
        <v>0</v>
      </c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168" t="s">
        <v>1</v>
      </c>
      <c r="S51" s="1044"/>
      <c r="T51" s="1044" t="s">
        <v>606</v>
      </c>
      <c r="U51" s="1044"/>
      <c r="V51" s="1044"/>
      <c r="W51" s="1044"/>
      <c r="X51" s="1044"/>
      <c r="Y51" s="1044"/>
      <c r="Z51" s="1044"/>
      <c r="AA51" s="1044"/>
      <c r="AB51" s="1044"/>
      <c r="AC51" s="1044" t="s">
        <v>617</v>
      </c>
      <c r="AD51" s="1044"/>
      <c r="AE51" s="1044"/>
      <c r="AF51" s="1044"/>
      <c r="AG51" s="1044"/>
      <c r="AH51" s="1044"/>
      <c r="AI51" s="1044"/>
      <c r="AJ51" s="1044" t="s">
        <v>616</v>
      </c>
      <c r="AK51" s="1044"/>
      <c r="AL51" s="1044"/>
      <c r="AM51" s="1044"/>
      <c r="AN51" s="1044"/>
      <c r="AO51" s="1044"/>
      <c r="AP51" s="1044"/>
      <c r="AQ51" s="1044"/>
      <c r="AR51" s="1044" t="s">
        <v>603</v>
      </c>
      <c r="AS51" s="1044"/>
      <c r="AT51" s="1044"/>
      <c r="AU51" s="1044"/>
      <c r="AV51" s="1044"/>
      <c r="AW51" s="1044"/>
      <c r="AX51" s="1044"/>
      <c r="AY51" s="1044"/>
      <c r="AZ51" s="1061"/>
      <c r="BA51" s="177"/>
    </row>
    <row r="52" spans="1:53" s="178" customFormat="1" ht="12.75" customHeight="1">
      <c r="A52" s="261"/>
      <c r="B52" s="1044"/>
      <c r="C52" s="1044"/>
      <c r="D52" s="1044"/>
      <c r="E52" s="1044"/>
      <c r="F52" s="1044"/>
      <c r="G52" s="1044"/>
      <c r="H52" s="1044"/>
      <c r="I52" s="1044"/>
      <c r="J52" s="1044"/>
      <c r="K52" s="1044"/>
      <c r="L52" s="1044"/>
      <c r="M52" s="1044"/>
      <c r="N52" s="1044"/>
      <c r="O52" s="1044"/>
      <c r="P52" s="1044"/>
      <c r="Q52" s="1044"/>
      <c r="R52" s="1168"/>
      <c r="S52" s="1044"/>
      <c r="T52" s="1044"/>
      <c r="U52" s="1044"/>
      <c r="V52" s="1044"/>
      <c r="W52" s="1044"/>
      <c r="X52" s="1044"/>
      <c r="Y52" s="1044"/>
      <c r="Z52" s="1044"/>
      <c r="AA52" s="1044"/>
      <c r="AB52" s="1044"/>
      <c r="AC52" s="1044"/>
      <c r="AD52" s="1044"/>
      <c r="AE52" s="1044"/>
      <c r="AF52" s="1044"/>
      <c r="AG52" s="1044"/>
      <c r="AH52" s="1044"/>
      <c r="AI52" s="1044"/>
      <c r="AJ52" s="1044"/>
      <c r="AK52" s="1044"/>
      <c r="AL52" s="1044"/>
      <c r="AM52" s="1044"/>
      <c r="AN52" s="1044"/>
      <c r="AO52" s="1044"/>
      <c r="AP52" s="1044"/>
      <c r="AQ52" s="1044"/>
      <c r="AR52" s="1044"/>
      <c r="AS52" s="1044"/>
      <c r="AT52" s="1044"/>
      <c r="AU52" s="1044"/>
      <c r="AV52" s="1044"/>
      <c r="AW52" s="1044"/>
      <c r="AX52" s="1044"/>
      <c r="AY52" s="1044"/>
      <c r="AZ52" s="1061"/>
      <c r="BA52" s="177"/>
    </row>
    <row r="53" spans="1:53" s="178" customFormat="1" ht="12.75" customHeight="1">
      <c r="A53" s="261"/>
      <c r="B53" s="1044"/>
      <c r="C53" s="1044"/>
      <c r="D53" s="1044"/>
      <c r="E53" s="1044"/>
      <c r="F53" s="1044"/>
      <c r="G53" s="1044"/>
      <c r="H53" s="1044"/>
      <c r="I53" s="1044"/>
      <c r="J53" s="1044"/>
      <c r="K53" s="1044"/>
      <c r="L53" s="1044"/>
      <c r="M53" s="1044"/>
      <c r="N53" s="1044"/>
      <c r="O53" s="1044"/>
      <c r="P53" s="1044"/>
      <c r="Q53" s="1044"/>
      <c r="R53" s="1168"/>
      <c r="S53" s="1044"/>
      <c r="T53" s="1044"/>
      <c r="U53" s="1044"/>
      <c r="V53" s="1044"/>
      <c r="W53" s="1044"/>
      <c r="X53" s="1044"/>
      <c r="Y53" s="1044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4"/>
      <c r="AJ53" s="1044"/>
      <c r="AK53" s="1044"/>
      <c r="AL53" s="1044"/>
      <c r="AM53" s="1044"/>
      <c r="AN53" s="1044"/>
      <c r="AO53" s="1044"/>
      <c r="AP53" s="1044"/>
      <c r="AQ53" s="1044"/>
      <c r="AR53" s="1044"/>
      <c r="AS53" s="1044"/>
      <c r="AT53" s="1044"/>
      <c r="AU53" s="1044"/>
      <c r="AV53" s="1044"/>
      <c r="AW53" s="1044"/>
      <c r="AX53" s="1044"/>
      <c r="AY53" s="1044"/>
      <c r="AZ53" s="1061"/>
      <c r="BA53" s="177"/>
    </row>
    <row r="54" spans="1:53" s="178" customFormat="1" ht="12.75" customHeight="1">
      <c r="A54" s="261"/>
      <c r="B54" s="1044"/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  <c r="M54" s="1044"/>
      <c r="N54" s="1044"/>
      <c r="O54" s="1044"/>
      <c r="P54" s="1044"/>
      <c r="Q54" s="1044"/>
      <c r="R54" s="1168"/>
      <c r="S54" s="1044"/>
      <c r="T54" s="1044"/>
      <c r="U54" s="1044"/>
      <c r="V54" s="1044"/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4"/>
      <c r="AJ54" s="1044"/>
      <c r="AK54" s="1044"/>
      <c r="AL54" s="1044"/>
      <c r="AM54" s="1044"/>
      <c r="AN54" s="1044"/>
      <c r="AO54" s="1044"/>
      <c r="AP54" s="1044"/>
      <c r="AQ54" s="1044"/>
      <c r="AR54" s="1044"/>
      <c r="AS54" s="1044"/>
      <c r="AT54" s="1044"/>
      <c r="AU54" s="1044"/>
      <c r="AV54" s="1044"/>
      <c r="AW54" s="1044"/>
      <c r="AX54" s="1044"/>
      <c r="AY54" s="1044"/>
      <c r="AZ54" s="1061"/>
      <c r="BA54" s="177"/>
    </row>
    <row r="55" spans="1:53" s="178" customFormat="1" ht="15" customHeight="1">
      <c r="A55" s="177"/>
      <c r="B55" s="1044">
        <v>1</v>
      </c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1044"/>
      <c r="P55" s="1044"/>
      <c r="Q55" s="1044"/>
      <c r="R55" s="1052">
        <v>2</v>
      </c>
      <c r="S55" s="1053"/>
      <c r="T55" s="1443">
        <v>3</v>
      </c>
      <c r="U55" s="1443"/>
      <c r="V55" s="1443"/>
      <c r="W55" s="1443"/>
      <c r="X55" s="1443"/>
      <c r="Y55" s="1443"/>
      <c r="Z55" s="1443"/>
      <c r="AA55" s="1443"/>
      <c r="AB55" s="1443"/>
      <c r="AC55" s="1443">
        <v>4</v>
      </c>
      <c r="AD55" s="1443"/>
      <c r="AE55" s="1443"/>
      <c r="AF55" s="1443"/>
      <c r="AG55" s="1443"/>
      <c r="AH55" s="1443"/>
      <c r="AI55" s="1443"/>
      <c r="AJ55" s="1443">
        <v>5</v>
      </c>
      <c r="AK55" s="1443"/>
      <c r="AL55" s="1443"/>
      <c r="AM55" s="1443"/>
      <c r="AN55" s="1443"/>
      <c r="AO55" s="1443"/>
      <c r="AP55" s="1443"/>
      <c r="AQ55" s="1443"/>
      <c r="AR55" s="1443">
        <v>6</v>
      </c>
      <c r="AS55" s="1443"/>
      <c r="AT55" s="1443"/>
      <c r="AU55" s="1443"/>
      <c r="AV55" s="1443"/>
      <c r="AW55" s="1443"/>
      <c r="AX55" s="1443"/>
      <c r="AY55" s="1443"/>
      <c r="AZ55" s="1058"/>
      <c r="BA55" s="320"/>
    </row>
    <row r="56" spans="1:53" s="178" customFormat="1" ht="33" customHeight="1">
      <c r="A56" s="177"/>
      <c r="B56" s="1427" t="s">
        <v>615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606">
        <v>100</v>
      </c>
      <c r="S56" s="1606"/>
      <c r="T56" s="1042" t="e">
        <f>AR56/AJ56/AC56</f>
        <v>#DIV/0!</v>
      </c>
      <c r="U56" s="1042"/>
      <c r="V56" s="1042"/>
      <c r="W56" s="1042"/>
      <c r="X56" s="1042"/>
      <c r="Y56" s="1042"/>
      <c r="Z56" s="1042"/>
      <c r="AA56" s="1042"/>
      <c r="AB56" s="1042"/>
      <c r="AC56" s="1228"/>
      <c r="AD56" s="1228"/>
      <c r="AE56" s="1228"/>
      <c r="AF56" s="1228"/>
      <c r="AG56" s="1228"/>
      <c r="AH56" s="1228"/>
      <c r="AI56" s="1228"/>
      <c r="AJ56" s="1044"/>
      <c r="AK56" s="1044"/>
      <c r="AL56" s="1044"/>
      <c r="AM56" s="1044"/>
      <c r="AN56" s="1044"/>
      <c r="AO56" s="1044"/>
      <c r="AP56" s="1044"/>
      <c r="AQ56" s="1044"/>
      <c r="AR56" s="1611"/>
      <c r="AS56" s="1044"/>
      <c r="AT56" s="1044"/>
      <c r="AU56" s="1044"/>
      <c r="AV56" s="1044"/>
      <c r="AW56" s="1044"/>
      <c r="AX56" s="1044"/>
      <c r="AY56" s="1044"/>
      <c r="AZ56" s="1044"/>
      <c r="BA56" s="177"/>
    </row>
    <row r="57" spans="1:53" s="178" customFormat="1" ht="18" customHeight="1">
      <c r="A57" s="177"/>
      <c r="B57" s="1610" t="s">
        <v>601</v>
      </c>
      <c r="C57" s="1610"/>
      <c r="D57" s="1610"/>
      <c r="E57" s="1610"/>
      <c r="F57" s="1610"/>
      <c r="G57" s="1610"/>
      <c r="H57" s="1610"/>
      <c r="I57" s="1610"/>
      <c r="J57" s="1610"/>
      <c r="K57" s="1610"/>
      <c r="L57" s="1610"/>
      <c r="M57" s="1610"/>
      <c r="N57" s="1610"/>
      <c r="O57" s="1610"/>
      <c r="P57" s="1610"/>
      <c r="Q57" s="1610"/>
      <c r="R57" s="1606">
        <v>110</v>
      </c>
      <c r="S57" s="1606"/>
      <c r="T57" s="1580"/>
      <c r="U57" s="1580"/>
      <c r="V57" s="1580"/>
      <c r="W57" s="1580"/>
      <c r="X57" s="1580"/>
      <c r="Y57" s="1580"/>
      <c r="Z57" s="1580"/>
      <c r="AA57" s="1580"/>
      <c r="AB57" s="1580"/>
      <c r="AC57" s="1228"/>
      <c r="AD57" s="1228"/>
      <c r="AE57" s="1228"/>
      <c r="AF57" s="1228"/>
      <c r="AG57" s="1228"/>
      <c r="AH57" s="1228"/>
      <c r="AI57" s="1228"/>
      <c r="AJ57" s="1044"/>
      <c r="AK57" s="1044"/>
      <c r="AL57" s="1044"/>
      <c r="AM57" s="1044"/>
      <c r="AN57" s="1044"/>
      <c r="AO57" s="1044"/>
      <c r="AP57" s="1044"/>
      <c r="AQ57" s="1044"/>
      <c r="AR57" s="1042">
        <f>T57*AC57*AJ57</f>
        <v>0</v>
      </c>
      <c r="AS57" s="1042"/>
      <c r="AT57" s="1042"/>
      <c r="AU57" s="1042"/>
      <c r="AV57" s="1042"/>
      <c r="AW57" s="1042"/>
      <c r="AX57" s="1042"/>
      <c r="AY57" s="1042"/>
      <c r="AZ57" s="1042"/>
      <c r="BA57" s="177"/>
    </row>
    <row r="58" spans="1:53" s="178" customFormat="1" ht="18" customHeight="1">
      <c r="A58" s="177"/>
      <c r="B58" s="1607" t="s">
        <v>600</v>
      </c>
      <c r="C58" s="1607"/>
      <c r="D58" s="1607"/>
      <c r="E58" s="1607"/>
      <c r="F58" s="1607"/>
      <c r="G58" s="1607"/>
      <c r="H58" s="1607"/>
      <c r="I58" s="1607"/>
      <c r="J58" s="1607"/>
      <c r="K58" s="1607"/>
      <c r="L58" s="1607"/>
      <c r="M58" s="1607"/>
      <c r="N58" s="1607"/>
      <c r="O58" s="1607"/>
      <c r="P58" s="1607"/>
      <c r="Q58" s="1607"/>
      <c r="R58" s="1606">
        <v>111</v>
      </c>
      <c r="S58" s="1606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228"/>
      <c r="AD58" s="1228"/>
      <c r="AE58" s="1228"/>
      <c r="AF58" s="1228"/>
      <c r="AG58" s="1228"/>
      <c r="AH58" s="1228"/>
      <c r="AI58" s="1228"/>
      <c r="AJ58" s="1044"/>
      <c r="AK58" s="1044"/>
      <c r="AL58" s="1044"/>
      <c r="AM58" s="1044"/>
      <c r="AN58" s="1044"/>
      <c r="AO58" s="1044"/>
      <c r="AP58" s="1044"/>
      <c r="AQ58" s="1044"/>
      <c r="AR58" s="1042">
        <f>T58*AC58*AJ58</f>
        <v>0</v>
      </c>
      <c r="AS58" s="1042"/>
      <c r="AT58" s="1042"/>
      <c r="AU58" s="1042"/>
      <c r="AV58" s="1042"/>
      <c r="AW58" s="1042"/>
      <c r="AX58" s="1042"/>
      <c r="AY58" s="1042"/>
      <c r="AZ58" s="1042"/>
      <c r="BA58" s="177"/>
    </row>
    <row r="59" spans="1:53" s="178" customFormat="1" ht="15" customHeight="1">
      <c r="A59" s="17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6"/>
      <c r="S59" s="326"/>
      <c r="T59" s="679"/>
      <c r="U59" s="679"/>
      <c r="V59" s="679"/>
      <c r="W59" s="679"/>
      <c r="X59" s="679"/>
      <c r="Y59" s="679"/>
      <c r="Z59" s="679"/>
      <c r="AA59" s="679"/>
      <c r="AB59" s="679"/>
      <c r="AC59" s="669"/>
      <c r="AD59" s="669"/>
      <c r="AE59" s="669"/>
      <c r="AF59" s="669"/>
      <c r="AG59" s="669"/>
      <c r="AH59" s="669"/>
      <c r="AI59" s="669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177"/>
    </row>
    <row r="60" spans="1:53" s="182" customFormat="1" ht="18" customHeight="1">
      <c r="A60" s="177"/>
      <c r="B60" s="1583" t="s">
        <v>1234</v>
      </c>
      <c r="C60" s="1583"/>
      <c r="D60" s="1583"/>
      <c r="E60" s="1583"/>
      <c r="F60" s="1583"/>
      <c r="G60" s="1583"/>
      <c r="H60" s="1583"/>
      <c r="I60" s="1583"/>
      <c r="J60" s="1583"/>
      <c r="K60" s="1583"/>
      <c r="L60" s="1583"/>
      <c r="M60" s="1583"/>
      <c r="N60" s="1583"/>
      <c r="O60" s="1583"/>
      <c r="P60" s="1583"/>
      <c r="Q60" s="1583"/>
      <c r="R60" s="1583"/>
      <c r="S60" s="1583"/>
      <c r="T60" s="1583"/>
      <c r="U60" s="1583"/>
      <c r="V60" s="1583"/>
      <c r="W60" s="1583"/>
      <c r="X60" s="1583"/>
      <c r="Y60" s="1583"/>
      <c r="Z60" s="1583"/>
      <c r="AA60" s="1583"/>
      <c r="AB60" s="1583"/>
      <c r="AC60" s="1583"/>
      <c r="AD60" s="1583"/>
      <c r="AE60" s="1583"/>
      <c r="AF60" s="1583"/>
      <c r="AG60" s="1583"/>
      <c r="AH60" s="1583"/>
      <c r="AI60" s="1583"/>
      <c r="AJ60" s="1583"/>
      <c r="AK60" s="1583"/>
      <c r="AL60" s="1583"/>
      <c r="AM60" s="1583"/>
      <c r="AN60" s="1583"/>
      <c r="AO60" s="1583"/>
      <c r="AP60" s="1583"/>
      <c r="AQ60" s="1583"/>
      <c r="AR60" s="1583"/>
      <c r="AS60" s="1583"/>
      <c r="AT60" s="1583"/>
      <c r="AU60" s="1583"/>
      <c r="AV60" s="1583"/>
      <c r="AW60" s="1583"/>
      <c r="AX60" s="1583"/>
      <c r="AY60" s="1583"/>
      <c r="AZ60" s="1583"/>
      <c r="BA60" s="177"/>
    </row>
    <row r="61" spans="1:53" s="178" customFormat="1" ht="7.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:53" s="178" customFormat="1" ht="12.75" customHeight="1">
      <c r="A62" s="261"/>
      <c r="B62" s="1044" t="s">
        <v>0</v>
      </c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168" t="s">
        <v>1</v>
      </c>
      <c r="S62" s="1044"/>
      <c r="T62" s="1044" t="s">
        <v>606</v>
      </c>
      <c r="U62" s="1044"/>
      <c r="V62" s="1044"/>
      <c r="W62" s="1044"/>
      <c r="X62" s="1044"/>
      <c r="Y62" s="1044"/>
      <c r="Z62" s="1044"/>
      <c r="AA62" s="1044"/>
      <c r="AB62" s="1044"/>
      <c r="AC62" s="1044" t="s">
        <v>617</v>
      </c>
      <c r="AD62" s="1044"/>
      <c r="AE62" s="1044"/>
      <c r="AF62" s="1044"/>
      <c r="AG62" s="1044"/>
      <c r="AH62" s="1044"/>
      <c r="AI62" s="1044"/>
      <c r="AJ62" s="1044" t="s">
        <v>616</v>
      </c>
      <c r="AK62" s="1044"/>
      <c r="AL62" s="1044"/>
      <c r="AM62" s="1044"/>
      <c r="AN62" s="1044"/>
      <c r="AO62" s="1044"/>
      <c r="AP62" s="1044"/>
      <c r="AQ62" s="1044"/>
      <c r="AR62" s="1044" t="s">
        <v>603</v>
      </c>
      <c r="AS62" s="1044"/>
      <c r="AT62" s="1044"/>
      <c r="AU62" s="1044"/>
      <c r="AV62" s="1044"/>
      <c r="AW62" s="1044"/>
      <c r="AX62" s="1044"/>
      <c r="AY62" s="1044"/>
      <c r="AZ62" s="1061"/>
      <c r="BA62" s="177"/>
    </row>
    <row r="63" spans="1:53" s="178" customFormat="1" ht="12.75" customHeight="1">
      <c r="A63" s="261"/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168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/>
      <c r="AQ63" s="1044"/>
      <c r="AR63" s="1044"/>
      <c r="AS63" s="1044"/>
      <c r="AT63" s="1044"/>
      <c r="AU63" s="1044"/>
      <c r="AV63" s="1044"/>
      <c r="AW63" s="1044"/>
      <c r="AX63" s="1044"/>
      <c r="AY63" s="1044"/>
      <c r="AZ63" s="1061"/>
      <c r="BA63" s="177"/>
    </row>
    <row r="64" spans="1:53" s="178" customFormat="1" ht="12.75" customHeight="1">
      <c r="A64" s="261"/>
      <c r="B64" s="1044"/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4"/>
      <c r="R64" s="1168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/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44"/>
      <c r="AX64" s="1044"/>
      <c r="AY64" s="1044"/>
      <c r="AZ64" s="1061"/>
      <c r="BA64" s="177"/>
    </row>
    <row r="65" spans="1:53" s="178" customFormat="1" ht="12.75" customHeight="1">
      <c r="A65" s="261"/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168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4"/>
      <c r="AJ65" s="1044"/>
      <c r="AK65" s="1044"/>
      <c r="AL65" s="1044"/>
      <c r="AM65" s="1044"/>
      <c r="AN65" s="1044"/>
      <c r="AO65" s="1044"/>
      <c r="AP65" s="1044"/>
      <c r="AQ65" s="1044"/>
      <c r="AR65" s="1044"/>
      <c r="AS65" s="1044"/>
      <c r="AT65" s="1044"/>
      <c r="AU65" s="1044"/>
      <c r="AV65" s="1044"/>
      <c r="AW65" s="1044"/>
      <c r="AX65" s="1044"/>
      <c r="AY65" s="1044"/>
      <c r="AZ65" s="1061"/>
      <c r="BA65" s="177"/>
    </row>
    <row r="66" spans="1:53" s="178" customFormat="1" ht="15" customHeight="1">
      <c r="A66" s="177"/>
      <c r="B66" s="1044">
        <v>1</v>
      </c>
      <c r="C66" s="1044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4"/>
      <c r="R66" s="1052">
        <v>2</v>
      </c>
      <c r="S66" s="1053"/>
      <c r="T66" s="1443">
        <v>3</v>
      </c>
      <c r="U66" s="1443"/>
      <c r="V66" s="1443"/>
      <c r="W66" s="1443"/>
      <c r="X66" s="1443"/>
      <c r="Y66" s="1443"/>
      <c r="Z66" s="1443"/>
      <c r="AA66" s="1443"/>
      <c r="AB66" s="1443"/>
      <c r="AC66" s="1443">
        <v>4</v>
      </c>
      <c r="AD66" s="1443"/>
      <c r="AE66" s="1443"/>
      <c r="AF66" s="1443"/>
      <c r="AG66" s="1443"/>
      <c r="AH66" s="1443"/>
      <c r="AI66" s="1443"/>
      <c r="AJ66" s="1443">
        <v>5</v>
      </c>
      <c r="AK66" s="1443"/>
      <c r="AL66" s="1443"/>
      <c r="AM66" s="1443"/>
      <c r="AN66" s="1443"/>
      <c r="AO66" s="1443"/>
      <c r="AP66" s="1443"/>
      <c r="AQ66" s="1443"/>
      <c r="AR66" s="1443">
        <v>6</v>
      </c>
      <c r="AS66" s="1443"/>
      <c r="AT66" s="1443"/>
      <c r="AU66" s="1443"/>
      <c r="AV66" s="1443"/>
      <c r="AW66" s="1443"/>
      <c r="AX66" s="1443"/>
      <c r="AY66" s="1443"/>
      <c r="AZ66" s="1058"/>
      <c r="BA66" s="320"/>
    </row>
    <row r="67" spans="1:53" s="178" customFormat="1" ht="33" customHeight="1">
      <c r="A67" s="177"/>
      <c r="B67" s="1427" t="s">
        <v>615</v>
      </c>
      <c r="C67" s="1427"/>
      <c r="D67" s="1427"/>
      <c r="E67" s="1427"/>
      <c r="F67" s="1427"/>
      <c r="G67" s="1427"/>
      <c r="H67" s="1427"/>
      <c r="I67" s="1427"/>
      <c r="J67" s="1427"/>
      <c r="K67" s="1427"/>
      <c r="L67" s="1427"/>
      <c r="M67" s="1427"/>
      <c r="N67" s="1427"/>
      <c r="O67" s="1427"/>
      <c r="P67" s="1427"/>
      <c r="Q67" s="1427"/>
      <c r="R67" s="1606">
        <v>100</v>
      </c>
      <c r="S67" s="1606"/>
      <c r="T67" s="1042" t="e">
        <f>AR67/AJ67/AC67</f>
        <v>#DIV/0!</v>
      </c>
      <c r="U67" s="1042"/>
      <c r="V67" s="1042"/>
      <c r="W67" s="1042"/>
      <c r="X67" s="1042"/>
      <c r="Y67" s="1042"/>
      <c r="Z67" s="1042"/>
      <c r="AA67" s="1042"/>
      <c r="AB67" s="1042"/>
      <c r="AC67" s="1228"/>
      <c r="AD67" s="1228"/>
      <c r="AE67" s="1228"/>
      <c r="AF67" s="1228"/>
      <c r="AG67" s="1228"/>
      <c r="AH67" s="1228"/>
      <c r="AI67" s="1228"/>
      <c r="AJ67" s="1044"/>
      <c r="AK67" s="1044"/>
      <c r="AL67" s="1044"/>
      <c r="AM67" s="1044"/>
      <c r="AN67" s="1044"/>
      <c r="AO67" s="1044"/>
      <c r="AP67" s="1044"/>
      <c r="AQ67" s="1044"/>
      <c r="AR67" s="1611"/>
      <c r="AS67" s="1044"/>
      <c r="AT67" s="1044"/>
      <c r="AU67" s="1044"/>
      <c r="AV67" s="1044"/>
      <c r="AW67" s="1044"/>
      <c r="AX67" s="1044"/>
      <c r="AY67" s="1044"/>
      <c r="AZ67" s="1044"/>
      <c r="BA67" s="177"/>
    </row>
    <row r="68" spans="1:53" s="178" customFormat="1" ht="18" customHeight="1">
      <c r="A68" s="177"/>
      <c r="B68" s="1610" t="s">
        <v>601</v>
      </c>
      <c r="C68" s="1610"/>
      <c r="D68" s="1610"/>
      <c r="E68" s="1610"/>
      <c r="F68" s="1610"/>
      <c r="G68" s="1610"/>
      <c r="H68" s="1610"/>
      <c r="I68" s="1610"/>
      <c r="J68" s="1610"/>
      <c r="K68" s="1610"/>
      <c r="L68" s="1610"/>
      <c r="M68" s="1610"/>
      <c r="N68" s="1610"/>
      <c r="O68" s="1610"/>
      <c r="P68" s="1610"/>
      <c r="Q68" s="1610"/>
      <c r="R68" s="1606">
        <v>110</v>
      </c>
      <c r="S68" s="1606"/>
      <c r="T68" s="1580"/>
      <c r="U68" s="1580"/>
      <c r="V68" s="1580"/>
      <c r="W68" s="1580"/>
      <c r="X68" s="1580"/>
      <c r="Y68" s="1580"/>
      <c r="Z68" s="1580"/>
      <c r="AA68" s="1580"/>
      <c r="AB68" s="1580"/>
      <c r="AC68" s="1228"/>
      <c r="AD68" s="1228"/>
      <c r="AE68" s="1228"/>
      <c r="AF68" s="1228"/>
      <c r="AG68" s="1228"/>
      <c r="AH68" s="1228"/>
      <c r="AI68" s="1228"/>
      <c r="AJ68" s="1044"/>
      <c r="AK68" s="1044"/>
      <c r="AL68" s="1044"/>
      <c r="AM68" s="1044"/>
      <c r="AN68" s="1044"/>
      <c r="AO68" s="1044"/>
      <c r="AP68" s="1044"/>
      <c r="AQ68" s="1044"/>
      <c r="AR68" s="1042">
        <f>T68*AC68*AJ68</f>
        <v>0</v>
      </c>
      <c r="AS68" s="1042"/>
      <c r="AT68" s="1042"/>
      <c r="AU68" s="1042"/>
      <c r="AV68" s="1042"/>
      <c r="AW68" s="1042"/>
      <c r="AX68" s="1042"/>
      <c r="AY68" s="1042"/>
      <c r="AZ68" s="1042"/>
      <c r="BA68" s="177"/>
    </row>
    <row r="69" spans="1:53" s="178" customFormat="1" ht="18" customHeight="1">
      <c r="A69" s="177"/>
      <c r="B69" s="1607" t="s">
        <v>600</v>
      </c>
      <c r="C69" s="1607"/>
      <c r="D69" s="1607"/>
      <c r="E69" s="1607"/>
      <c r="F69" s="1607"/>
      <c r="G69" s="1607"/>
      <c r="H69" s="1607"/>
      <c r="I69" s="1607"/>
      <c r="J69" s="1607"/>
      <c r="K69" s="1607"/>
      <c r="L69" s="1607"/>
      <c r="M69" s="1607"/>
      <c r="N69" s="1607"/>
      <c r="O69" s="1607"/>
      <c r="P69" s="1607"/>
      <c r="Q69" s="1607"/>
      <c r="R69" s="1606">
        <v>111</v>
      </c>
      <c r="S69" s="1606"/>
      <c r="T69" s="1580"/>
      <c r="U69" s="1580"/>
      <c r="V69" s="1580"/>
      <c r="W69" s="1580"/>
      <c r="X69" s="1580"/>
      <c r="Y69" s="1580"/>
      <c r="Z69" s="1580"/>
      <c r="AA69" s="1580"/>
      <c r="AB69" s="1580"/>
      <c r="AC69" s="1228"/>
      <c r="AD69" s="1228"/>
      <c r="AE69" s="1228"/>
      <c r="AF69" s="1228"/>
      <c r="AG69" s="1228"/>
      <c r="AH69" s="1228"/>
      <c r="AI69" s="1228"/>
      <c r="AJ69" s="1044"/>
      <c r="AK69" s="1044"/>
      <c r="AL69" s="1044"/>
      <c r="AM69" s="1044"/>
      <c r="AN69" s="1044"/>
      <c r="AO69" s="1044"/>
      <c r="AP69" s="1044"/>
      <c r="AQ69" s="1044"/>
      <c r="AR69" s="1042">
        <f>T69*AC69*AJ69</f>
        <v>0</v>
      </c>
      <c r="AS69" s="1042"/>
      <c r="AT69" s="1042"/>
      <c r="AU69" s="1042"/>
      <c r="AV69" s="1042"/>
      <c r="AW69" s="1042"/>
      <c r="AX69" s="1042"/>
      <c r="AY69" s="1042"/>
      <c r="AZ69" s="1042"/>
      <c r="BA69" s="177"/>
    </row>
    <row r="70" spans="1:53" ht="15" customHeight="1">
      <c r="AZ70" s="670" t="s">
        <v>614</v>
      </c>
    </row>
    <row r="71" spans="1:53" s="182" customFormat="1" ht="18" customHeight="1">
      <c r="A71" s="177"/>
      <c r="B71" s="1583" t="s">
        <v>613</v>
      </c>
      <c r="C71" s="1583"/>
      <c r="D71" s="1583"/>
      <c r="E71" s="1583"/>
      <c r="F71" s="1583"/>
      <c r="G71" s="1583"/>
      <c r="H71" s="1583"/>
      <c r="I71" s="1583"/>
      <c r="J71" s="1583"/>
      <c r="K71" s="1583"/>
      <c r="L71" s="1583"/>
      <c r="M71" s="1583"/>
      <c r="N71" s="1583"/>
      <c r="O71" s="1583"/>
      <c r="P71" s="1583"/>
      <c r="Q71" s="1583"/>
      <c r="R71" s="1583"/>
      <c r="S71" s="1583"/>
      <c r="T71" s="1583"/>
      <c r="U71" s="1583"/>
      <c r="V71" s="1583"/>
      <c r="W71" s="1583"/>
      <c r="X71" s="1583"/>
      <c r="Y71" s="1583"/>
      <c r="Z71" s="1583"/>
      <c r="AA71" s="1583"/>
      <c r="AB71" s="1583"/>
      <c r="AC71" s="1583"/>
      <c r="AD71" s="1583"/>
      <c r="AE71" s="1583"/>
      <c r="AF71" s="1583"/>
      <c r="AG71" s="1583"/>
      <c r="AH71" s="1583"/>
      <c r="AI71" s="1583"/>
      <c r="AJ71" s="1583"/>
      <c r="AK71" s="1583"/>
      <c r="AL71" s="1583"/>
      <c r="AM71" s="1583"/>
      <c r="AN71" s="1583"/>
      <c r="AO71" s="1583"/>
      <c r="AP71" s="1583"/>
      <c r="AQ71" s="1583"/>
      <c r="AR71" s="1583"/>
      <c r="AS71" s="1583"/>
      <c r="AT71" s="1583"/>
      <c r="AU71" s="1583"/>
      <c r="AV71" s="1583"/>
      <c r="AW71" s="1583"/>
      <c r="AX71" s="1583"/>
      <c r="AY71" s="1583"/>
      <c r="AZ71" s="1583"/>
      <c r="BA71" s="177"/>
    </row>
    <row r="72" spans="1:53" s="182" customFormat="1" ht="18" customHeight="1">
      <c r="A72" s="177"/>
      <c r="B72" s="1583" t="s">
        <v>1235</v>
      </c>
      <c r="C72" s="1583"/>
      <c r="D72" s="1583"/>
      <c r="E72" s="1583"/>
      <c r="F72" s="1583"/>
      <c r="G72" s="1583"/>
      <c r="H72" s="1583"/>
      <c r="I72" s="1583"/>
      <c r="J72" s="1583"/>
      <c r="K72" s="1583"/>
      <c r="L72" s="1583"/>
      <c r="M72" s="1583"/>
      <c r="N72" s="1583"/>
      <c r="O72" s="1583"/>
      <c r="P72" s="1583"/>
      <c r="Q72" s="1583"/>
      <c r="R72" s="1583"/>
      <c r="S72" s="1583"/>
      <c r="T72" s="1583"/>
      <c r="U72" s="1583"/>
      <c r="V72" s="1583"/>
      <c r="W72" s="1583"/>
      <c r="X72" s="1583"/>
      <c r="Y72" s="1583"/>
      <c r="Z72" s="1583"/>
      <c r="AA72" s="1583"/>
      <c r="AB72" s="1583"/>
      <c r="AC72" s="1583"/>
      <c r="AD72" s="1583"/>
      <c r="AE72" s="1583"/>
      <c r="AF72" s="1583"/>
      <c r="AG72" s="1583"/>
      <c r="AH72" s="1583"/>
      <c r="AI72" s="1583"/>
      <c r="AJ72" s="1583"/>
      <c r="AK72" s="1583"/>
      <c r="AL72" s="1583"/>
      <c r="AM72" s="1583"/>
      <c r="AN72" s="1583"/>
      <c r="AO72" s="1583"/>
      <c r="AP72" s="1583"/>
      <c r="AQ72" s="1583"/>
      <c r="AR72" s="1583"/>
      <c r="AS72" s="1583"/>
      <c r="AT72" s="1583"/>
      <c r="AU72" s="1583"/>
      <c r="AV72" s="1583"/>
      <c r="AW72" s="1583"/>
      <c r="AX72" s="1583"/>
      <c r="AY72" s="1583"/>
      <c r="AZ72" s="1583"/>
      <c r="BA72" s="177"/>
    </row>
    <row r="73" spans="1:53" s="178" customFormat="1" ht="7.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1:53" s="178" customFormat="1" ht="12.75" customHeight="1">
      <c r="A74" s="261"/>
      <c r="B74" s="1044" t="s">
        <v>0</v>
      </c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168" t="s">
        <v>1</v>
      </c>
      <c r="S74" s="1044"/>
      <c r="T74" s="1058" t="s">
        <v>606</v>
      </c>
      <c r="U74" s="1052"/>
      <c r="V74" s="1052"/>
      <c r="W74" s="1052"/>
      <c r="X74" s="1052"/>
      <c r="Y74" s="1052"/>
      <c r="Z74" s="1053"/>
      <c r="AA74" s="1044" t="s">
        <v>605</v>
      </c>
      <c r="AB74" s="1044"/>
      <c r="AC74" s="1044"/>
      <c r="AD74" s="1044"/>
      <c r="AE74" s="1044"/>
      <c r="AF74" s="1044"/>
      <c r="AG74" s="1044"/>
      <c r="AH74" s="1058" t="s">
        <v>611</v>
      </c>
      <c r="AI74" s="1052"/>
      <c r="AJ74" s="1052"/>
      <c r="AK74" s="1052"/>
      <c r="AL74" s="1052"/>
      <c r="AM74" s="1053"/>
      <c r="AN74" s="1058" t="s">
        <v>610</v>
      </c>
      <c r="AO74" s="1052"/>
      <c r="AP74" s="1052"/>
      <c r="AQ74" s="1052"/>
      <c r="AR74" s="1052"/>
      <c r="AS74" s="1052"/>
      <c r="AT74" s="1053"/>
      <c r="AU74" s="1058" t="s">
        <v>609</v>
      </c>
      <c r="AV74" s="1052"/>
      <c r="AW74" s="1052"/>
      <c r="AX74" s="1052"/>
      <c r="AY74" s="1052"/>
      <c r="AZ74" s="1052"/>
      <c r="BA74" s="261"/>
    </row>
    <row r="75" spans="1:53" s="178" customFormat="1" ht="12.75" customHeight="1">
      <c r="A75" s="261"/>
      <c r="B75" s="1044"/>
      <c r="C75" s="1044"/>
      <c r="D75" s="1044"/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168"/>
      <c r="S75" s="1044"/>
      <c r="T75" s="1059"/>
      <c r="U75" s="1054"/>
      <c r="V75" s="1054"/>
      <c r="W75" s="1054"/>
      <c r="X75" s="1054"/>
      <c r="Y75" s="1054"/>
      <c r="Z75" s="1055"/>
      <c r="AA75" s="1044"/>
      <c r="AB75" s="1044"/>
      <c r="AC75" s="1044"/>
      <c r="AD75" s="1044"/>
      <c r="AE75" s="1044"/>
      <c r="AF75" s="1044"/>
      <c r="AG75" s="1044"/>
      <c r="AH75" s="1059"/>
      <c r="AI75" s="1054"/>
      <c r="AJ75" s="1054"/>
      <c r="AK75" s="1054"/>
      <c r="AL75" s="1054"/>
      <c r="AM75" s="1055"/>
      <c r="AN75" s="1059"/>
      <c r="AO75" s="1054"/>
      <c r="AP75" s="1054"/>
      <c r="AQ75" s="1054"/>
      <c r="AR75" s="1054"/>
      <c r="AS75" s="1054"/>
      <c r="AT75" s="1055"/>
      <c r="AU75" s="1059"/>
      <c r="AV75" s="1054"/>
      <c r="AW75" s="1054"/>
      <c r="AX75" s="1054"/>
      <c r="AY75" s="1054"/>
      <c r="AZ75" s="1054"/>
      <c r="BA75" s="261"/>
    </row>
    <row r="76" spans="1:53" s="178" customFormat="1" ht="12.75" customHeight="1">
      <c r="A76" s="261"/>
      <c r="B76" s="1044"/>
      <c r="C76" s="1044"/>
      <c r="D76" s="1044"/>
      <c r="E76" s="1044"/>
      <c r="F76" s="1044"/>
      <c r="G76" s="1044"/>
      <c r="H76" s="1044"/>
      <c r="I76" s="1044"/>
      <c r="J76" s="1044"/>
      <c r="K76" s="1044"/>
      <c r="L76" s="1044"/>
      <c r="M76" s="1044"/>
      <c r="N76" s="1044"/>
      <c r="O76" s="1044"/>
      <c r="P76" s="1044"/>
      <c r="Q76" s="1044"/>
      <c r="R76" s="1168"/>
      <c r="S76" s="1044"/>
      <c r="T76" s="1059"/>
      <c r="U76" s="1054"/>
      <c r="V76" s="1054"/>
      <c r="W76" s="1054"/>
      <c r="X76" s="1054"/>
      <c r="Y76" s="1054"/>
      <c r="Z76" s="1055"/>
      <c r="AA76" s="1044"/>
      <c r="AB76" s="1044"/>
      <c r="AC76" s="1044"/>
      <c r="AD76" s="1044"/>
      <c r="AE76" s="1044"/>
      <c r="AF76" s="1044"/>
      <c r="AG76" s="1044"/>
      <c r="AH76" s="1059"/>
      <c r="AI76" s="1054"/>
      <c r="AJ76" s="1054"/>
      <c r="AK76" s="1054"/>
      <c r="AL76" s="1054"/>
      <c r="AM76" s="1055"/>
      <c r="AN76" s="1059"/>
      <c r="AO76" s="1054"/>
      <c r="AP76" s="1054"/>
      <c r="AQ76" s="1054"/>
      <c r="AR76" s="1054"/>
      <c r="AS76" s="1054"/>
      <c r="AT76" s="1055"/>
      <c r="AU76" s="1059"/>
      <c r="AV76" s="1054"/>
      <c r="AW76" s="1054"/>
      <c r="AX76" s="1054"/>
      <c r="AY76" s="1054"/>
      <c r="AZ76" s="1054"/>
      <c r="BA76" s="261"/>
    </row>
    <row r="77" spans="1:53" s="178" customFormat="1" ht="12.75" customHeight="1">
      <c r="A77" s="261"/>
      <c r="B77" s="1044"/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168"/>
      <c r="S77" s="1044"/>
      <c r="T77" s="1060"/>
      <c r="U77" s="1056"/>
      <c r="V77" s="1056"/>
      <c r="W77" s="1056"/>
      <c r="X77" s="1056"/>
      <c r="Y77" s="1056"/>
      <c r="Z77" s="1057"/>
      <c r="AA77" s="1044"/>
      <c r="AB77" s="1044"/>
      <c r="AC77" s="1044"/>
      <c r="AD77" s="1044"/>
      <c r="AE77" s="1044"/>
      <c r="AF77" s="1044"/>
      <c r="AG77" s="1044"/>
      <c r="AH77" s="1060"/>
      <c r="AI77" s="1056"/>
      <c r="AJ77" s="1056"/>
      <c r="AK77" s="1056"/>
      <c r="AL77" s="1056"/>
      <c r="AM77" s="1057"/>
      <c r="AN77" s="1060"/>
      <c r="AO77" s="1056"/>
      <c r="AP77" s="1056"/>
      <c r="AQ77" s="1056"/>
      <c r="AR77" s="1056"/>
      <c r="AS77" s="1056"/>
      <c r="AT77" s="1057"/>
      <c r="AU77" s="1060"/>
      <c r="AV77" s="1056"/>
      <c r="AW77" s="1056"/>
      <c r="AX77" s="1056"/>
      <c r="AY77" s="1056"/>
      <c r="AZ77" s="1056"/>
      <c r="BA77" s="261"/>
    </row>
    <row r="78" spans="1:53" s="178" customFormat="1" ht="15" customHeight="1">
      <c r="A78" s="177"/>
      <c r="B78" s="1044">
        <v>1</v>
      </c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52">
        <v>2</v>
      </c>
      <c r="S78" s="1053"/>
      <c r="T78" s="1058">
        <v>3</v>
      </c>
      <c r="U78" s="1052"/>
      <c r="V78" s="1052"/>
      <c r="W78" s="1052"/>
      <c r="X78" s="1052"/>
      <c r="Y78" s="1052"/>
      <c r="Z78" s="1053"/>
      <c r="AA78" s="1058">
        <v>4</v>
      </c>
      <c r="AB78" s="1052"/>
      <c r="AC78" s="1052"/>
      <c r="AD78" s="1052"/>
      <c r="AE78" s="1052"/>
      <c r="AF78" s="1052"/>
      <c r="AG78" s="1053"/>
      <c r="AH78" s="1058">
        <v>5</v>
      </c>
      <c r="AI78" s="1052"/>
      <c r="AJ78" s="1052"/>
      <c r="AK78" s="1052"/>
      <c r="AL78" s="1052"/>
      <c r="AM78" s="1053"/>
      <c r="AN78" s="1058">
        <v>6</v>
      </c>
      <c r="AO78" s="1052"/>
      <c r="AP78" s="1052"/>
      <c r="AQ78" s="1052"/>
      <c r="AR78" s="1052"/>
      <c r="AS78" s="1052"/>
      <c r="AT78" s="1053"/>
      <c r="AU78" s="1058">
        <v>7</v>
      </c>
      <c r="AV78" s="1052"/>
      <c r="AW78" s="1052"/>
      <c r="AX78" s="1052"/>
      <c r="AY78" s="1052"/>
      <c r="AZ78" s="1052"/>
      <c r="BA78" s="320"/>
    </row>
    <row r="79" spans="1:53" s="178" customFormat="1" ht="33" customHeight="1">
      <c r="A79" s="177"/>
      <c r="B79" s="1427" t="s">
        <v>608</v>
      </c>
      <c r="C79" s="1427"/>
      <c r="D79" s="1427"/>
      <c r="E79" s="1427"/>
      <c r="F79" s="1427"/>
      <c r="G79" s="1427"/>
      <c r="H79" s="1427"/>
      <c r="I79" s="1427"/>
      <c r="J79" s="1427"/>
      <c r="K79" s="1427"/>
      <c r="L79" s="1427"/>
      <c r="M79" s="1427"/>
      <c r="N79" s="1427"/>
      <c r="O79" s="1427"/>
      <c r="P79" s="1427"/>
      <c r="Q79" s="1427"/>
      <c r="R79" s="1606">
        <v>100</v>
      </c>
      <c r="S79" s="1606"/>
      <c r="T79" s="1612" t="e">
        <f>AU79/AN79/AH79/AA79</f>
        <v>#DIV/0!</v>
      </c>
      <c r="U79" s="1572"/>
      <c r="V79" s="1572"/>
      <c r="W79" s="1572"/>
      <c r="X79" s="1572"/>
      <c r="Y79" s="1572"/>
      <c r="Z79" s="1573"/>
      <c r="AA79" s="1517"/>
      <c r="AB79" s="1170"/>
      <c r="AC79" s="1170"/>
      <c r="AD79" s="1170"/>
      <c r="AE79" s="1170"/>
      <c r="AF79" s="1170"/>
      <c r="AG79" s="1171"/>
      <c r="AH79" s="1613"/>
      <c r="AI79" s="1614"/>
      <c r="AJ79" s="1614"/>
      <c r="AK79" s="1614"/>
      <c r="AL79" s="1614"/>
      <c r="AM79" s="1615"/>
      <c r="AN79" s="1061"/>
      <c r="AO79" s="1062"/>
      <c r="AP79" s="1062"/>
      <c r="AQ79" s="1062"/>
      <c r="AR79" s="1062"/>
      <c r="AS79" s="1062"/>
      <c r="AT79" s="1168"/>
      <c r="AU79" s="1616"/>
      <c r="AV79" s="1062"/>
      <c r="AW79" s="1062"/>
      <c r="AX79" s="1062"/>
      <c r="AY79" s="1062"/>
      <c r="AZ79" s="1168"/>
      <c r="BA79" s="177"/>
    </row>
    <row r="80" spans="1:53" s="178" customFormat="1" ht="18" customHeight="1">
      <c r="A80" s="177"/>
      <c r="B80" s="1610" t="s">
        <v>601</v>
      </c>
      <c r="C80" s="1610"/>
      <c r="D80" s="1610"/>
      <c r="E80" s="1610"/>
      <c r="F80" s="1610"/>
      <c r="G80" s="1610"/>
      <c r="H80" s="1610"/>
      <c r="I80" s="1610"/>
      <c r="J80" s="1610"/>
      <c r="K80" s="1610"/>
      <c r="L80" s="1610"/>
      <c r="M80" s="1610"/>
      <c r="N80" s="1610"/>
      <c r="O80" s="1610"/>
      <c r="P80" s="1610"/>
      <c r="Q80" s="1610"/>
      <c r="R80" s="1606">
        <v>110</v>
      </c>
      <c r="S80" s="1606"/>
      <c r="T80" s="1517"/>
      <c r="U80" s="1170"/>
      <c r="V80" s="1170"/>
      <c r="W80" s="1170"/>
      <c r="X80" s="1170"/>
      <c r="Y80" s="1170"/>
      <c r="Z80" s="1171"/>
      <c r="AA80" s="1517"/>
      <c r="AB80" s="1170"/>
      <c r="AC80" s="1170"/>
      <c r="AD80" s="1170"/>
      <c r="AE80" s="1170"/>
      <c r="AF80" s="1170"/>
      <c r="AG80" s="1171"/>
      <c r="AH80" s="1613"/>
      <c r="AI80" s="1614"/>
      <c r="AJ80" s="1614"/>
      <c r="AK80" s="1614"/>
      <c r="AL80" s="1614"/>
      <c r="AM80" s="1615"/>
      <c r="AN80" s="1061"/>
      <c r="AO80" s="1062"/>
      <c r="AP80" s="1062"/>
      <c r="AQ80" s="1062"/>
      <c r="AR80" s="1062"/>
      <c r="AS80" s="1062"/>
      <c r="AT80" s="1168"/>
      <c r="AU80" s="1571">
        <f>T80*AA80*AH80*AN80</f>
        <v>0</v>
      </c>
      <c r="AV80" s="1572"/>
      <c r="AW80" s="1572"/>
      <c r="AX80" s="1572"/>
      <c r="AY80" s="1572"/>
      <c r="AZ80" s="1573"/>
      <c r="BA80" s="177"/>
    </row>
    <row r="81" spans="1:53" s="178" customFormat="1" ht="18" customHeight="1">
      <c r="A81" s="177"/>
      <c r="B81" s="1607" t="s">
        <v>600</v>
      </c>
      <c r="C81" s="1607"/>
      <c r="D81" s="1607"/>
      <c r="E81" s="1607"/>
      <c r="F81" s="1607"/>
      <c r="G81" s="1607"/>
      <c r="H81" s="1607"/>
      <c r="I81" s="1607"/>
      <c r="J81" s="1607"/>
      <c r="K81" s="1607"/>
      <c r="L81" s="1607"/>
      <c r="M81" s="1607"/>
      <c r="N81" s="1607"/>
      <c r="O81" s="1607"/>
      <c r="P81" s="1607"/>
      <c r="Q81" s="1607"/>
      <c r="R81" s="1606">
        <v>111</v>
      </c>
      <c r="S81" s="1606"/>
      <c r="T81" s="1517"/>
      <c r="U81" s="1170"/>
      <c r="V81" s="1170"/>
      <c r="W81" s="1170"/>
      <c r="X81" s="1170"/>
      <c r="Y81" s="1170"/>
      <c r="Z81" s="1171"/>
      <c r="AA81" s="1517"/>
      <c r="AB81" s="1170"/>
      <c r="AC81" s="1170"/>
      <c r="AD81" s="1170"/>
      <c r="AE81" s="1170"/>
      <c r="AF81" s="1170"/>
      <c r="AG81" s="1171"/>
      <c r="AH81" s="1613"/>
      <c r="AI81" s="1614"/>
      <c r="AJ81" s="1614"/>
      <c r="AK81" s="1614"/>
      <c r="AL81" s="1614"/>
      <c r="AM81" s="1615"/>
      <c r="AN81" s="1061"/>
      <c r="AO81" s="1062"/>
      <c r="AP81" s="1062"/>
      <c r="AQ81" s="1062"/>
      <c r="AR81" s="1062"/>
      <c r="AS81" s="1062"/>
      <c r="AT81" s="1168"/>
      <c r="AU81" s="1571">
        <f>T81*AA81*AH81*AN81</f>
        <v>0</v>
      </c>
      <c r="AV81" s="1572"/>
      <c r="AW81" s="1572"/>
      <c r="AX81" s="1572"/>
      <c r="AY81" s="1572"/>
      <c r="AZ81" s="1573"/>
      <c r="BA81" s="177"/>
    </row>
    <row r="83" spans="1:53" s="182" customFormat="1" ht="18" customHeight="1">
      <c r="A83" s="177"/>
      <c r="B83" s="1583" t="s">
        <v>1236</v>
      </c>
      <c r="C83" s="1583"/>
      <c r="D83" s="1583"/>
      <c r="E83" s="1583"/>
      <c r="F83" s="1583"/>
      <c r="G83" s="1583"/>
      <c r="H83" s="1583"/>
      <c r="I83" s="1583"/>
      <c r="J83" s="1583"/>
      <c r="K83" s="1583"/>
      <c r="L83" s="1583"/>
      <c r="M83" s="1583"/>
      <c r="N83" s="1583"/>
      <c r="O83" s="1583"/>
      <c r="P83" s="1583"/>
      <c r="Q83" s="1583"/>
      <c r="R83" s="1583"/>
      <c r="S83" s="1583"/>
      <c r="T83" s="1583"/>
      <c r="U83" s="1583"/>
      <c r="V83" s="1583"/>
      <c r="W83" s="1583"/>
      <c r="X83" s="1583"/>
      <c r="Y83" s="1583"/>
      <c r="Z83" s="1583"/>
      <c r="AA83" s="1583"/>
      <c r="AB83" s="1583"/>
      <c r="AC83" s="1583"/>
      <c r="AD83" s="1583"/>
      <c r="AE83" s="1583"/>
      <c r="AF83" s="1583"/>
      <c r="AG83" s="1583"/>
      <c r="AH83" s="1583"/>
      <c r="AI83" s="1583"/>
      <c r="AJ83" s="1583"/>
      <c r="AK83" s="1583"/>
      <c r="AL83" s="1583"/>
      <c r="AM83" s="1583"/>
      <c r="AN83" s="1583"/>
      <c r="AO83" s="1583"/>
      <c r="AP83" s="1583"/>
      <c r="AQ83" s="1583"/>
      <c r="AR83" s="1583"/>
      <c r="AS83" s="1583"/>
      <c r="AT83" s="1583"/>
      <c r="AU83" s="1583"/>
      <c r="AV83" s="1583"/>
      <c r="AW83" s="1583"/>
      <c r="AX83" s="1583"/>
      <c r="AY83" s="1583"/>
      <c r="AZ83" s="1583"/>
      <c r="BA83" s="177"/>
    </row>
    <row r="84" spans="1:53" s="178" customFormat="1" ht="7.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</row>
    <row r="85" spans="1:53" s="178" customFormat="1" ht="12.75" customHeight="1">
      <c r="A85" s="261"/>
      <c r="B85" s="1044" t="s">
        <v>0</v>
      </c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168" t="s">
        <v>1</v>
      </c>
      <c r="S85" s="1044"/>
      <c r="T85" s="1058" t="s">
        <v>606</v>
      </c>
      <c r="U85" s="1052"/>
      <c r="V85" s="1052"/>
      <c r="W85" s="1052"/>
      <c r="X85" s="1052"/>
      <c r="Y85" s="1052"/>
      <c r="Z85" s="1053"/>
      <c r="AA85" s="1044" t="s">
        <v>605</v>
      </c>
      <c r="AB85" s="1044"/>
      <c r="AC85" s="1044"/>
      <c r="AD85" s="1044"/>
      <c r="AE85" s="1044"/>
      <c r="AF85" s="1044"/>
      <c r="AG85" s="1044"/>
      <c r="AH85" s="1058" t="s">
        <v>611</v>
      </c>
      <c r="AI85" s="1052"/>
      <c r="AJ85" s="1052"/>
      <c r="AK85" s="1052"/>
      <c r="AL85" s="1052"/>
      <c r="AM85" s="1053"/>
      <c r="AN85" s="1058" t="s">
        <v>610</v>
      </c>
      <c r="AO85" s="1052"/>
      <c r="AP85" s="1052"/>
      <c r="AQ85" s="1052"/>
      <c r="AR85" s="1052"/>
      <c r="AS85" s="1052"/>
      <c r="AT85" s="1053"/>
      <c r="AU85" s="1058" t="s">
        <v>612</v>
      </c>
      <c r="AV85" s="1052"/>
      <c r="AW85" s="1052"/>
      <c r="AX85" s="1052"/>
      <c r="AY85" s="1052"/>
      <c r="AZ85" s="1052"/>
      <c r="BA85" s="261"/>
    </row>
    <row r="86" spans="1:53" s="178" customFormat="1" ht="12.75" customHeight="1">
      <c r="A86" s="261"/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4"/>
      <c r="O86" s="1044"/>
      <c r="P86" s="1044"/>
      <c r="Q86" s="1044"/>
      <c r="R86" s="1168"/>
      <c r="S86" s="1044"/>
      <c r="T86" s="1059"/>
      <c r="U86" s="1054"/>
      <c r="V86" s="1054"/>
      <c r="W86" s="1054"/>
      <c r="X86" s="1054"/>
      <c r="Y86" s="1054"/>
      <c r="Z86" s="1055"/>
      <c r="AA86" s="1044"/>
      <c r="AB86" s="1044"/>
      <c r="AC86" s="1044"/>
      <c r="AD86" s="1044"/>
      <c r="AE86" s="1044"/>
      <c r="AF86" s="1044"/>
      <c r="AG86" s="1044"/>
      <c r="AH86" s="1059"/>
      <c r="AI86" s="1054"/>
      <c r="AJ86" s="1054"/>
      <c r="AK86" s="1054"/>
      <c r="AL86" s="1054"/>
      <c r="AM86" s="1055"/>
      <c r="AN86" s="1059"/>
      <c r="AO86" s="1054"/>
      <c r="AP86" s="1054"/>
      <c r="AQ86" s="1054"/>
      <c r="AR86" s="1054"/>
      <c r="AS86" s="1054"/>
      <c r="AT86" s="1055"/>
      <c r="AU86" s="1059"/>
      <c r="AV86" s="1054"/>
      <c r="AW86" s="1054"/>
      <c r="AX86" s="1054"/>
      <c r="AY86" s="1054"/>
      <c r="AZ86" s="1054"/>
      <c r="BA86" s="261"/>
    </row>
    <row r="87" spans="1:53" s="178" customFormat="1" ht="12.75" customHeight="1">
      <c r="A87" s="261"/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168"/>
      <c r="S87" s="1044"/>
      <c r="T87" s="1059"/>
      <c r="U87" s="1054"/>
      <c r="V87" s="1054"/>
      <c r="W87" s="1054"/>
      <c r="X87" s="1054"/>
      <c r="Y87" s="1054"/>
      <c r="Z87" s="1055"/>
      <c r="AA87" s="1044"/>
      <c r="AB87" s="1044"/>
      <c r="AC87" s="1044"/>
      <c r="AD87" s="1044"/>
      <c r="AE87" s="1044"/>
      <c r="AF87" s="1044"/>
      <c r="AG87" s="1044"/>
      <c r="AH87" s="1059"/>
      <c r="AI87" s="1054"/>
      <c r="AJ87" s="1054"/>
      <c r="AK87" s="1054"/>
      <c r="AL87" s="1054"/>
      <c r="AM87" s="1055"/>
      <c r="AN87" s="1059"/>
      <c r="AO87" s="1054"/>
      <c r="AP87" s="1054"/>
      <c r="AQ87" s="1054"/>
      <c r="AR87" s="1054"/>
      <c r="AS87" s="1054"/>
      <c r="AT87" s="1055"/>
      <c r="AU87" s="1059"/>
      <c r="AV87" s="1054"/>
      <c r="AW87" s="1054"/>
      <c r="AX87" s="1054"/>
      <c r="AY87" s="1054"/>
      <c r="AZ87" s="1054"/>
      <c r="BA87" s="261"/>
    </row>
    <row r="88" spans="1:53" s="178" customFormat="1" ht="12.75" customHeight="1">
      <c r="A88" s="261"/>
      <c r="B88" s="1044"/>
      <c r="C88" s="1044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168"/>
      <c r="S88" s="1044"/>
      <c r="T88" s="1060"/>
      <c r="U88" s="1056"/>
      <c r="V88" s="1056"/>
      <c r="W88" s="1056"/>
      <c r="X88" s="1056"/>
      <c r="Y88" s="1056"/>
      <c r="Z88" s="1057"/>
      <c r="AA88" s="1044"/>
      <c r="AB88" s="1044"/>
      <c r="AC88" s="1044"/>
      <c r="AD88" s="1044"/>
      <c r="AE88" s="1044"/>
      <c r="AF88" s="1044"/>
      <c r="AG88" s="1044"/>
      <c r="AH88" s="1060"/>
      <c r="AI88" s="1056"/>
      <c r="AJ88" s="1056"/>
      <c r="AK88" s="1056"/>
      <c r="AL88" s="1056"/>
      <c r="AM88" s="1057"/>
      <c r="AN88" s="1060"/>
      <c r="AO88" s="1056"/>
      <c r="AP88" s="1056"/>
      <c r="AQ88" s="1056"/>
      <c r="AR88" s="1056"/>
      <c r="AS88" s="1056"/>
      <c r="AT88" s="1057"/>
      <c r="AU88" s="1060"/>
      <c r="AV88" s="1056"/>
      <c r="AW88" s="1056"/>
      <c r="AX88" s="1056"/>
      <c r="AY88" s="1056"/>
      <c r="AZ88" s="1056"/>
      <c r="BA88" s="261"/>
    </row>
    <row r="89" spans="1:53" s="178" customFormat="1" ht="15" customHeight="1">
      <c r="A89" s="177"/>
      <c r="B89" s="1044">
        <v>1</v>
      </c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52">
        <v>2</v>
      </c>
      <c r="S89" s="1053"/>
      <c r="T89" s="1058">
        <v>3</v>
      </c>
      <c r="U89" s="1052"/>
      <c r="V89" s="1052"/>
      <c r="W89" s="1052"/>
      <c r="X89" s="1052"/>
      <c r="Y89" s="1052"/>
      <c r="Z89" s="1053"/>
      <c r="AA89" s="1058">
        <v>4</v>
      </c>
      <c r="AB89" s="1052"/>
      <c r="AC89" s="1052"/>
      <c r="AD89" s="1052"/>
      <c r="AE89" s="1052"/>
      <c r="AF89" s="1052"/>
      <c r="AG89" s="1053"/>
      <c r="AH89" s="1058">
        <v>5</v>
      </c>
      <c r="AI89" s="1052"/>
      <c r="AJ89" s="1052"/>
      <c r="AK89" s="1052"/>
      <c r="AL89" s="1052"/>
      <c r="AM89" s="1053"/>
      <c r="AN89" s="1058">
        <v>6</v>
      </c>
      <c r="AO89" s="1052"/>
      <c r="AP89" s="1052"/>
      <c r="AQ89" s="1052"/>
      <c r="AR89" s="1052"/>
      <c r="AS89" s="1052"/>
      <c r="AT89" s="1053"/>
      <c r="AU89" s="1058">
        <v>7</v>
      </c>
      <c r="AV89" s="1052"/>
      <c r="AW89" s="1052"/>
      <c r="AX89" s="1052"/>
      <c r="AY89" s="1052"/>
      <c r="AZ89" s="1052"/>
      <c r="BA89" s="320"/>
    </row>
    <row r="90" spans="1:53" s="178" customFormat="1" ht="33" customHeight="1">
      <c r="A90" s="177"/>
      <c r="B90" s="1427" t="s">
        <v>608</v>
      </c>
      <c r="C90" s="1427"/>
      <c r="D90" s="1427"/>
      <c r="E90" s="1427"/>
      <c r="F90" s="1427"/>
      <c r="G90" s="1427"/>
      <c r="H90" s="1427"/>
      <c r="I90" s="1427"/>
      <c r="J90" s="1427"/>
      <c r="K90" s="1427"/>
      <c r="L90" s="1427"/>
      <c r="M90" s="1427"/>
      <c r="N90" s="1427"/>
      <c r="O90" s="1427"/>
      <c r="P90" s="1427"/>
      <c r="Q90" s="1427"/>
      <c r="R90" s="1606">
        <v>100</v>
      </c>
      <c r="S90" s="1606"/>
      <c r="T90" s="1617" t="e">
        <f>AU90/AN90/AH90/AA90</f>
        <v>#DIV/0!</v>
      </c>
      <c r="U90" s="1042"/>
      <c r="V90" s="1042"/>
      <c r="W90" s="1042"/>
      <c r="X90" s="1042"/>
      <c r="Y90" s="1042"/>
      <c r="Z90" s="1042"/>
      <c r="AA90" s="1580"/>
      <c r="AB90" s="1580"/>
      <c r="AC90" s="1580"/>
      <c r="AD90" s="1580"/>
      <c r="AE90" s="1580"/>
      <c r="AF90" s="1580"/>
      <c r="AG90" s="1580"/>
      <c r="AH90" s="1228"/>
      <c r="AI90" s="1228"/>
      <c r="AJ90" s="1228"/>
      <c r="AK90" s="1228"/>
      <c r="AL90" s="1228"/>
      <c r="AM90" s="1228"/>
      <c r="AN90" s="1044"/>
      <c r="AO90" s="1044"/>
      <c r="AP90" s="1044"/>
      <c r="AQ90" s="1044"/>
      <c r="AR90" s="1044"/>
      <c r="AS90" s="1044"/>
      <c r="AT90" s="1044"/>
      <c r="AU90" s="1611"/>
      <c r="AV90" s="1044"/>
      <c r="AW90" s="1044"/>
      <c r="AX90" s="1044"/>
      <c r="AY90" s="1044"/>
      <c r="AZ90" s="1044"/>
      <c r="BA90" s="177"/>
    </row>
    <row r="91" spans="1:53" s="178" customFormat="1" ht="18" customHeight="1">
      <c r="A91" s="177"/>
      <c r="B91" s="1610" t="s">
        <v>601</v>
      </c>
      <c r="C91" s="1610"/>
      <c r="D91" s="1610"/>
      <c r="E91" s="1610"/>
      <c r="F91" s="1610"/>
      <c r="G91" s="1610"/>
      <c r="H91" s="1610"/>
      <c r="I91" s="1610"/>
      <c r="J91" s="1610"/>
      <c r="K91" s="1610"/>
      <c r="L91" s="1610"/>
      <c r="M91" s="1610"/>
      <c r="N91" s="1610"/>
      <c r="O91" s="1610"/>
      <c r="P91" s="1610"/>
      <c r="Q91" s="1610"/>
      <c r="R91" s="1606">
        <v>110</v>
      </c>
      <c r="S91" s="1606"/>
      <c r="T91" s="1580"/>
      <c r="U91" s="1580"/>
      <c r="V91" s="1580"/>
      <c r="W91" s="1580"/>
      <c r="X91" s="1580"/>
      <c r="Y91" s="1580"/>
      <c r="Z91" s="1580"/>
      <c r="AA91" s="1580"/>
      <c r="AB91" s="1580"/>
      <c r="AC91" s="1580"/>
      <c r="AD91" s="1580"/>
      <c r="AE91" s="1580"/>
      <c r="AF91" s="1580"/>
      <c r="AG91" s="1580"/>
      <c r="AH91" s="1228"/>
      <c r="AI91" s="1228"/>
      <c r="AJ91" s="1228"/>
      <c r="AK91" s="1228"/>
      <c r="AL91" s="1228"/>
      <c r="AM91" s="1228"/>
      <c r="AN91" s="1044"/>
      <c r="AO91" s="1044"/>
      <c r="AP91" s="1044"/>
      <c r="AQ91" s="1044"/>
      <c r="AR91" s="1044"/>
      <c r="AS91" s="1044"/>
      <c r="AT91" s="1044"/>
      <c r="AU91" s="1042">
        <f>T91*AA91*AH91*AN91</f>
        <v>0</v>
      </c>
      <c r="AV91" s="1042"/>
      <c r="AW91" s="1042"/>
      <c r="AX91" s="1042"/>
      <c r="AY91" s="1042"/>
      <c r="AZ91" s="1042"/>
      <c r="BA91" s="177"/>
    </row>
    <row r="92" spans="1:53" s="178" customFormat="1" ht="18" customHeight="1">
      <c r="A92" s="177"/>
      <c r="B92" s="1607" t="s">
        <v>600</v>
      </c>
      <c r="C92" s="1607"/>
      <c r="D92" s="1607"/>
      <c r="E92" s="1607"/>
      <c r="F92" s="1607"/>
      <c r="G92" s="1607"/>
      <c r="H92" s="1607"/>
      <c r="I92" s="1607"/>
      <c r="J92" s="1607"/>
      <c r="K92" s="1607"/>
      <c r="L92" s="1607"/>
      <c r="M92" s="1607"/>
      <c r="N92" s="1607"/>
      <c r="O92" s="1607"/>
      <c r="P92" s="1607"/>
      <c r="Q92" s="1607"/>
      <c r="R92" s="1606">
        <v>111</v>
      </c>
      <c r="S92" s="1606"/>
      <c r="T92" s="1580"/>
      <c r="U92" s="1580"/>
      <c r="V92" s="1580"/>
      <c r="W92" s="1580"/>
      <c r="X92" s="1580"/>
      <c r="Y92" s="1580"/>
      <c r="Z92" s="1580"/>
      <c r="AA92" s="1580"/>
      <c r="AB92" s="1580"/>
      <c r="AC92" s="1580"/>
      <c r="AD92" s="1580"/>
      <c r="AE92" s="1580"/>
      <c r="AF92" s="1580"/>
      <c r="AG92" s="1580"/>
      <c r="AH92" s="1228"/>
      <c r="AI92" s="1228"/>
      <c r="AJ92" s="1228"/>
      <c r="AK92" s="1228"/>
      <c r="AL92" s="1228"/>
      <c r="AM92" s="1228"/>
      <c r="AN92" s="1044"/>
      <c r="AO92" s="1044"/>
      <c r="AP92" s="1044"/>
      <c r="AQ92" s="1044"/>
      <c r="AR92" s="1044"/>
      <c r="AS92" s="1044"/>
      <c r="AT92" s="1044"/>
      <c r="AU92" s="1042">
        <f>T92*AA92*AH92*AN92</f>
        <v>0</v>
      </c>
      <c r="AV92" s="1042"/>
      <c r="AW92" s="1042"/>
      <c r="AX92" s="1042"/>
      <c r="AY92" s="1042"/>
      <c r="AZ92" s="1042"/>
      <c r="BA92" s="177"/>
    </row>
    <row r="94" spans="1:53" s="182" customFormat="1" ht="18" customHeight="1">
      <c r="A94" s="177"/>
      <c r="B94" s="1583" t="s">
        <v>1237</v>
      </c>
      <c r="C94" s="1583"/>
      <c r="D94" s="1583"/>
      <c r="E94" s="1583"/>
      <c r="F94" s="1583"/>
      <c r="G94" s="1583"/>
      <c r="H94" s="1583"/>
      <c r="I94" s="1583"/>
      <c r="J94" s="1583"/>
      <c r="K94" s="1583"/>
      <c r="L94" s="1583"/>
      <c r="M94" s="1583"/>
      <c r="N94" s="1583"/>
      <c r="O94" s="1583"/>
      <c r="P94" s="1583"/>
      <c r="Q94" s="1583"/>
      <c r="R94" s="1583"/>
      <c r="S94" s="1583"/>
      <c r="T94" s="1583"/>
      <c r="U94" s="1583"/>
      <c r="V94" s="1583"/>
      <c r="W94" s="1583"/>
      <c r="X94" s="1583"/>
      <c r="Y94" s="1583"/>
      <c r="Z94" s="1583"/>
      <c r="AA94" s="1583"/>
      <c r="AB94" s="1583"/>
      <c r="AC94" s="1583"/>
      <c r="AD94" s="1583"/>
      <c r="AE94" s="1583"/>
      <c r="AF94" s="1583"/>
      <c r="AG94" s="1583"/>
      <c r="AH94" s="1583"/>
      <c r="AI94" s="1583"/>
      <c r="AJ94" s="1583"/>
      <c r="AK94" s="1583"/>
      <c r="AL94" s="1583"/>
      <c r="AM94" s="1583"/>
      <c r="AN94" s="1583"/>
      <c r="AO94" s="1583"/>
      <c r="AP94" s="1583"/>
      <c r="AQ94" s="1583"/>
      <c r="AR94" s="1583"/>
      <c r="AS94" s="1583"/>
      <c r="AT94" s="1583"/>
      <c r="AU94" s="1583"/>
      <c r="AV94" s="1583"/>
      <c r="AW94" s="1583"/>
      <c r="AX94" s="1583"/>
      <c r="AY94" s="1583"/>
      <c r="AZ94" s="1583"/>
      <c r="BA94" s="177"/>
    </row>
    <row r="95" spans="1:53" s="178" customFormat="1" ht="7.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</row>
    <row r="96" spans="1:53" s="178" customFormat="1" ht="12.75" customHeight="1">
      <c r="A96" s="261"/>
      <c r="B96" s="1044" t="s">
        <v>0</v>
      </c>
      <c r="C96" s="1044"/>
      <c r="D96" s="1044"/>
      <c r="E96" s="1044"/>
      <c r="F96" s="1044"/>
      <c r="G96" s="1044"/>
      <c r="H96" s="1044"/>
      <c r="I96" s="1044"/>
      <c r="J96" s="1044"/>
      <c r="K96" s="1044"/>
      <c r="L96" s="1044"/>
      <c r="M96" s="1044"/>
      <c r="N96" s="1044"/>
      <c r="O96" s="1044"/>
      <c r="P96" s="1044"/>
      <c r="Q96" s="1044"/>
      <c r="R96" s="1168" t="s">
        <v>1</v>
      </c>
      <c r="S96" s="1044"/>
      <c r="T96" s="1058" t="s">
        <v>606</v>
      </c>
      <c r="U96" s="1052"/>
      <c r="V96" s="1052"/>
      <c r="W96" s="1052"/>
      <c r="X96" s="1052"/>
      <c r="Y96" s="1052"/>
      <c r="Z96" s="1053"/>
      <c r="AA96" s="1044" t="s">
        <v>605</v>
      </c>
      <c r="AB96" s="1044"/>
      <c r="AC96" s="1044"/>
      <c r="AD96" s="1044"/>
      <c r="AE96" s="1044"/>
      <c r="AF96" s="1044"/>
      <c r="AG96" s="1044"/>
      <c r="AH96" s="1058" t="s">
        <v>611</v>
      </c>
      <c r="AI96" s="1052"/>
      <c r="AJ96" s="1052"/>
      <c r="AK96" s="1052"/>
      <c r="AL96" s="1052"/>
      <c r="AM96" s="1053"/>
      <c r="AN96" s="1058" t="s">
        <v>610</v>
      </c>
      <c r="AO96" s="1052"/>
      <c r="AP96" s="1052"/>
      <c r="AQ96" s="1052"/>
      <c r="AR96" s="1052"/>
      <c r="AS96" s="1052"/>
      <c r="AT96" s="1053"/>
      <c r="AU96" s="1058" t="s">
        <v>609</v>
      </c>
      <c r="AV96" s="1052"/>
      <c r="AW96" s="1052"/>
      <c r="AX96" s="1052"/>
      <c r="AY96" s="1052"/>
      <c r="AZ96" s="1052"/>
      <c r="BA96" s="261"/>
    </row>
    <row r="97" spans="1:53" s="178" customFormat="1" ht="12.75" customHeight="1">
      <c r="A97" s="261"/>
      <c r="B97" s="1044"/>
      <c r="C97" s="1044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168"/>
      <c r="S97" s="1044"/>
      <c r="T97" s="1059"/>
      <c r="U97" s="1054"/>
      <c r="V97" s="1054"/>
      <c r="W97" s="1054"/>
      <c r="X97" s="1054"/>
      <c r="Y97" s="1054"/>
      <c r="Z97" s="1055"/>
      <c r="AA97" s="1044"/>
      <c r="AB97" s="1044"/>
      <c r="AC97" s="1044"/>
      <c r="AD97" s="1044"/>
      <c r="AE97" s="1044"/>
      <c r="AF97" s="1044"/>
      <c r="AG97" s="1044"/>
      <c r="AH97" s="1059"/>
      <c r="AI97" s="1054"/>
      <c r="AJ97" s="1054"/>
      <c r="AK97" s="1054"/>
      <c r="AL97" s="1054"/>
      <c r="AM97" s="1055"/>
      <c r="AN97" s="1059"/>
      <c r="AO97" s="1054"/>
      <c r="AP97" s="1054"/>
      <c r="AQ97" s="1054"/>
      <c r="AR97" s="1054"/>
      <c r="AS97" s="1054"/>
      <c r="AT97" s="1055"/>
      <c r="AU97" s="1059"/>
      <c r="AV97" s="1054"/>
      <c r="AW97" s="1054"/>
      <c r="AX97" s="1054"/>
      <c r="AY97" s="1054"/>
      <c r="AZ97" s="1054"/>
      <c r="BA97" s="261"/>
    </row>
    <row r="98" spans="1:53" s="178" customFormat="1" ht="12.75" customHeight="1">
      <c r="A98" s="261"/>
      <c r="B98" s="1044"/>
      <c r="C98" s="1044"/>
      <c r="D98" s="1044"/>
      <c r="E98" s="1044"/>
      <c r="F98" s="1044"/>
      <c r="G98" s="1044"/>
      <c r="H98" s="1044"/>
      <c r="I98" s="1044"/>
      <c r="J98" s="1044"/>
      <c r="K98" s="1044"/>
      <c r="L98" s="1044"/>
      <c r="M98" s="1044"/>
      <c r="N98" s="1044"/>
      <c r="O98" s="1044"/>
      <c r="P98" s="1044"/>
      <c r="Q98" s="1044"/>
      <c r="R98" s="1168"/>
      <c r="S98" s="1044"/>
      <c r="T98" s="1059"/>
      <c r="U98" s="1054"/>
      <c r="V98" s="1054"/>
      <c r="W98" s="1054"/>
      <c r="X98" s="1054"/>
      <c r="Y98" s="1054"/>
      <c r="Z98" s="1055"/>
      <c r="AA98" s="1044"/>
      <c r="AB98" s="1044"/>
      <c r="AC98" s="1044"/>
      <c r="AD98" s="1044"/>
      <c r="AE98" s="1044"/>
      <c r="AF98" s="1044"/>
      <c r="AG98" s="1044"/>
      <c r="AH98" s="1059"/>
      <c r="AI98" s="1054"/>
      <c r="AJ98" s="1054"/>
      <c r="AK98" s="1054"/>
      <c r="AL98" s="1054"/>
      <c r="AM98" s="1055"/>
      <c r="AN98" s="1059"/>
      <c r="AO98" s="1054"/>
      <c r="AP98" s="1054"/>
      <c r="AQ98" s="1054"/>
      <c r="AR98" s="1054"/>
      <c r="AS98" s="1054"/>
      <c r="AT98" s="1055"/>
      <c r="AU98" s="1059"/>
      <c r="AV98" s="1054"/>
      <c r="AW98" s="1054"/>
      <c r="AX98" s="1054"/>
      <c r="AY98" s="1054"/>
      <c r="AZ98" s="1054"/>
      <c r="BA98" s="261"/>
    </row>
    <row r="99" spans="1:53" s="178" customFormat="1" ht="12.75" customHeight="1">
      <c r="A99" s="261"/>
      <c r="B99" s="1044"/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168"/>
      <c r="S99" s="1044"/>
      <c r="T99" s="1060"/>
      <c r="U99" s="1056"/>
      <c r="V99" s="1056"/>
      <c r="W99" s="1056"/>
      <c r="X99" s="1056"/>
      <c r="Y99" s="1056"/>
      <c r="Z99" s="1057"/>
      <c r="AA99" s="1044"/>
      <c r="AB99" s="1044"/>
      <c r="AC99" s="1044"/>
      <c r="AD99" s="1044"/>
      <c r="AE99" s="1044"/>
      <c r="AF99" s="1044"/>
      <c r="AG99" s="1044"/>
      <c r="AH99" s="1060"/>
      <c r="AI99" s="1056"/>
      <c r="AJ99" s="1056"/>
      <c r="AK99" s="1056"/>
      <c r="AL99" s="1056"/>
      <c r="AM99" s="1057"/>
      <c r="AN99" s="1060"/>
      <c r="AO99" s="1056"/>
      <c r="AP99" s="1056"/>
      <c r="AQ99" s="1056"/>
      <c r="AR99" s="1056"/>
      <c r="AS99" s="1056"/>
      <c r="AT99" s="1057"/>
      <c r="AU99" s="1060"/>
      <c r="AV99" s="1056"/>
      <c r="AW99" s="1056"/>
      <c r="AX99" s="1056"/>
      <c r="AY99" s="1056"/>
      <c r="AZ99" s="1056"/>
      <c r="BA99" s="261"/>
    </row>
    <row r="100" spans="1:53" s="178" customFormat="1" ht="15" customHeight="1" thickBot="1">
      <c r="A100" s="177"/>
      <c r="B100" s="1044">
        <v>1</v>
      </c>
      <c r="C100" s="1044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52">
        <v>2</v>
      </c>
      <c r="S100" s="1053"/>
      <c r="T100" s="1591">
        <v>3</v>
      </c>
      <c r="U100" s="1592"/>
      <c r="V100" s="1592"/>
      <c r="W100" s="1592"/>
      <c r="X100" s="1592"/>
      <c r="Y100" s="1592"/>
      <c r="Z100" s="1593"/>
      <c r="AA100" s="1591">
        <v>4</v>
      </c>
      <c r="AB100" s="1592"/>
      <c r="AC100" s="1592"/>
      <c r="AD100" s="1592"/>
      <c r="AE100" s="1592"/>
      <c r="AF100" s="1592"/>
      <c r="AG100" s="1593"/>
      <c r="AH100" s="1591">
        <v>5</v>
      </c>
      <c r="AI100" s="1592"/>
      <c r="AJ100" s="1592"/>
      <c r="AK100" s="1592"/>
      <c r="AL100" s="1592"/>
      <c r="AM100" s="1593"/>
      <c r="AN100" s="1591">
        <v>6</v>
      </c>
      <c r="AO100" s="1592"/>
      <c r="AP100" s="1592"/>
      <c r="AQ100" s="1592"/>
      <c r="AR100" s="1592"/>
      <c r="AS100" s="1592"/>
      <c r="AT100" s="1593"/>
      <c r="AU100" s="1591">
        <v>7</v>
      </c>
      <c r="AV100" s="1592"/>
      <c r="AW100" s="1592"/>
      <c r="AX100" s="1592"/>
      <c r="AY100" s="1592"/>
      <c r="AZ100" s="1592"/>
      <c r="BA100" s="320"/>
    </row>
    <row r="101" spans="1:53" s="178" customFormat="1" ht="33" customHeight="1">
      <c r="A101" s="177"/>
      <c r="B101" s="1427" t="s">
        <v>608</v>
      </c>
      <c r="C101" s="1427"/>
      <c r="D101" s="1427"/>
      <c r="E101" s="1427"/>
      <c r="F101" s="1427"/>
      <c r="G101" s="1427"/>
      <c r="H101" s="1427"/>
      <c r="I101" s="1427"/>
      <c r="J101" s="1427"/>
      <c r="K101" s="1427"/>
      <c r="L101" s="1427"/>
      <c r="M101" s="1427"/>
      <c r="N101" s="1427"/>
      <c r="O101" s="1427"/>
      <c r="P101" s="1427"/>
      <c r="Q101" s="1427"/>
      <c r="R101" s="1620">
        <v>100</v>
      </c>
      <c r="S101" s="1621"/>
      <c r="T101" s="1617" t="e">
        <f>AU101/AN101/AH101/AA101</f>
        <v>#DIV/0!</v>
      </c>
      <c r="U101" s="1042"/>
      <c r="V101" s="1042"/>
      <c r="W101" s="1042"/>
      <c r="X101" s="1042"/>
      <c r="Y101" s="1042"/>
      <c r="Z101" s="1042"/>
      <c r="AA101" s="1580"/>
      <c r="AB101" s="1580"/>
      <c r="AC101" s="1580"/>
      <c r="AD101" s="1580"/>
      <c r="AE101" s="1580"/>
      <c r="AF101" s="1580"/>
      <c r="AG101" s="1580"/>
      <c r="AH101" s="1228"/>
      <c r="AI101" s="1228"/>
      <c r="AJ101" s="1228"/>
      <c r="AK101" s="1228"/>
      <c r="AL101" s="1228"/>
      <c r="AM101" s="1228"/>
      <c r="AN101" s="1044"/>
      <c r="AO101" s="1044"/>
      <c r="AP101" s="1044"/>
      <c r="AQ101" s="1044"/>
      <c r="AR101" s="1044"/>
      <c r="AS101" s="1044"/>
      <c r="AT101" s="1044"/>
      <c r="AU101" s="1611"/>
      <c r="AV101" s="1044"/>
      <c r="AW101" s="1044"/>
      <c r="AX101" s="1044"/>
      <c r="AY101" s="1044"/>
      <c r="AZ101" s="1044"/>
      <c r="BA101" s="177"/>
    </row>
    <row r="102" spans="1:53" s="178" customFormat="1" ht="18" customHeight="1">
      <c r="A102" s="177"/>
      <c r="B102" s="1610" t="s">
        <v>601</v>
      </c>
      <c r="C102" s="1610"/>
      <c r="D102" s="1610"/>
      <c r="E102" s="1610"/>
      <c r="F102" s="1610"/>
      <c r="G102" s="1610"/>
      <c r="H102" s="1610"/>
      <c r="I102" s="1610"/>
      <c r="J102" s="1610"/>
      <c r="K102" s="1610"/>
      <c r="L102" s="1610"/>
      <c r="M102" s="1610"/>
      <c r="N102" s="1610"/>
      <c r="O102" s="1610"/>
      <c r="P102" s="1610"/>
      <c r="Q102" s="1610"/>
      <c r="R102" s="1622">
        <v>110</v>
      </c>
      <c r="S102" s="1606"/>
      <c r="T102" s="1580"/>
      <c r="U102" s="1580"/>
      <c r="V102" s="1580"/>
      <c r="W102" s="1580"/>
      <c r="X102" s="1580"/>
      <c r="Y102" s="1580"/>
      <c r="Z102" s="1580"/>
      <c r="AA102" s="1580"/>
      <c r="AB102" s="1580"/>
      <c r="AC102" s="1580"/>
      <c r="AD102" s="1580"/>
      <c r="AE102" s="1580"/>
      <c r="AF102" s="1580"/>
      <c r="AG102" s="1580"/>
      <c r="AH102" s="1228"/>
      <c r="AI102" s="1228"/>
      <c r="AJ102" s="1228"/>
      <c r="AK102" s="1228"/>
      <c r="AL102" s="1228"/>
      <c r="AM102" s="1228"/>
      <c r="AN102" s="1044"/>
      <c r="AO102" s="1044"/>
      <c r="AP102" s="1044"/>
      <c r="AQ102" s="1044"/>
      <c r="AR102" s="1044"/>
      <c r="AS102" s="1044"/>
      <c r="AT102" s="1044"/>
      <c r="AU102" s="1042">
        <f>T102*AA102*AH102*AN102</f>
        <v>0</v>
      </c>
      <c r="AV102" s="1042"/>
      <c r="AW102" s="1042"/>
      <c r="AX102" s="1042"/>
      <c r="AY102" s="1042"/>
      <c r="AZ102" s="1042"/>
      <c r="BA102" s="177"/>
    </row>
    <row r="103" spans="1:53" s="178" customFormat="1" ht="18" customHeight="1" thickBot="1">
      <c r="A103" s="177"/>
      <c r="B103" s="1607" t="s">
        <v>600</v>
      </c>
      <c r="C103" s="1607"/>
      <c r="D103" s="1607"/>
      <c r="E103" s="1607"/>
      <c r="F103" s="1607"/>
      <c r="G103" s="1607"/>
      <c r="H103" s="1607"/>
      <c r="I103" s="1607"/>
      <c r="J103" s="1607"/>
      <c r="K103" s="1607"/>
      <c r="L103" s="1607"/>
      <c r="M103" s="1607"/>
      <c r="N103" s="1607"/>
      <c r="O103" s="1607"/>
      <c r="P103" s="1607"/>
      <c r="Q103" s="1607"/>
      <c r="R103" s="1618">
        <v>111</v>
      </c>
      <c r="S103" s="1619"/>
      <c r="T103" s="1580"/>
      <c r="U103" s="1580"/>
      <c r="V103" s="1580"/>
      <c r="W103" s="1580"/>
      <c r="X103" s="1580"/>
      <c r="Y103" s="1580"/>
      <c r="Z103" s="1580"/>
      <c r="AA103" s="1580"/>
      <c r="AB103" s="1580"/>
      <c r="AC103" s="1580"/>
      <c r="AD103" s="1580"/>
      <c r="AE103" s="1580"/>
      <c r="AF103" s="1580"/>
      <c r="AG103" s="1580"/>
      <c r="AH103" s="1228"/>
      <c r="AI103" s="1228"/>
      <c r="AJ103" s="1228"/>
      <c r="AK103" s="1228"/>
      <c r="AL103" s="1228"/>
      <c r="AM103" s="1228"/>
      <c r="AN103" s="1044"/>
      <c r="AO103" s="1044"/>
      <c r="AP103" s="1044"/>
      <c r="AQ103" s="1044"/>
      <c r="AR103" s="1044"/>
      <c r="AS103" s="1044"/>
      <c r="AT103" s="1044"/>
      <c r="AU103" s="1042">
        <f>T103*AA103*AH103*AN103</f>
        <v>0</v>
      </c>
      <c r="AV103" s="1042"/>
      <c r="AW103" s="1042"/>
      <c r="AX103" s="1042"/>
      <c r="AY103" s="1042"/>
      <c r="AZ103" s="1042"/>
      <c r="BA103" s="177"/>
    </row>
    <row r="105" spans="1:53" s="182" customFormat="1" ht="18" customHeight="1">
      <c r="A105" s="177"/>
      <c r="B105" s="1583" t="s">
        <v>607</v>
      </c>
      <c r="C105" s="1583"/>
      <c r="D105" s="1583"/>
      <c r="E105" s="1583"/>
      <c r="F105" s="1583"/>
      <c r="G105" s="1583"/>
      <c r="H105" s="1583"/>
      <c r="I105" s="1583"/>
      <c r="J105" s="1583"/>
      <c r="K105" s="1583"/>
      <c r="L105" s="1583"/>
      <c r="M105" s="1583"/>
      <c r="N105" s="1583"/>
      <c r="O105" s="1583"/>
      <c r="P105" s="1583"/>
      <c r="Q105" s="1583"/>
      <c r="R105" s="1583"/>
      <c r="S105" s="1583"/>
      <c r="T105" s="1583"/>
      <c r="U105" s="1583"/>
      <c r="V105" s="1583"/>
      <c r="W105" s="1583"/>
      <c r="X105" s="1583"/>
      <c r="Y105" s="1583"/>
      <c r="Z105" s="1583"/>
      <c r="AA105" s="1583"/>
      <c r="AB105" s="1583"/>
      <c r="AC105" s="1583"/>
      <c r="AD105" s="1583"/>
      <c r="AE105" s="1583"/>
      <c r="AF105" s="1583"/>
      <c r="AG105" s="1583"/>
      <c r="AH105" s="1583"/>
      <c r="AI105" s="1583"/>
      <c r="AJ105" s="1583"/>
      <c r="AK105" s="1583"/>
      <c r="AL105" s="1583"/>
      <c r="AM105" s="1583"/>
      <c r="AN105" s="1583"/>
      <c r="AO105" s="1583"/>
      <c r="AP105" s="1583"/>
      <c r="AQ105" s="1583"/>
      <c r="AR105" s="1583"/>
      <c r="AS105" s="1583"/>
      <c r="AT105" s="1583"/>
      <c r="AU105" s="1583"/>
      <c r="AV105" s="1583"/>
      <c r="AW105" s="1583"/>
      <c r="AX105" s="1583"/>
      <c r="AY105" s="1583"/>
      <c r="AZ105" s="1583"/>
      <c r="BA105" s="177"/>
    </row>
    <row r="106" spans="1:53" s="182" customFormat="1" ht="18" customHeight="1">
      <c r="A106" s="177"/>
      <c r="B106" s="1583" t="s">
        <v>1238</v>
      </c>
      <c r="C106" s="1583"/>
      <c r="D106" s="1583"/>
      <c r="E106" s="1583"/>
      <c r="F106" s="1583"/>
      <c r="G106" s="1583"/>
      <c r="H106" s="1583"/>
      <c r="I106" s="1583"/>
      <c r="J106" s="1583"/>
      <c r="K106" s="1583"/>
      <c r="L106" s="1583"/>
      <c r="M106" s="1583"/>
      <c r="N106" s="1583"/>
      <c r="O106" s="1583"/>
      <c r="P106" s="1583"/>
      <c r="Q106" s="1583"/>
      <c r="R106" s="1583"/>
      <c r="S106" s="1583"/>
      <c r="T106" s="1583"/>
      <c r="U106" s="1583"/>
      <c r="V106" s="1583"/>
      <c r="W106" s="1583"/>
      <c r="X106" s="1583"/>
      <c r="Y106" s="1583"/>
      <c r="Z106" s="1583"/>
      <c r="AA106" s="1583"/>
      <c r="AB106" s="1583"/>
      <c r="AC106" s="1583"/>
      <c r="AD106" s="1583"/>
      <c r="AE106" s="1583"/>
      <c r="AF106" s="1583"/>
      <c r="AG106" s="1583"/>
      <c r="AH106" s="1583"/>
      <c r="AI106" s="1583"/>
      <c r="AJ106" s="1583"/>
      <c r="AK106" s="1583"/>
      <c r="AL106" s="1583"/>
      <c r="AM106" s="1583"/>
      <c r="AN106" s="1583"/>
      <c r="AO106" s="1583"/>
      <c r="AP106" s="1583"/>
      <c r="AQ106" s="1583"/>
      <c r="AR106" s="1583"/>
      <c r="AS106" s="1583"/>
      <c r="AT106" s="1583"/>
      <c r="AU106" s="1583"/>
      <c r="AV106" s="1583"/>
      <c r="AW106" s="1583"/>
      <c r="AX106" s="1583"/>
      <c r="AY106" s="1583"/>
      <c r="AZ106" s="1583"/>
      <c r="BA106" s="177"/>
    </row>
    <row r="107" spans="1:53" s="178" customFormat="1" ht="7.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</row>
    <row r="108" spans="1:53" s="178" customFormat="1" ht="12.75" customHeight="1">
      <c r="A108" s="261"/>
      <c r="B108" s="1044" t="s">
        <v>0</v>
      </c>
      <c r="C108" s="1044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168" t="s">
        <v>1</v>
      </c>
      <c r="S108" s="1044"/>
      <c r="T108" s="1044" t="s">
        <v>606</v>
      </c>
      <c r="U108" s="1044"/>
      <c r="V108" s="1044"/>
      <c r="W108" s="1044"/>
      <c r="X108" s="1044"/>
      <c r="Y108" s="1044"/>
      <c r="Z108" s="1044"/>
      <c r="AA108" s="1044"/>
      <c r="AB108" s="1044"/>
      <c r="AC108" s="1044" t="s">
        <v>605</v>
      </c>
      <c r="AD108" s="1044"/>
      <c r="AE108" s="1044"/>
      <c r="AF108" s="1044"/>
      <c r="AG108" s="1044"/>
      <c r="AH108" s="1044"/>
      <c r="AI108" s="1044"/>
      <c r="AJ108" s="1044" t="s">
        <v>604</v>
      </c>
      <c r="AK108" s="1044"/>
      <c r="AL108" s="1044"/>
      <c r="AM108" s="1044"/>
      <c r="AN108" s="1044"/>
      <c r="AO108" s="1044"/>
      <c r="AP108" s="1044"/>
      <c r="AQ108" s="1044"/>
      <c r="AR108" s="1044" t="s">
        <v>603</v>
      </c>
      <c r="AS108" s="1044"/>
      <c r="AT108" s="1044"/>
      <c r="AU108" s="1044"/>
      <c r="AV108" s="1044"/>
      <c r="AW108" s="1044"/>
      <c r="AX108" s="1044"/>
      <c r="AY108" s="1044"/>
      <c r="AZ108" s="1061"/>
      <c r="BA108" s="261"/>
    </row>
    <row r="109" spans="1:53" s="178" customFormat="1" ht="12.75" customHeight="1">
      <c r="A109" s="261"/>
      <c r="B109" s="1044"/>
      <c r="C109" s="1044"/>
      <c r="D109" s="1044"/>
      <c r="E109" s="1044"/>
      <c r="F109" s="1044"/>
      <c r="G109" s="1044"/>
      <c r="H109" s="1044"/>
      <c r="I109" s="1044"/>
      <c r="J109" s="1044"/>
      <c r="K109" s="1044"/>
      <c r="L109" s="1044"/>
      <c r="M109" s="1044"/>
      <c r="N109" s="1044"/>
      <c r="O109" s="1044"/>
      <c r="P109" s="1044"/>
      <c r="Q109" s="1044"/>
      <c r="R109" s="1168"/>
      <c r="S109" s="1044"/>
      <c r="T109" s="1044"/>
      <c r="U109" s="1044"/>
      <c r="V109" s="1044"/>
      <c r="W109" s="1044"/>
      <c r="X109" s="1044"/>
      <c r="Y109" s="1044"/>
      <c r="Z109" s="1044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4"/>
      <c r="AK109" s="1044"/>
      <c r="AL109" s="1044"/>
      <c r="AM109" s="1044"/>
      <c r="AN109" s="1044"/>
      <c r="AO109" s="1044"/>
      <c r="AP109" s="1044"/>
      <c r="AQ109" s="1044"/>
      <c r="AR109" s="1044"/>
      <c r="AS109" s="1044"/>
      <c r="AT109" s="1044"/>
      <c r="AU109" s="1044"/>
      <c r="AV109" s="1044"/>
      <c r="AW109" s="1044"/>
      <c r="AX109" s="1044"/>
      <c r="AY109" s="1044"/>
      <c r="AZ109" s="1061"/>
      <c r="BA109" s="261"/>
    </row>
    <row r="110" spans="1:53" s="178" customFormat="1" ht="12.75" customHeight="1">
      <c r="A110" s="261"/>
      <c r="B110" s="1044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4"/>
      <c r="N110" s="1044"/>
      <c r="O110" s="1044"/>
      <c r="P110" s="1044"/>
      <c r="Q110" s="1044"/>
      <c r="R110" s="1168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4"/>
      <c r="AK110" s="1044"/>
      <c r="AL110" s="1044"/>
      <c r="AM110" s="1044"/>
      <c r="AN110" s="1044"/>
      <c r="AO110" s="1044"/>
      <c r="AP110" s="1044"/>
      <c r="AQ110" s="1044"/>
      <c r="AR110" s="1044"/>
      <c r="AS110" s="1044"/>
      <c r="AT110" s="1044"/>
      <c r="AU110" s="1044"/>
      <c r="AV110" s="1044"/>
      <c r="AW110" s="1044"/>
      <c r="AX110" s="1044"/>
      <c r="AY110" s="1044"/>
      <c r="AZ110" s="1061"/>
      <c r="BA110" s="261"/>
    </row>
    <row r="111" spans="1:53" s="178" customFormat="1" ht="12.75" customHeight="1">
      <c r="A111" s="261"/>
      <c r="B111" s="1044"/>
      <c r="C111" s="1044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168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4"/>
      <c r="AH111" s="1044"/>
      <c r="AI111" s="1044"/>
      <c r="AJ111" s="1044"/>
      <c r="AK111" s="1044"/>
      <c r="AL111" s="1044"/>
      <c r="AM111" s="1044"/>
      <c r="AN111" s="1044"/>
      <c r="AO111" s="1044"/>
      <c r="AP111" s="1044"/>
      <c r="AQ111" s="1044"/>
      <c r="AR111" s="1044"/>
      <c r="AS111" s="1044"/>
      <c r="AT111" s="1044"/>
      <c r="AU111" s="1044"/>
      <c r="AV111" s="1044"/>
      <c r="AW111" s="1044"/>
      <c r="AX111" s="1044"/>
      <c r="AY111" s="1044"/>
      <c r="AZ111" s="1061"/>
      <c r="BA111" s="261"/>
    </row>
    <row r="112" spans="1:53" s="178" customFormat="1" ht="15" customHeight="1">
      <c r="A112" s="177"/>
      <c r="B112" s="1044">
        <v>1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52">
        <v>2</v>
      </c>
      <c r="S112" s="1053"/>
      <c r="T112" s="1443">
        <v>3</v>
      </c>
      <c r="U112" s="1443"/>
      <c r="V112" s="1443"/>
      <c r="W112" s="1443"/>
      <c r="X112" s="1443"/>
      <c r="Y112" s="1443"/>
      <c r="Z112" s="1443"/>
      <c r="AA112" s="1443"/>
      <c r="AB112" s="1443"/>
      <c r="AC112" s="1443">
        <v>4</v>
      </c>
      <c r="AD112" s="1443"/>
      <c r="AE112" s="1443"/>
      <c r="AF112" s="1443"/>
      <c r="AG112" s="1443"/>
      <c r="AH112" s="1443"/>
      <c r="AI112" s="1443"/>
      <c r="AJ112" s="1443">
        <v>5</v>
      </c>
      <c r="AK112" s="1443"/>
      <c r="AL112" s="1443"/>
      <c r="AM112" s="1443"/>
      <c r="AN112" s="1443"/>
      <c r="AO112" s="1443"/>
      <c r="AP112" s="1443"/>
      <c r="AQ112" s="1443"/>
      <c r="AR112" s="1443">
        <v>6</v>
      </c>
      <c r="AS112" s="1443"/>
      <c r="AT112" s="1443"/>
      <c r="AU112" s="1443"/>
      <c r="AV112" s="1443"/>
      <c r="AW112" s="1443"/>
      <c r="AX112" s="1443"/>
      <c r="AY112" s="1443"/>
      <c r="AZ112" s="1058"/>
      <c r="BA112" s="320"/>
    </row>
    <row r="113" spans="1:53" s="178" customFormat="1" ht="31.5" customHeight="1">
      <c r="A113" s="177"/>
      <c r="B113" s="1427" t="s">
        <v>602</v>
      </c>
      <c r="C113" s="1427"/>
      <c r="D113" s="1427"/>
      <c r="E113" s="1427"/>
      <c r="F113" s="1427"/>
      <c r="G113" s="1427"/>
      <c r="H113" s="1427"/>
      <c r="I113" s="1427"/>
      <c r="J113" s="1427"/>
      <c r="K113" s="1427"/>
      <c r="L113" s="1427"/>
      <c r="M113" s="1427"/>
      <c r="N113" s="1427"/>
      <c r="O113" s="1427"/>
      <c r="P113" s="1427"/>
      <c r="Q113" s="1427"/>
      <c r="R113" s="1606">
        <v>100</v>
      </c>
      <c r="S113" s="1606"/>
      <c r="T113" s="1617" t="e">
        <f>AR113/AJ113/AC113</f>
        <v>#DIV/0!</v>
      </c>
      <c r="U113" s="1042"/>
      <c r="V113" s="1042"/>
      <c r="W113" s="1042"/>
      <c r="X113" s="1042"/>
      <c r="Y113" s="1042"/>
      <c r="Z113" s="1042"/>
      <c r="AA113" s="1042"/>
      <c r="AB113" s="1042"/>
      <c r="AC113" s="1228"/>
      <c r="AD113" s="1228"/>
      <c r="AE113" s="1228"/>
      <c r="AF113" s="1228"/>
      <c r="AG113" s="1228"/>
      <c r="AH113" s="1228"/>
      <c r="AI113" s="1228"/>
      <c r="AJ113" s="1044"/>
      <c r="AK113" s="1044"/>
      <c r="AL113" s="1044"/>
      <c r="AM113" s="1044"/>
      <c r="AN113" s="1044"/>
      <c r="AO113" s="1044"/>
      <c r="AP113" s="1044"/>
      <c r="AQ113" s="1044"/>
      <c r="AR113" s="1611"/>
      <c r="AS113" s="1044"/>
      <c r="AT113" s="1044"/>
      <c r="AU113" s="1044"/>
      <c r="AV113" s="1044"/>
      <c r="AW113" s="1044"/>
      <c r="AX113" s="1044"/>
      <c r="AY113" s="1044"/>
      <c r="AZ113" s="1044"/>
      <c r="BA113" s="177"/>
    </row>
    <row r="114" spans="1:53" s="178" customFormat="1" ht="18" customHeight="1">
      <c r="A114" s="177"/>
      <c r="B114" s="1610" t="s">
        <v>601</v>
      </c>
      <c r="C114" s="1610"/>
      <c r="D114" s="1610"/>
      <c r="E114" s="1610"/>
      <c r="F114" s="1610"/>
      <c r="G114" s="1610"/>
      <c r="H114" s="1610"/>
      <c r="I114" s="1610"/>
      <c r="J114" s="1610"/>
      <c r="K114" s="1610"/>
      <c r="L114" s="1610"/>
      <c r="M114" s="1610"/>
      <c r="N114" s="1610"/>
      <c r="O114" s="1610"/>
      <c r="P114" s="1610"/>
      <c r="Q114" s="1610"/>
      <c r="R114" s="1606">
        <v>110</v>
      </c>
      <c r="S114" s="1606"/>
      <c r="T114" s="1580"/>
      <c r="U114" s="1580"/>
      <c r="V114" s="1580"/>
      <c r="W114" s="1580"/>
      <c r="X114" s="1580"/>
      <c r="Y114" s="1580"/>
      <c r="Z114" s="1580"/>
      <c r="AA114" s="1580"/>
      <c r="AB114" s="1580"/>
      <c r="AC114" s="1228"/>
      <c r="AD114" s="1228"/>
      <c r="AE114" s="1228"/>
      <c r="AF114" s="1228"/>
      <c r="AG114" s="1228"/>
      <c r="AH114" s="1228"/>
      <c r="AI114" s="1228"/>
      <c r="AJ114" s="1044"/>
      <c r="AK114" s="1044"/>
      <c r="AL114" s="1044"/>
      <c r="AM114" s="1044"/>
      <c r="AN114" s="1044"/>
      <c r="AO114" s="1044"/>
      <c r="AP114" s="1044"/>
      <c r="AQ114" s="1044"/>
      <c r="AR114" s="1042">
        <f>T114*AC114*AJ114</f>
        <v>0</v>
      </c>
      <c r="AS114" s="1042"/>
      <c r="AT114" s="1042"/>
      <c r="AU114" s="1042"/>
      <c r="AV114" s="1042"/>
      <c r="AW114" s="1042"/>
      <c r="AX114" s="1042"/>
      <c r="AY114" s="1042"/>
      <c r="AZ114" s="1042"/>
      <c r="BA114" s="177"/>
    </row>
    <row r="115" spans="1:53" s="178" customFormat="1" ht="18" customHeight="1">
      <c r="A115" s="177"/>
      <c r="B115" s="1607" t="s">
        <v>600</v>
      </c>
      <c r="C115" s="1607"/>
      <c r="D115" s="1607"/>
      <c r="E115" s="1607"/>
      <c r="F115" s="1607"/>
      <c r="G115" s="1607"/>
      <c r="H115" s="1607"/>
      <c r="I115" s="1607"/>
      <c r="J115" s="1607"/>
      <c r="K115" s="1607"/>
      <c r="L115" s="1607"/>
      <c r="M115" s="1607"/>
      <c r="N115" s="1607"/>
      <c r="O115" s="1607"/>
      <c r="P115" s="1607"/>
      <c r="Q115" s="1607"/>
      <c r="R115" s="1606">
        <v>111</v>
      </c>
      <c r="S115" s="1606"/>
      <c r="T115" s="1580"/>
      <c r="U115" s="1580"/>
      <c r="V115" s="1580"/>
      <c r="W115" s="1580"/>
      <c r="X115" s="1580"/>
      <c r="Y115" s="1580"/>
      <c r="Z115" s="1580"/>
      <c r="AA115" s="1580"/>
      <c r="AB115" s="1580"/>
      <c r="AC115" s="1228"/>
      <c r="AD115" s="1228"/>
      <c r="AE115" s="1228"/>
      <c r="AF115" s="1228"/>
      <c r="AG115" s="1228"/>
      <c r="AH115" s="1228"/>
      <c r="AI115" s="1228"/>
      <c r="AJ115" s="1044"/>
      <c r="AK115" s="1044"/>
      <c r="AL115" s="1044"/>
      <c r="AM115" s="1044"/>
      <c r="AN115" s="1044"/>
      <c r="AO115" s="1044"/>
      <c r="AP115" s="1044"/>
      <c r="AQ115" s="1044"/>
      <c r="AR115" s="1042">
        <f>T115*AC115*AJ115</f>
        <v>0</v>
      </c>
      <c r="AS115" s="1042"/>
      <c r="AT115" s="1042"/>
      <c r="AU115" s="1042"/>
      <c r="AV115" s="1042"/>
      <c r="AW115" s="1042"/>
      <c r="AX115" s="1042"/>
      <c r="AY115" s="1042"/>
      <c r="AZ115" s="1042"/>
      <c r="BA115" s="177"/>
    </row>
    <row r="117" spans="1:53" s="182" customFormat="1" ht="18" customHeight="1">
      <c r="A117" s="177"/>
      <c r="B117" s="1583" t="s">
        <v>1239</v>
      </c>
      <c r="C117" s="1583"/>
      <c r="D117" s="1583"/>
      <c r="E117" s="1583"/>
      <c r="F117" s="1583"/>
      <c r="G117" s="1583"/>
      <c r="H117" s="1583"/>
      <c r="I117" s="1583"/>
      <c r="J117" s="1583"/>
      <c r="K117" s="1583"/>
      <c r="L117" s="1583"/>
      <c r="M117" s="1583"/>
      <c r="N117" s="1583"/>
      <c r="O117" s="1583"/>
      <c r="P117" s="1583"/>
      <c r="Q117" s="1583"/>
      <c r="R117" s="1583"/>
      <c r="S117" s="1583"/>
      <c r="T117" s="1583"/>
      <c r="U117" s="1583"/>
      <c r="V117" s="1583"/>
      <c r="W117" s="1583"/>
      <c r="X117" s="1583"/>
      <c r="Y117" s="1583"/>
      <c r="Z117" s="1583"/>
      <c r="AA117" s="1583"/>
      <c r="AB117" s="1583"/>
      <c r="AC117" s="1583"/>
      <c r="AD117" s="1583"/>
      <c r="AE117" s="1583"/>
      <c r="AF117" s="1583"/>
      <c r="AG117" s="1583"/>
      <c r="AH117" s="1583"/>
      <c r="AI117" s="1583"/>
      <c r="AJ117" s="1583"/>
      <c r="AK117" s="1583"/>
      <c r="AL117" s="1583"/>
      <c r="AM117" s="1583"/>
      <c r="AN117" s="1583"/>
      <c r="AO117" s="1583"/>
      <c r="AP117" s="1583"/>
      <c r="AQ117" s="1583"/>
      <c r="AR117" s="1583"/>
      <c r="AS117" s="1583"/>
      <c r="AT117" s="1583"/>
      <c r="AU117" s="1583"/>
      <c r="AV117" s="1583"/>
      <c r="AW117" s="1583"/>
      <c r="AX117" s="1583"/>
      <c r="AY117" s="1583"/>
      <c r="AZ117" s="1583"/>
      <c r="BA117" s="177"/>
    </row>
    <row r="118" spans="1:53" s="178" customFormat="1" ht="7.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</row>
    <row r="119" spans="1:53" s="178" customFormat="1" ht="12.75" customHeight="1">
      <c r="A119" s="261"/>
      <c r="B119" s="1044" t="s">
        <v>0</v>
      </c>
      <c r="C119" s="1044"/>
      <c r="D119" s="1044"/>
      <c r="E119" s="1044"/>
      <c r="F119" s="1044"/>
      <c r="G119" s="1044"/>
      <c r="H119" s="1044"/>
      <c r="I119" s="1044"/>
      <c r="J119" s="1044"/>
      <c r="K119" s="1044"/>
      <c r="L119" s="1044"/>
      <c r="M119" s="1044"/>
      <c r="N119" s="1044"/>
      <c r="O119" s="1044"/>
      <c r="P119" s="1044"/>
      <c r="Q119" s="1044"/>
      <c r="R119" s="1168" t="s">
        <v>1</v>
      </c>
      <c r="S119" s="1044"/>
      <c r="T119" s="1044" t="s">
        <v>606</v>
      </c>
      <c r="U119" s="1044"/>
      <c r="V119" s="1044"/>
      <c r="W119" s="1044"/>
      <c r="X119" s="1044"/>
      <c r="Y119" s="1044"/>
      <c r="Z119" s="1044"/>
      <c r="AA119" s="1044"/>
      <c r="AB119" s="1044"/>
      <c r="AC119" s="1044" t="s">
        <v>605</v>
      </c>
      <c r="AD119" s="1044"/>
      <c r="AE119" s="1044"/>
      <c r="AF119" s="1044"/>
      <c r="AG119" s="1044"/>
      <c r="AH119" s="1044"/>
      <c r="AI119" s="1044"/>
      <c r="AJ119" s="1044" t="s">
        <v>604</v>
      </c>
      <c r="AK119" s="1044"/>
      <c r="AL119" s="1044"/>
      <c r="AM119" s="1044"/>
      <c r="AN119" s="1044"/>
      <c r="AO119" s="1044"/>
      <c r="AP119" s="1044"/>
      <c r="AQ119" s="1044"/>
      <c r="AR119" s="1044" t="s">
        <v>603</v>
      </c>
      <c r="AS119" s="1044"/>
      <c r="AT119" s="1044"/>
      <c r="AU119" s="1044"/>
      <c r="AV119" s="1044"/>
      <c r="AW119" s="1044"/>
      <c r="AX119" s="1044"/>
      <c r="AY119" s="1044"/>
      <c r="AZ119" s="1061"/>
      <c r="BA119" s="261"/>
    </row>
    <row r="120" spans="1:53" s="178" customFormat="1" ht="12.75" customHeight="1">
      <c r="A120" s="261"/>
      <c r="B120" s="1044"/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44"/>
      <c r="M120" s="1044"/>
      <c r="N120" s="1044"/>
      <c r="O120" s="1044"/>
      <c r="P120" s="1044"/>
      <c r="Q120" s="1044"/>
      <c r="R120" s="1168"/>
      <c r="S120" s="1044"/>
      <c r="T120" s="1044"/>
      <c r="U120" s="1044"/>
      <c r="V120" s="1044"/>
      <c r="W120" s="1044"/>
      <c r="X120" s="1044"/>
      <c r="Y120" s="1044"/>
      <c r="Z120" s="1044"/>
      <c r="AA120" s="1044"/>
      <c r="AB120" s="1044"/>
      <c r="AC120" s="1044"/>
      <c r="AD120" s="1044"/>
      <c r="AE120" s="1044"/>
      <c r="AF120" s="1044"/>
      <c r="AG120" s="1044"/>
      <c r="AH120" s="1044"/>
      <c r="AI120" s="1044"/>
      <c r="AJ120" s="1044"/>
      <c r="AK120" s="1044"/>
      <c r="AL120" s="1044"/>
      <c r="AM120" s="1044"/>
      <c r="AN120" s="1044"/>
      <c r="AO120" s="1044"/>
      <c r="AP120" s="1044"/>
      <c r="AQ120" s="1044"/>
      <c r="AR120" s="1044"/>
      <c r="AS120" s="1044"/>
      <c r="AT120" s="1044"/>
      <c r="AU120" s="1044"/>
      <c r="AV120" s="1044"/>
      <c r="AW120" s="1044"/>
      <c r="AX120" s="1044"/>
      <c r="AY120" s="1044"/>
      <c r="AZ120" s="1061"/>
      <c r="BA120" s="261"/>
    </row>
    <row r="121" spans="1:53" s="178" customFormat="1" ht="12.75" customHeight="1">
      <c r="A121" s="261"/>
      <c r="B121" s="1044"/>
      <c r="C121" s="1044"/>
      <c r="D121" s="1044"/>
      <c r="E121" s="1044"/>
      <c r="F121" s="1044"/>
      <c r="G121" s="1044"/>
      <c r="H121" s="1044"/>
      <c r="I121" s="1044"/>
      <c r="J121" s="1044"/>
      <c r="K121" s="1044"/>
      <c r="L121" s="1044"/>
      <c r="M121" s="1044"/>
      <c r="N121" s="1044"/>
      <c r="O121" s="1044"/>
      <c r="P121" s="1044"/>
      <c r="Q121" s="1044"/>
      <c r="R121" s="1168"/>
      <c r="S121" s="1044"/>
      <c r="T121" s="1044"/>
      <c r="U121" s="1044"/>
      <c r="V121" s="1044"/>
      <c r="W121" s="1044"/>
      <c r="X121" s="1044"/>
      <c r="Y121" s="1044"/>
      <c r="Z121" s="1044"/>
      <c r="AA121" s="1044"/>
      <c r="AB121" s="1044"/>
      <c r="AC121" s="1044"/>
      <c r="AD121" s="1044"/>
      <c r="AE121" s="1044"/>
      <c r="AF121" s="1044"/>
      <c r="AG121" s="1044"/>
      <c r="AH121" s="1044"/>
      <c r="AI121" s="1044"/>
      <c r="AJ121" s="1044"/>
      <c r="AK121" s="1044"/>
      <c r="AL121" s="1044"/>
      <c r="AM121" s="1044"/>
      <c r="AN121" s="1044"/>
      <c r="AO121" s="1044"/>
      <c r="AP121" s="1044"/>
      <c r="AQ121" s="1044"/>
      <c r="AR121" s="1044"/>
      <c r="AS121" s="1044"/>
      <c r="AT121" s="1044"/>
      <c r="AU121" s="1044"/>
      <c r="AV121" s="1044"/>
      <c r="AW121" s="1044"/>
      <c r="AX121" s="1044"/>
      <c r="AY121" s="1044"/>
      <c r="AZ121" s="1061"/>
      <c r="BA121" s="261"/>
    </row>
    <row r="122" spans="1:53" s="178" customFormat="1" ht="12.75" customHeight="1">
      <c r="A122" s="261"/>
      <c r="B122" s="1044"/>
      <c r="C122" s="1044"/>
      <c r="D122" s="1044"/>
      <c r="E122" s="1044"/>
      <c r="F122" s="1044"/>
      <c r="G122" s="1044"/>
      <c r="H122" s="1044"/>
      <c r="I122" s="1044"/>
      <c r="J122" s="1044"/>
      <c r="K122" s="1044"/>
      <c r="L122" s="1044"/>
      <c r="M122" s="1044"/>
      <c r="N122" s="1044"/>
      <c r="O122" s="1044"/>
      <c r="P122" s="1044"/>
      <c r="Q122" s="1044"/>
      <c r="R122" s="1168"/>
      <c r="S122" s="1044"/>
      <c r="T122" s="1044"/>
      <c r="U122" s="1044"/>
      <c r="V122" s="1044"/>
      <c r="W122" s="1044"/>
      <c r="X122" s="1044"/>
      <c r="Y122" s="1044"/>
      <c r="Z122" s="1044"/>
      <c r="AA122" s="1044"/>
      <c r="AB122" s="1044"/>
      <c r="AC122" s="1044"/>
      <c r="AD122" s="1044"/>
      <c r="AE122" s="1044"/>
      <c r="AF122" s="1044"/>
      <c r="AG122" s="1044"/>
      <c r="AH122" s="1044"/>
      <c r="AI122" s="1044"/>
      <c r="AJ122" s="1044"/>
      <c r="AK122" s="1044"/>
      <c r="AL122" s="1044"/>
      <c r="AM122" s="1044"/>
      <c r="AN122" s="1044"/>
      <c r="AO122" s="1044"/>
      <c r="AP122" s="1044"/>
      <c r="AQ122" s="1044"/>
      <c r="AR122" s="1044"/>
      <c r="AS122" s="1044"/>
      <c r="AT122" s="1044"/>
      <c r="AU122" s="1044"/>
      <c r="AV122" s="1044"/>
      <c r="AW122" s="1044"/>
      <c r="AX122" s="1044"/>
      <c r="AY122" s="1044"/>
      <c r="AZ122" s="1061"/>
      <c r="BA122" s="261"/>
    </row>
    <row r="123" spans="1:53" s="178" customFormat="1" ht="15" customHeight="1">
      <c r="A123" s="177"/>
      <c r="B123" s="1044">
        <v>1</v>
      </c>
      <c r="C123" s="1044"/>
      <c r="D123" s="1044"/>
      <c r="E123" s="1044"/>
      <c r="F123" s="1044"/>
      <c r="G123" s="1044"/>
      <c r="H123" s="1044"/>
      <c r="I123" s="1044"/>
      <c r="J123" s="1044"/>
      <c r="K123" s="1044"/>
      <c r="L123" s="1044"/>
      <c r="M123" s="1044"/>
      <c r="N123" s="1044"/>
      <c r="O123" s="1044"/>
      <c r="P123" s="1044"/>
      <c r="Q123" s="1044"/>
      <c r="R123" s="1052">
        <v>2</v>
      </c>
      <c r="S123" s="1053"/>
      <c r="T123" s="1443">
        <v>3</v>
      </c>
      <c r="U123" s="1443"/>
      <c r="V123" s="1443"/>
      <c r="W123" s="1443"/>
      <c r="X123" s="1443"/>
      <c r="Y123" s="1443"/>
      <c r="Z123" s="1443"/>
      <c r="AA123" s="1443"/>
      <c r="AB123" s="1443"/>
      <c r="AC123" s="1443">
        <v>4</v>
      </c>
      <c r="AD123" s="1443"/>
      <c r="AE123" s="1443"/>
      <c r="AF123" s="1443"/>
      <c r="AG123" s="1443"/>
      <c r="AH123" s="1443"/>
      <c r="AI123" s="1443"/>
      <c r="AJ123" s="1443">
        <v>5</v>
      </c>
      <c r="AK123" s="1443"/>
      <c r="AL123" s="1443"/>
      <c r="AM123" s="1443"/>
      <c r="AN123" s="1443"/>
      <c r="AO123" s="1443"/>
      <c r="AP123" s="1443"/>
      <c r="AQ123" s="1443"/>
      <c r="AR123" s="1443">
        <v>6</v>
      </c>
      <c r="AS123" s="1443"/>
      <c r="AT123" s="1443"/>
      <c r="AU123" s="1443"/>
      <c r="AV123" s="1443"/>
      <c r="AW123" s="1443"/>
      <c r="AX123" s="1443"/>
      <c r="AY123" s="1443"/>
      <c r="AZ123" s="1058"/>
      <c r="BA123" s="320"/>
    </row>
    <row r="124" spans="1:53" s="178" customFormat="1" ht="31.5" customHeight="1">
      <c r="A124" s="177"/>
      <c r="B124" s="1427" t="s">
        <v>602</v>
      </c>
      <c r="C124" s="1427"/>
      <c r="D124" s="1427"/>
      <c r="E124" s="1427"/>
      <c r="F124" s="1427"/>
      <c r="G124" s="1427"/>
      <c r="H124" s="1427"/>
      <c r="I124" s="1427"/>
      <c r="J124" s="1427"/>
      <c r="K124" s="1427"/>
      <c r="L124" s="1427"/>
      <c r="M124" s="1427"/>
      <c r="N124" s="1427"/>
      <c r="O124" s="1427"/>
      <c r="P124" s="1427"/>
      <c r="Q124" s="1427"/>
      <c r="R124" s="1606">
        <v>100</v>
      </c>
      <c r="S124" s="1606"/>
      <c r="T124" s="1617" t="e">
        <f>AR124/AJ124/AC124</f>
        <v>#DIV/0!</v>
      </c>
      <c r="U124" s="1042"/>
      <c r="V124" s="1042"/>
      <c r="W124" s="1042"/>
      <c r="X124" s="1042"/>
      <c r="Y124" s="1042"/>
      <c r="Z124" s="1042"/>
      <c r="AA124" s="1042"/>
      <c r="AB124" s="1042"/>
      <c r="AC124" s="1228"/>
      <c r="AD124" s="1228"/>
      <c r="AE124" s="1228"/>
      <c r="AF124" s="1228"/>
      <c r="AG124" s="1228"/>
      <c r="AH124" s="1228"/>
      <c r="AI124" s="1228"/>
      <c r="AJ124" s="1044"/>
      <c r="AK124" s="1044"/>
      <c r="AL124" s="1044"/>
      <c r="AM124" s="1044"/>
      <c r="AN124" s="1044"/>
      <c r="AO124" s="1044"/>
      <c r="AP124" s="1044"/>
      <c r="AQ124" s="1044"/>
      <c r="AR124" s="1611"/>
      <c r="AS124" s="1044"/>
      <c r="AT124" s="1044"/>
      <c r="AU124" s="1044"/>
      <c r="AV124" s="1044"/>
      <c r="AW124" s="1044"/>
      <c r="AX124" s="1044"/>
      <c r="AY124" s="1044"/>
      <c r="AZ124" s="1044"/>
      <c r="BA124" s="177"/>
    </row>
    <row r="125" spans="1:53" s="178" customFormat="1" ht="18" customHeight="1">
      <c r="A125" s="177"/>
      <c r="B125" s="1610" t="s">
        <v>601</v>
      </c>
      <c r="C125" s="1610"/>
      <c r="D125" s="1610"/>
      <c r="E125" s="1610"/>
      <c r="F125" s="1610"/>
      <c r="G125" s="1610"/>
      <c r="H125" s="1610"/>
      <c r="I125" s="1610"/>
      <c r="J125" s="1610"/>
      <c r="K125" s="1610"/>
      <c r="L125" s="1610"/>
      <c r="M125" s="1610"/>
      <c r="N125" s="1610"/>
      <c r="O125" s="1610"/>
      <c r="P125" s="1610"/>
      <c r="Q125" s="1610"/>
      <c r="R125" s="1606">
        <v>110</v>
      </c>
      <c r="S125" s="1606"/>
      <c r="T125" s="1580"/>
      <c r="U125" s="1580"/>
      <c r="V125" s="1580"/>
      <c r="W125" s="1580"/>
      <c r="X125" s="1580"/>
      <c r="Y125" s="1580"/>
      <c r="Z125" s="1580"/>
      <c r="AA125" s="1580"/>
      <c r="AB125" s="1580"/>
      <c r="AC125" s="1228"/>
      <c r="AD125" s="1228"/>
      <c r="AE125" s="1228"/>
      <c r="AF125" s="1228"/>
      <c r="AG125" s="1228"/>
      <c r="AH125" s="1228"/>
      <c r="AI125" s="1228"/>
      <c r="AJ125" s="1044"/>
      <c r="AK125" s="1044"/>
      <c r="AL125" s="1044"/>
      <c r="AM125" s="1044"/>
      <c r="AN125" s="1044"/>
      <c r="AO125" s="1044"/>
      <c r="AP125" s="1044"/>
      <c r="AQ125" s="1044"/>
      <c r="AR125" s="1042">
        <f>T125*AC125*AJ125</f>
        <v>0</v>
      </c>
      <c r="AS125" s="1042"/>
      <c r="AT125" s="1042"/>
      <c r="AU125" s="1042"/>
      <c r="AV125" s="1042"/>
      <c r="AW125" s="1042"/>
      <c r="AX125" s="1042"/>
      <c r="AY125" s="1042"/>
      <c r="AZ125" s="1042"/>
      <c r="BA125" s="177"/>
    </row>
    <row r="126" spans="1:53" s="178" customFormat="1" ht="18" customHeight="1">
      <c r="A126" s="177"/>
      <c r="B126" s="1607" t="s">
        <v>600</v>
      </c>
      <c r="C126" s="1607"/>
      <c r="D126" s="1607"/>
      <c r="E126" s="1607"/>
      <c r="F126" s="1607"/>
      <c r="G126" s="1607"/>
      <c r="H126" s="1607"/>
      <c r="I126" s="1607"/>
      <c r="J126" s="1607"/>
      <c r="K126" s="1607"/>
      <c r="L126" s="1607"/>
      <c r="M126" s="1607"/>
      <c r="N126" s="1607"/>
      <c r="O126" s="1607"/>
      <c r="P126" s="1607"/>
      <c r="Q126" s="1607"/>
      <c r="R126" s="1606">
        <v>111</v>
      </c>
      <c r="S126" s="1606"/>
      <c r="T126" s="1580"/>
      <c r="U126" s="1580"/>
      <c r="V126" s="1580"/>
      <c r="W126" s="1580"/>
      <c r="X126" s="1580"/>
      <c r="Y126" s="1580"/>
      <c r="Z126" s="1580"/>
      <c r="AA126" s="1580"/>
      <c r="AB126" s="1580"/>
      <c r="AC126" s="1228"/>
      <c r="AD126" s="1228"/>
      <c r="AE126" s="1228"/>
      <c r="AF126" s="1228"/>
      <c r="AG126" s="1228"/>
      <c r="AH126" s="1228"/>
      <c r="AI126" s="1228"/>
      <c r="AJ126" s="1044"/>
      <c r="AK126" s="1044"/>
      <c r="AL126" s="1044"/>
      <c r="AM126" s="1044"/>
      <c r="AN126" s="1044"/>
      <c r="AO126" s="1044"/>
      <c r="AP126" s="1044"/>
      <c r="AQ126" s="1044"/>
      <c r="AR126" s="1042">
        <f>T126*AC126*AJ126</f>
        <v>0</v>
      </c>
      <c r="AS126" s="1042"/>
      <c r="AT126" s="1042"/>
      <c r="AU126" s="1042"/>
      <c r="AV126" s="1042"/>
      <c r="AW126" s="1042"/>
      <c r="AX126" s="1042"/>
      <c r="AY126" s="1042"/>
      <c r="AZ126" s="1042"/>
      <c r="BA126" s="177"/>
    </row>
    <row r="128" spans="1:53" s="182" customFormat="1" ht="18" customHeight="1">
      <c r="A128" s="177"/>
      <c r="B128" s="1583" t="s">
        <v>1240</v>
      </c>
      <c r="C128" s="1583"/>
      <c r="D128" s="1583"/>
      <c r="E128" s="1583"/>
      <c r="F128" s="1583"/>
      <c r="G128" s="1583"/>
      <c r="H128" s="1583"/>
      <c r="I128" s="1583"/>
      <c r="J128" s="1583"/>
      <c r="K128" s="1583"/>
      <c r="L128" s="1583"/>
      <c r="M128" s="1583"/>
      <c r="N128" s="1583"/>
      <c r="O128" s="1583"/>
      <c r="P128" s="1583"/>
      <c r="Q128" s="1583"/>
      <c r="R128" s="1583"/>
      <c r="S128" s="1583"/>
      <c r="T128" s="1583"/>
      <c r="U128" s="1583"/>
      <c r="V128" s="1583"/>
      <c r="W128" s="1583"/>
      <c r="X128" s="1583"/>
      <c r="Y128" s="1583"/>
      <c r="Z128" s="1583"/>
      <c r="AA128" s="1583"/>
      <c r="AB128" s="1583"/>
      <c r="AC128" s="1583"/>
      <c r="AD128" s="1583"/>
      <c r="AE128" s="1583"/>
      <c r="AF128" s="1583"/>
      <c r="AG128" s="1583"/>
      <c r="AH128" s="1583"/>
      <c r="AI128" s="1583"/>
      <c r="AJ128" s="1583"/>
      <c r="AK128" s="1583"/>
      <c r="AL128" s="1583"/>
      <c r="AM128" s="1583"/>
      <c r="AN128" s="1583"/>
      <c r="AO128" s="1583"/>
      <c r="AP128" s="1583"/>
      <c r="AQ128" s="1583"/>
      <c r="AR128" s="1583"/>
      <c r="AS128" s="1583"/>
      <c r="AT128" s="1583"/>
      <c r="AU128" s="1583"/>
      <c r="AV128" s="1583"/>
      <c r="AW128" s="1583"/>
      <c r="AX128" s="1583"/>
      <c r="AY128" s="1583"/>
      <c r="AZ128" s="1583"/>
      <c r="BA128" s="177"/>
    </row>
    <row r="129" spans="1:60" s="178" customFormat="1" ht="5.2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</row>
    <row r="130" spans="1:60" s="178" customFormat="1" ht="12.75" customHeight="1">
      <c r="A130" s="261"/>
      <c r="B130" s="1044" t="s">
        <v>0</v>
      </c>
      <c r="C130" s="1044"/>
      <c r="D130" s="1044"/>
      <c r="E130" s="1044"/>
      <c r="F130" s="1044"/>
      <c r="G130" s="1044"/>
      <c r="H130" s="1044"/>
      <c r="I130" s="1044"/>
      <c r="J130" s="1044"/>
      <c r="K130" s="1044"/>
      <c r="L130" s="1044"/>
      <c r="M130" s="1044"/>
      <c r="N130" s="1044"/>
      <c r="O130" s="1044"/>
      <c r="P130" s="1044"/>
      <c r="Q130" s="1044"/>
      <c r="R130" s="1168" t="s">
        <v>1</v>
      </c>
      <c r="S130" s="1044"/>
      <c r="T130" s="1044" t="s">
        <v>606</v>
      </c>
      <c r="U130" s="1044"/>
      <c r="V130" s="1044"/>
      <c r="W130" s="1044"/>
      <c r="X130" s="1044"/>
      <c r="Y130" s="1044"/>
      <c r="Z130" s="1044"/>
      <c r="AA130" s="1044"/>
      <c r="AB130" s="1044"/>
      <c r="AC130" s="1044" t="s">
        <v>605</v>
      </c>
      <c r="AD130" s="1044"/>
      <c r="AE130" s="1044"/>
      <c r="AF130" s="1044"/>
      <c r="AG130" s="1044"/>
      <c r="AH130" s="1044"/>
      <c r="AI130" s="1044"/>
      <c r="AJ130" s="1044" t="s">
        <v>604</v>
      </c>
      <c r="AK130" s="1044"/>
      <c r="AL130" s="1044"/>
      <c r="AM130" s="1044"/>
      <c r="AN130" s="1044"/>
      <c r="AO130" s="1044"/>
      <c r="AP130" s="1044"/>
      <c r="AQ130" s="1044"/>
      <c r="AR130" s="1044" t="s">
        <v>603</v>
      </c>
      <c r="AS130" s="1044"/>
      <c r="AT130" s="1044"/>
      <c r="AU130" s="1044"/>
      <c r="AV130" s="1044"/>
      <c r="AW130" s="1044"/>
      <c r="AX130" s="1044"/>
      <c r="AY130" s="1044"/>
      <c r="AZ130" s="1061"/>
      <c r="BA130" s="261"/>
    </row>
    <row r="131" spans="1:60" s="178" customFormat="1" ht="12.75" customHeight="1">
      <c r="A131" s="261"/>
      <c r="B131" s="1044"/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168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1044"/>
      <c r="AE131" s="1044"/>
      <c r="AF131" s="1044"/>
      <c r="AG131" s="1044"/>
      <c r="AH131" s="1044"/>
      <c r="AI131" s="1044"/>
      <c r="AJ131" s="1044"/>
      <c r="AK131" s="1044"/>
      <c r="AL131" s="1044"/>
      <c r="AM131" s="1044"/>
      <c r="AN131" s="1044"/>
      <c r="AO131" s="1044"/>
      <c r="AP131" s="1044"/>
      <c r="AQ131" s="1044"/>
      <c r="AR131" s="1044"/>
      <c r="AS131" s="1044"/>
      <c r="AT131" s="1044"/>
      <c r="AU131" s="1044"/>
      <c r="AV131" s="1044"/>
      <c r="AW131" s="1044"/>
      <c r="AX131" s="1044"/>
      <c r="AY131" s="1044"/>
      <c r="AZ131" s="1061"/>
      <c r="BA131" s="261"/>
    </row>
    <row r="132" spans="1:60" s="178" customFormat="1" ht="12.75" customHeight="1">
      <c r="A132" s="261"/>
      <c r="B132" s="1044"/>
      <c r="C132" s="1044"/>
      <c r="D132" s="1044"/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4"/>
      <c r="O132" s="1044"/>
      <c r="P132" s="1044"/>
      <c r="Q132" s="1044"/>
      <c r="R132" s="1168"/>
      <c r="S132" s="1044"/>
      <c r="T132" s="1044"/>
      <c r="U132" s="1044"/>
      <c r="V132" s="1044"/>
      <c r="W132" s="1044"/>
      <c r="X132" s="1044"/>
      <c r="Y132" s="1044"/>
      <c r="Z132" s="1044"/>
      <c r="AA132" s="1044"/>
      <c r="AB132" s="1044"/>
      <c r="AC132" s="1044"/>
      <c r="AD132" s="1044"/>
      <c r="AE132" s="1044"/>
      <c r="AF132" s="1044"/>
      <c r="AG132" s="1044"/>
      <c r="AH132" s="1044"/>
      <c r="AI132" s="1044"/>
      <c r="AJ132" s="1044"/>
      <c r="AK132" s="1044"/>
      <c r="AL132" s="1044"/>
      <c r="AM132" s="1044"/>
      <c r="AN132" s="1044"/>
      <c r="AO132" s="1044"/>
      <c r="AP132" s="1044"/>
      <c r="AQ132" s="1044"/>
      <c r="AR132" s="1044"/>
      <c r="AS132" s="1044"/>
      <c r="AT132" s="1044"/>
      <c r="AU132" s="1044"/>
      <c r="AV132" s="1044"/>
      <c r="AW132" s="1044"/>
      <c r="AX132" s="1044"/>
      <c r="AY132" s="1044"/>
      <c r="AZ132" s="1061"/>
      <c r="BA132" s="261"/>
    </row>
    <row r="133" spans="1:60" s="178" customFormat="1" ht="12.75" customHeight="1">
      <c r="A133" s="261"/>
      <c r="B133" s="1044"/>
      <c r="C133" s="1044"/>
      <c r="D133" s="1044"/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4"/>
      <c r="O133" s="1044"/>
      <c r="P133" s="1044"/>
      <c r="Q133" s="1044"/>
      <c r="R133" s="1168"/>
      <c r="S133" s="1044"/>
      <c r="T133" s="1044"/>
      <c r="U133" s="1044"/>
      <c r="V133" s="1044"/>
      <c r="W133" s="1044"/>
      <c r="X133" s="1044"/>
      <c r="Y133" s="1044"/>
      <c r="Z133" s="1044"/>
      <c r="AA133" s="1044"/>
      <c r="AB133" s="1044"/>
      <c r="AC133" s="1044"/>
      <c r="AD133" s="1044"/>
      <c r="AE133" s="1044"/>
      <c r="AF133" s="1044"/>
      <c r="AG133" s="1044"/>
      <c r="AH133" s="1044"/>
      <c r="AI133" s="1044"/>
      <c r="AJ133" s="1044"/>
      <c r="AK133" s="1044"/>
      <c r="AL133" s="1044"/>
      <c r="AM133" s="1044"/>
      <c r="AN133" s="1044"/>
      <c r="AO133" s="1044"/>
      <c r="AP133" s="1044"/>
      <c r="AQ133" s="1044"/>
      <c r="AR133" s="1044"/>
      <c r="AS133" s="1044"/>
      <c r="AT133" s="1044"/>
      <c r="AU133" s="1044"/>
      <c r="AV133" s="1044"/>
      <c r="AW133" s="1044"/>
      <c r="AX133" s="1044"/>
      <c r="AY133" s="1044"/>
      <c r="AZ133" s="1061"/>
      <c r="BA133" s="261"/>
    </row>
    <row r="134" spans="1:60" s="178" customFormat="1" ht="15" customHeight="1">
      <c r="A134" s="177"/>
      <c r="B134" s="1044">
        <v>1</v>
      </c>
      <c r="C134" s="1044"/>
      <c r="D134" s="1044"/>
      <c r="E134" s="1044"/>
      <c r="F134" s="1044"/>
      <c r="G134" s="1044"/>
      <c r="H134" s="1044"/>
      <c r="I134" s="1044"/>
      <c r="J134" s="1044"/>
      <c r="K134" s="1044"/>
      <c r="L134" s="1044"/>
      <c r="M134" s="1044"/>
      <c r="N134" s="1044"/>
      <c r="O134" s="1044"/>
      <c r="P134" s="1044"/>
      <c r="Q134" s="1044"/>
      <c r="R134" s="1052">
        <v>2</v>
      </c>
      <c r="S134" s="1053"/>
      <c r="T134" s="1443">
        <v>3</v>
      </c>
      <c r="U134" s="1443"/>
      <c r="V134" s="1443"/>
      <c r="W134" s="1443"/>
      <c r="X134" s="1443"/>
      <c r="Y134" s="1443"/>
      <c r="Z134" s="1443"/>
      <c r="AA134" s="1443"/>
      <c r="AB134" s="1443"/>
      <c r="AC134" s="1443">
        <v>4</v>
      </c>
      <c r="AD134" s="1443"/>
      <c r="AE134" s="1443"/>
      <c r="AF134" s="1443"/>
      <c r="AG134" s="1443"/>
      <c r="AH134" s="1443"/>
      <c r="AI134" s="1443"/>
      <c r="AJ134" s="1443">
        <v>5</v>
      </c>
      <c r="AK134" s="1443"/>
      <c r="AL134" s="1443"/>
      <c r="AM134" s="1443"/>
      <c r="AN134" s="1443"/>
      <c r="AO134" s="1443"/>
      <c r="AP134" s="1443"/>
      <c r="AQ134" s="1443"/>
      <c r="AR134" s="1443">
        <v>6</v>
      </c>
      <c r="AS134" s="1443"/>
      <c r="AT134" s="1443"/>
      <c r="AU134" s="1443"/>
      <c r="AV134" s="1443"/>
      <c r="AW134" s="1443"/>
      <c r="AX134" s="1443"/>
      <c r="AY134" s="1443"/>
      <c r="AZ134" s="1058"/>
      <c r="BA134" s="320"/>
    </row>
    <row r="135" spans="1:60" s="178" customFormat="1" ht="31.5" customHeight="1">
      <c r="A135" s="177"/>
      <c r="B135" s="1427" t="s">
        <v>602</v>
      </c>
      <c r="C135" s="1427"/>
      <c r="D135" s="1427"/>
      <c r="E135" s="1427"/>
      <c r="F135" s="1427"/>
      <c r="G135" s="1427"/>
      <c r="H135" s="1427"/>
      <c r="I135" s="1427"/>
      <c r="J135" s="1427"/>
      <c r="K135" s="1427"/>
      <c r="L135" s="1427"/>
      <c r="M135" s="1427"/>
      <c r="N135" s="1427"/>
      <c r="O135" s="1427"/>
      <c r="P135" s="1427"/>
      <c r="Q135" s="1427"/>
      <c r="R135" s="1606">
        <v>100</v>
      </c>
      <c r="S135" s="1606"/>
      <c r="T135" s="1617" t="e">
        <f>AR135/AJ135/AC135</f>
        <v>#DIV/0!</v>
      </c>
      <c r="U135" s="1042"/>
      <c r="V135" s="1042"/>
      <c r="W135" s="1042"/>
      <c r="X135" s="1042"/>
      <c r="Y135" s="1042"/>
      <c r="Z135" s="1042"/>
      <c r="AA135" s="1042"/>
      <c r="AB135" s="1042"/>
      <c r="AC135" s="1228"/>
      <c r="AD135" s="1228"/>
      <c r="AE135" s="1228"/>
      <c r="AF135" s="1228"/>
      <c r="AG135" s="1228"/>
      <c r="AH135" s="1228"/>
      <c r="AI135" s="1228"/>
      <c r="AJ135" s="1044"/>
      <c r="AK135" s="1044"/>
      <c r="AL135" s="1044"/>
      <c r="AM135" s="1044"/>
      <c r="AN135" s="1044"/>
      <c r="AO135" s="1044"/>
      <c r="AP135" s="1044"/>
      <c r="AQ135" s="1044"/>
      <c r="AR135" s="1611"/>
      <c r="AS135" s="1044"/>
      <c r="AT135" s="1044"/>
      <c r="AU135" s="1044"/>
      <c r="AV135" s="1044"/>
      <c r="AW135" s="1044"/>
      <c r="AX135" s="1044"/>
      <c r="AY135" s="1044"/>
      <c r="AZ135" s="1044"/>
      <c r="BA135" s="177"/>
    </row>
    <row r="136" spans="1:60" s="178" customFormat="1" ht="18" customHeight="1">
      <c r="A136" s="177"/>
      <c r="B136" s="1610" t="s">
        <v>601</v>
      </c>
      <c r="C136" s="1610"/>
      <c r="D136" s="1610"/>
      <c r="E136" s="1610"/>
      <c r="F136" s="1610"/>
      <c r="G136" s="1610"/>
      <c r="H136" s="1610"/>
      <c r="I136" s="1610"/>
      <c r="J136" s="1610"/>
      <c r="K136" s="1610"/>
      <c r="L136" s="1610"/>
      <c r="M136" s="1610"/>
      <c r="N136" s="1610"/>
      <c r="O136" s="1610"/>
      <c r="P136" s="1610"/>
      <c r="Q136" s="1610"/>
      <c r="R136" s="1606">
        <v>110</v>
      </c>
      <c r="S136" s="1606"/>
      <c r="T136" s="1580"/>
      <c r="U136" s="1580"/>
      <c r="V136" s="1580"/>
      <c r="W136" s="1580"/>
      <c r="X136" s="1580"/>
      <c r="Y136" s="1580"/>
      <c r="Z136" s="1580"/>
      <c r="AA136" s="1580"/>
      <c r="AB136" s="1580"/>
      <c r="AC136" s="1228"/>
      <c r="AD136" s="1228"/>
      <c r="AE136" s="1228"/>
      <c r="AF136" s="1228"/>
      <c r="AG136" s="1228"/>
      <c r="AH136" s="1228"/>
      <c r="AI136" s="1228"/>
      <c r="AJ136" s="1044"/>
      <c r="AK136" s="1044"/>
      <c r="AL136" s="1044"/>
      <c r="AM136" s="1044"/>
      <c r="AN136" s="1044"/>
      <c r="AO136" s="1044"/>
      <c r="AP136" s="1044"/>
      <c r="AQ136" s="1044"/>
      <c r="AR136" s="1042">
        <f>T136*AC136*AJ136</f>
        <v>0</v>
      </c>
      <c r="AS136" s="1042"/>
      <c r="AT136" s="1042"/>
      <c r="AU136" s="1042"/>
      <c r="AV136" s="1042"/>
      <c r="AW136" s="1042"/>
      <c r="AX136" s="1042"/>
      <c r="AY136" s="1042"/>
      <c r="AZ136" s="1042"/>
      <c r="BA136" s="177"/>
    </row>
    <row r="137" spans="1:60" s="178" customFormat="1" ht="18" customHeight="1">
      <c r="A137" s="177"/>
      <c r="B137" s="1607" t="s">
        <v>600</v>
      </c>
      <c r="C137" s="1607"/>
      <c r="D137" s="1607"/>
      <c r="E137" s="1607"/>
      <c r="F137" s="1607"/>
      <c r="G137" s="1607"/>
      <c r="H137" s="1607"/>
      <c r="I137" s="1607"/>
      <c r="J137" s="1607"/>
      <c r="K137" s="1607"/>
      <c r="L137" s="1607"/>
      <c r="M137" s="1607"/>
      <c r="N137" s="1607"/>
      <c r="O137" s="1607"/>
      <c r="P137" s="1607"/>
      <c r="Q137" s="1607"/>
      <c r="R137" s="1606">
        <v>111</v>
      </c>
      <c r="S137" s="1606"/>
      <c r="T137" s="1580"/>
      <c r="U137" s="1580"/>
      <c r="V137" s="1580"/>
      <c r="W137" s="1580"/>
      <c r="X137" s="1580"/>
      <c r="Y137" s="1580"/>
      <c r="Z137" s="1580"/>
      <c r="AA137" s="1580"/>
      <c r="AB137" s="1580"/>
      <c r="AC137" s="1228"/>
      <c r="AD137" s="1228"/>
      <c r="AE137" s="1228"/>
      <c r="AF137" s="1228"/>
      <c r="AG137" s="1228"/>
      <c r="AH137" s="1228"/>
      <c r="AI137" s="1228"/>
      <c r="AJ137" s="1044"/>
      <c r="AK137" s="1044"/>
      <c r="AL137" s="1044"/>
      <c r="AM137" s="1044"/>
      <c r="AN137" s="1044"/>
      <c r="AO137" s="1044"/>
      <c r="AP137" s="1044"/>
      <c r="AQ137" s="1044"/>
      <c r="AR137" s="1042">
        <f>T137*AC137*AJ137</f>
        <v>0</v>
      </c>
      <c r="AS137" s="1042"/>
      <c r="AT137" s="1042"/>
      <c r="AU137" s="1042"/>
      <c r="AV137" s="1042"/>
      <c r="AW137" s="1042"/>
      <c r="AX137" s="1042"/>
      <c r="AY137" s="1042"/>
      <c r="AZ137" s="1042"/>
      <c r="BA137" s="177"/>
    </row>
    <row r="138" spans="1:60" s="182" customFormat="1" ht="15" customHeight="1">
      <c r="A138" s="177"/>
      <c r="B138" s="324"/>
      <c r="C138" s="324"/>
      <c r="D138" s="324"/>
      <c r="E138" s="324"/>
      <c r="F138" s="324"/>
      <c r="G138" s="324"/>
      <c r="H138" s="324"/>
      <c r="I138" s="324"/>
      <c r="J138" s="324"/>
      <c r="K138" s="323"/>
      <c r="L138" s="323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177"/>
    </row>
    <row r="139" spans="1:60" s="182" customFormat="1" ht="18" customHeight="1">
      <c r="A139" s="177"/>
      <c r="B139" s="1623" t="s">
        <v>1241</v>
      </c>
      <c r="C139" s="1623"/>
      <c r="D139" s="1623"/>
      <c r="E139" s="1623"/>
      <c r="F139" s="1623"/>
      <c r="G139" s="1623"/>
      <c r="H139" s="1623"/>
      <c r="I139" s="1623"/>
      <c r="J139" s="1623"/>
      <c r="K139" s="1623"/>
      <c r="L139" s="1623"/>
      <c r="M139" s="1623"/>
      <c r="N139" s="1623"/>
      <c r="O139" s="1623"/>
      <c r="P139" s="1623"/>
      <c r="Q139" s="1623"/>
      <c r="R139" s="1623"/>
      <c r="S139" s="1623"/>
      <c r="T139" s="1623"/>
      <c r="U139" s="1623"/>
      <c r="V139" s="1623"/>
      <c r="W139" s="1623"/>
      <c r="X139" s="1623"/>
      <c r="Y139" s="1623"/>
      <c r="Z139" s="1623"/>
      <c r="AA139" s="1623"/>
      <c r="AB139" s="1623"/>
      <c r="AC139" s="1623"/>
      <c r="AD139" s="1623"/>
      <c r="AE139" s="1623"/>
      <c r="AF139" s="1623"/>
      <c r="AG139" s="1623"/>
      <c r="AH139" s="1623"/>
      <c r="AI139" s="1623"/>
      <c r="AJ139" s="1623"/>
      <c r="AK139" s="1623"/>
      <c r="AL139" s="1623"/>
      <c r="AM139" s="1623"/>
      <c r="AN139" s="1623"/>
      <c r="AO139" s="1623"/>
      <c r="AP139" s="1623"/>
      <c r="AQ139" s="1623"/>
      <c r="AR139" s="1623"/>
      <c r="AS139" s="1623"/>
      <c r="AT139" s="1623"/>
      <c r="AU139" s="1623"/>
      <c r="AV139" s="1623"/>
      <c r="AW139" s="1623"/>
      <c r="AX139" s="1623"/>
      <c r="AY139" s="1623"/>
      <c r="AZ139" s="1623"/>
      <c r="BA139" s="321"/>
    </row>
    <row r="140" spans="1:60" s="182" customFormat="1">
      <c r="A140" s="177"/>
      <c r="B140" s="680"/>
      <c r="C140" s="680"/>
      <c r="D140" s="680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0"/>
      <c r="Q140" s="680"/>
      <c r="R140" s="680"/>
      <c r="S140" s="680"/>
      <c r="T140" s="680"/>
      <c r="U140" s="680"/>
      <c r="V140" s="680"/>
      <c r="W140" s="680"/>
      <c r="X140" s="680"/>
      <c r="Y140" s="680"/>
      <c r="Z140" s="680"/>
      <c r="AA140" s="680"/>
      <c r="AB140" s="680"/>
      <c r="AC140" s="680"/>
      <c r="AD140" s="680"/>
      <c r="AE140" s="680"/>
      <c r="AF140" s="680"/>
      <c r="AG140" s="680"/>
      <c r="AH140" s="680"/>
      <c r="AI140" s="680"/>
      <c r="AJ140" s="680"/>
      <c r="AK140" s="680"/>
      <c r="AL140" s="680"/>
      <c r="AM140" s="680"/>
      <c r="AN140" s="680"/>
      <c r="AO140" s="680"/>
      <c r="AP140" s="680"/>
      <c r="AQ140" s="680"/>
      <c r="AR140" s="680"/>
      <c r="AS140" s="680"/>
      <c r="AT140" s="680"/>
      <c r="AU140" s="680"/>
      <c r="AV140" s="680"/>
      <c r="AW140" s="680"/>
      <c r="AX140" s="680"/>
      <c r="AY140" s="680"/>
      <c r="AZ140" s="680"/>
      <c r="BA140" s="321"/>
    </row>
    <row r="141" spans="1:60" s="205" customFormat="1" ht="50.1" customHeight="1">
      <c r="A141" s="261"/>
      <c r="B141" s="1044" t="s">
        <v>559</v>
      </c>
      <c r="C141" s="1044"/>
      <c r="D141" s="1044"/>
      <c r="E141" s="1044"/>
      <c r="F141" s="1044"/>
      <c r="G141" s="1044"/>
      <c r="H141" s="1044"/>
      <c r="I141" s="1058" t="s">
        <v>584</v>
      </c>
      <c r="J141" s="1052"/>
      <c r="K141" s="1053"/>
      <c r="L141" s="1058" t="s">
        <v>1</v>
      </c>
      <c r="M141" s="1053"/>
      <c r="N141" s="1052" t="s">
        <v>1215</v>
      </c>
      <c r="O141" s="1052"/>
      <c r="P141" s="1052"/>
      <c r="Q141" s="1052"/>
      <c r="R141" s="1052"/>
      <c r="S141" s="1052"/>
      <c r="T141" s="1052"/>
      <c r="U141" s="1052"/>
      <c r="V141" s="1052"/>
      <c r="W141" s="1052"/>
      <c r="X141" s="1052"/>
      <c r="Y141" s="1052"/>
      <c r="Z141" s="1052"/>
      <c r="AA141" s="1061" t="s">
        <v>1216</v>
      </c>
      <c r="AB141" s="1062"/>
      <c r="AC141" s="1062"/>
      <c r="AD141" s="1062"/>
      <c r="AE141" s="1062"/>
      <c r="AF141" s="1062"/>
      <c r="AG141" s="1062"/>
      <c r="AH141" s="1062"/>
      <c r="AI141" s="1062"/>
      <c r="AJ141" s="1062"/>
      <c r="AK141" s="1062"/>
      <c r="AL141" s="1062"/>
      <c r="AM141" s="1062"/>
      <c r="AN141" s="1061" t="s">
        <v>1217</v>
      </c>
      <c r="AO141" s="1062"/>
      <c r="AP141" s="1062"/>
      <c r="AQ141" s="1062"/>
      <c r="AR141" s="1062"/>
      <c r="AS141" s="1062"/>
      <c r="AT141" s="1062"/>
      <c r="AU141" s="1062"/>
      <c r="AV141" s="1062"/>
      <c r="AW141" s="1062"/>
      <c r="AX141" s="1062"/>
      <c r="AY141" s="1062"/>
      <c r="AZ141" s="1062"/>
      <c r="BA141" s="320"/>
      <c r="BB141" s="239"/>
      <c r="BC141" s="239"/>
      <c r="BD141" s="239"/>
      <c r="BE141" s="239"/>
      <c r="BF141" s="239"/>
      <c r="BG141" s="246"/>
      <c r="BH141" s="246"/>
    </row>
    <row r="142" spans="1:60" s="205" customFormat="1" ht="83.1" customHeight="1">
      <c r="A142" s="261"/>
      <c r="B142" s="1044"/>
      <c r="C142" s="1044"/>
      <c r="D142" s="1044"/>
      <c r="E142" s="1044"/>
      <c r="F142" s="1044"/>
      <c r="G142" s="1044"/>
      <c r="H142" s="1044"/>
      <c r="I142" s="1060"/>
      <c r="J142" s="1056"/>
      <c r="K142" s="1057"/>
      <c r="L142" s="1060"/>
      <c r="M142" s="1057"/>
      <c r="N142" s="1061" t="s">
        <v>599</v>
      </c>
      <c r="O142" s="1062"/>
      <c r="P142" s="1168"/>
      <c r="Q142" s="1517" t="s">
        <v>557</v>
      </c>
      <c r="R142" s="1170"/>
      <c r="S142" s="1170"/>
      <c r="T142" s="1171"/>
      <c r="U142" s="1061" t="s">
        <v>598</v>
      </c>
      <c r="V142" s="1062"/>
      <c r="W142" s="1168"/>
      <c r="X142" s="1061" t="s">
        <v>597</v>
      </c>
      <c r="Y142" s="1062"/>
      <c r="Z142" s="1168"/>
      <c r="AA142" s="1061" t="s">
        <v>599</v>
      </c>
      <c r="AB142" s="1062"/>
      <c r="AC142" s="1168"/>
      <c r="AD142" s="1517" t="s">
        <v>557</v>
      </c>
      <c r="AE142" s="1170"/>
      <c r="AF142" s="1170"/>
      <c r="AG142" s="1171"/>
      <c r="AH142" s="1061" t="s">
        <v>598</v>
      </c>
      <c r="AI142" s="1062"/>
      <c r="AJ142" s="1168"/>
      <c r="AK142" s="1061" t="s">
        <v>597</v>
      </c>
      <c r="AL142" s="1062"/>
      <c r="AM142" s="1168"/>
      <c r="AN142" s="1061" t="s">
        <v>599</v>
      </c>
      <c r="AO142" s="1062"/>
      <c r="AP142" s="1168"/>
      <c r="AQ142" s="1517" t="s">
        <v>557</v>
      </c>
      <c r="AR142" s="1170"/>
      <c r="AS142" s="1170"/>
      <c r="AT142" s="1171"/>
      <c r="AU142" s="1061" t="s">
        <v>598</v>
      </c>
      <c r="AV142" s="1062"/>
      <c r="AW142" s="1168"/>
      <c r="AX142" s="1061" t="s">
        <v>597</v>
      </c>
      <c r="AY142" s="1062"/>
      <c r="AZ142" s="1168"/>
      <c r="BA142" s="319"/>
      <c r="BB142" s="318"/>
      <c r="BC142" s="318"/>
      <c r="BD142" s="239"/>
      <c r="BE142" s="239"/>
      <c r="BF142" s="239"/>
      <c r="BG142" s="246"/>
      <c r="BH142" s="246"/>
    </row>
    <row r="143" spans="1:60" s="205" customFormat="1" ht="15" customHeight="1">
      <c r="A143" s="261"/>
      <c r="B143" s="1588">
        <v>1</v>
      </c>
      <c r="C143" s="1588"/>
      <c r="D143" s="1588"/>
      <c r="E143" s="1588"/>
      <c r="F143" s="1588"/>
      <c r="G143" s="1588"/>
      <c r="H143" s="1588"/>
      <c r="I143" s="1626">
        <v>2</v>
      </c>
      <c r="J143" s="1627"/>
      <c r="K143" s="1628"/>
      <c r="L143" s="1625">
        <v>3</v>
      </c>
      <c r="M143" s="1590"/>
      <c r="N143" s="1590">
        <v>4</v>
      </c>
      <c r="O143" s="1629"/>
      <c r="P143" s="1629"/>
      <c r="Q143" s="1443">
        <v>5</v>
      </c>
      <c r="R143" s="1443"/>
      <c r="S143" s="1443"/>
      <c r="T143" s="1443"/>
      <c r="U143" s="1443">
        <v>6</v>
      </c>
      <c r="V143" s="1443"/>
      <c r="W143" s="1443"/>
      <c r="X143" s="1443">
        <v>7</v>
      </c>
      <c r="Y143" s="1443"/>
      <c r="Z143" s="1443"/>
      <c r="AA143" s="1443">
        <v>8</v>
      </c>
      <c r="AB143" s="1443"/>
      <c r="AC143" s="1443"/>
      <c r="AD143" s="1443">
        <v>9</v>
      </c>
      <c r="AE143" s="1443"/>
      <c r="AF143" s="1443"/>
      <c r="AG143" s="1443"/>
      <c r="AH143" s="1443">
        <v>10</v>
      </c>
      <c r="AI143" s="1443"/>
      <c r="AJ143" s="1443"/>
      <c r="AK143" s="1443">
        <v>11</v>
      </c>
      <c r="AL143" s="1443"/>
      <c r="AM143" s="1443"/>
      <c r="AN143" s="1443">
        <v>12</v>
      </c>
      <c r="AO143" s="1443"/>
      <c r="AP143" s="1443"/>
      <c r="AQ143" s="1443">
        <v>13</v>
      </c>
      <c r="AR143" s="1443"/>
      <c r="AS143" s="1443"/>
      <c r="AT143" s="1443"/>
      <c r="AU143" s="1443">
        <v>14</v>
      </c>
      <c r="AV143" s="1443"/>
      <c r="AW143" s="1443"/>
      <c r="AX143" s="1443">
        <v>15</v>
      </c>
      <c r="AY143" s="1443"/>
      <c r="AZ143" s="1058"/>
      <c r="BA143" s="180"/>
      <c r="BB143" s="237"/>
      <c r="BC143" s="237"/>
      <c r="BD143" s="237"/>
      <c r="BE143" s="237"/>
      <c r="BF143" s="237"/>
      <c r="BG143" s="246"/>
      <c r="BH143" s="246"/>
    </row>
    <row r="144" spans="1:60" s="205" customFormat="1" ht="60" customHeight="1">
      <c r="A144" s="261"/>
      <c r="B144" s="1428" t="s">
        <v>1248</v>
      </c>
      <c r="C144" s="1299"/>
      <c r="D144" s="1299"/>
      <c r="E144" s="1299"/>
      <c r="F144" s="1299"/>
      <c r="G144" s="1299"/>
      <c r="H144" s="1426"/>
      <c r="I144" s="1250" t="s">
        <v>1185</v>
      </c>
      <c r="J144" s="1251"/>
      <c r="K144" s="1251"/>
      <c r="L144" s="1232" t="s">
        <v>312</v>
      </c>
      <c r="M144" s="1232"/>
      <c r="N144" s="1588" t="e">
        <f>X144/U144/Q144</f>
        <v>#DIV/0!</v>
      </c>
      <c r="O144" s="1588"/>
      <c r="P144" s="1588"/>
      <c r="Q144" s="1044"/>
      <c r="R144" s="1044"/>
      <c r="S144" s="1044"/>
      <c r="T144" s="1044"/>
      <c r="U144" s="1632">
        <v>10</v>
      </c>
      <c r="V144" s="1632"/>
      <c r="W144" s="1632"/>
      <c r="X144" s="1042">
        <v>0</v>
      </c>
      <c r="Y144" s="1042"/>
      <c r="Z144" s="1042"/>
      <c r="AA144" s="1588" t="e">
        <f>AK144/AH144/AD144</f>
        <v>#DIV/0!</v>
      </c>
      <c r="AB144" s="1588"/>
      <c r="AC144" s="1588"/>
      <c r="AD144" s="1044"/>
      <c r="AE144" s="1044"/>
      <c r="AF144" s="1044"/>
      <c r="AG144" s="1044"/>
      <c r="AH144" s="1632">
        <v>10</v>
      </c>
      <c r="AI144" s="1632"/>
      <c r="AJ144" s="1632"/>
      <c r="AK144" s="1042">
        <v>0</v>
      </c>
      <c r="AL144" s="1042"/>
      <c r="AM144" s="1042"/>
      <c r="AN144" s="1588" t="e">
        <f>AX144/AU144/AQ144</f>
        <v>#DIV/0!</v>
      </c>
      <c r="AO144" s="1588"/>
      <c r="AP144" s="1588"/>
      <c r="AQ144" s="1044"/>
      <c r="AR144" s="1044"/>
      <c r="AS144" s="1044"/>
      <c r="AT144" s="1044"/>
      <c r="AU144" s="1632">
        <v>10</v>
      </c>
      <c r="AV144" s="1632"/>
      <c r="AW144" s="1632"/>
      <c r="AX144" s="1042">
        <v>0</v>
      </c>
      <c r="AY144" s="1042"/>
      <c r="AZ144" s="1042"/>
      <c r="BA144" s="180"/>
      <c r="BB144" s="237"/>
      <c r="BC144" s="237"/>
      <c r="BD144" s="237"/>
      <c r="BE144" s="237"/>
      <c r="BF144" s="237"/>
      <c r="BG144" s="246"/>
      <c r="BH144" s="246"/>
    </row>
    <row r="145" spans="1:60" s="205" customFormat="1" ht="79.5" customHeight="1">
      <c r="A145" s="261"/>
      <c r="B145" s="1428"/>
      <c r="C145" s="1299"/>
      <c r="D145" s="1299"/>
      <c r="E145" s="1299"/>
      <c r="F145" s="1299"/>
      <c r="G145" s="1299"/>
      <c r="H145" s="1426"/>
      <c r="I145" s="1250"/>
      <c r="J145" s="1251"/>
      <c r="K145" s="1251"/>
      <c r="L145" s="1232" t="s">
        <v>314</v>
      </c>
      <c r="M145" s="1232"/>
      <c r="N145" s="1588">
        <f>X145/U145/Q145</f>
        <v>0</v>
      </c>
      <c r="O145" s="1588"/>
      <c r="P145" s="1588"/>
      <c r="Q145" s="1044">
        <v>1</v>
      </c>
      <c r="R145" s="1044"/>
      <c r="S145" s="1044"/>
      <c r="T145" s="1044"/>
      <c r="U145" s="1632">
        <v>1</v>
      </c>
      <c r="V145" s="1632"/>
      <c r="W145" s="1632"/>
      <c r="X145" s="1042"/>
      <c r="Y145" s="1042"/>
      <c r="Z145" s="1042"/>
      <c r="AA145" s="1044"/>
      <c r="AB145" s="1044"/>
      <c r="AC145" s="1044"/>
      <c r="AD145" s="1044"/>
      <c r="AE145" s="1044"/>
      <c r="AF145" s="1044"/>
      <c r="AG145" s="1044"/>
      <c r="AH145" s="1044"/>
      <c r="AI145" s="1044"/>
      <c r="AJ145" s="1044"/>
      <c r="AK145" s="1042"/>
      <c r="AL145" s="1042"/>
      <c r="AM145" s="1042"/>
      <c r="AN145" s="1044"/>
      <c r="AO145" s="1044"/>
      <c r="AP145" s="1044"/>
      <c r="AQ145" s="1044"/>
      <c r="AR145" s="1044"/>
      <c r="AS145" s="1044"/>
      <c r="AT145" s="1044"/>
      <c r="AU145" s="1044"/>
      <c r="AV145" s="1044"/>
      <c r="AW145" s="1044"/>
      <c r="AX145" s="1042"/>
      <c r="AY145" s="1042"/>
      <c r="AZ145" s="1042"/>
      <c r="BA145" s="180"/>
      <c r="BB145" s="237"/>
      <c r="BC145" s="237"/>
      <c r="BD145" s="237"/>
      <c r="BE145" s="237"/>
      <c r="BF145" s="237"/>
      <c r="BG145" s="246"/>
      <c r="BH145" s="246"/>
    </row>
    <row r="146" spans="1:60" s="205" customFormat="1" ht="18" customHeight="1">
      <c r="A146" s="261"/>
      <c r="B146" s="1227" t="s">
        <v>352</v>
      </c>
      <c r="C146" s="1227"/>
      <c r="D146" s="1227"/>
      <c r="E146" s="1227"/>
      <c r="F146" s="1227"/>
      <c r="G146" s="1227"/>
      <c r="H146" s="1227"/>
      <c r="I146" s="1227"/>
      <c r="J146" s="1227"/>
      <c r="K146" s="1227"/>
      <c r="L146" s="1232" t="s">
        <v>339</v>
      </c>
      <c r="M146" s="1232"/>
      <c r="N146" s="1228" t="s">
        <v>6</v>
      </c>
      <c r="O146" s="1228"/>
      <c r="P146" s="1228"/>
      <c r="Q146" s="1226" t="s">
        <v>6</v>
      </c>
      <c r="R146" s="1226"/>
      <c r="S146" s="1226"/>
      <c r="T146" s="1226"/>
      <c r="U146" s="1226" t="s">
        <v>6</v>
      </c>
      <c r="V146" s="1226"/>
      <c r="W146" s="1226"/>
      <c r="X146" s="1165">
        <f>SUM(X144:Z145)</f>
        <v>0</v>
      </c>
      <c r="Y146" s="1165"/>
      <c r="Z146" s="1165"/>
      <c r="AA146" s="1226" t="s">
        <v>6</v>
      </c>
      <c r="AB146" s="1226"/>
      <c r="AC146" s="1226"/>
      <c r="AD146" s="1226" t="s">
        <v>6</v>
      </c>
      <c r="AE146" s="1226"/>
      <c r="AF146" s="1226"/>
      <c r="AG146" s="1226"/>
      <c r="AH146" s="1226" t="s">
        <v>6</v>
      </c>
      <c r="AI146" s="1226"/>
      <c r="AJ146" s="1226"/>
      <c r="AK146" s="1165">
        <f>SUM(AK144:AM145)</f>
        <v>0</v>
      </c>
      <c r="AL146" s="1165"/>
      <c r="AM146" s="1165"/>
      <c r="AN146" s="1226" t="s">
        <v>6</v>
      </c>
      <c r="AO146" s="1226"/>
      <c r="AP146" s="1226"/>
      <c r="AQ146" s="1226" t="s">
        <v>6</v>
      </c>
      <c r="AR146" s="1226"/>
      <c r="AS146" s="1226"/>
      <c r="AT146" s="1226"/>
      <c r="AU146" s="1226" t="s">
        <v>6</v>
      </c>
      <c r="AV146" s="1226"/>
      <c r="AW146" s="1226"/>
      <c r="AX146" s="1165">
        <f>SUM(AX144:AZ145)</f>
        <v>0</v>
      </c>
      <c r="AY146" s="1165"/>
      <c r="AZ146" s="1165"/>
      <c r="BA146" s="317"/>
      <c r="BB146" s="316"/>
      <c r="BC146" s="316"/>
      <c r="BD146" s="316"/>
      <c r="BE146" s="316"/>
      <c r="BF146" s="316"/>
      <c r="BG146" s="246"/>
      <c r="BH146" s="246"/>
    </row>
    <row r="148" spans="1:60">
      <c r="A148" s="177"/>
      <c r="B148" s="664"/>
      <c r="C148" s="664"/>
      <c r="D148" s="664"/>
      <c r="E148" s="664"/>
      <c r="F148" s="664"/>
      <c r="G148" s="664"/>
      <c r="H148" s="664"/>
      <c r="I148" s="664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3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</row>
    <row r="149" spans="1:60">
      <c r="A149" s="177"/>
      <c r="B149" s="664"/>
      <c r="C149" s="998" t="s">
        <v>436</v>
      </c>
      <c r="D149" s="998"/>
      <c r="E149" s="998"/>
      <c r="F149" s="998"/>
      <c r="G149" s="998"/>
      <c r="H149" s="998"/>
      <c r="I149" s="664"/>
      <c r="J149" s="349"/>
      <c r="K149" s="349"/>
      <c r="L149" s="349"/>
      <c r="M149" s="999" t="str">
        <f>р.2!F$129</f>
        <v>директор</v>
      </c>
      <c r="N149" s="999"/>
      <c r="O149" s="999"/>
      <c r="P149" s="999"/>
      <c r="Q149" s="999"/>
      <c r="R149" s="999"/>
      <c r="S149" s="999"/>
      <c r="T149" s="999"/>
      <c r="U149" s="999"/>
      <c r="V149" s="999"/>
      <c r="W149" s="999"/>
      <c r="X149" s="999"/>
      <c r="Y149" s="999"/>
      <c r="Z149" s="664"/>
      <c r="AA149" s="664"/>
      <c r="AB149" s="999"/>
      <c r="AC149" s="999"/>
      <c r="AD149" s="999"/>
      <c r="AE149" s="999"/>
      <c r="AF149" s="999"/>
      <c r="AG149" s="999"/>
      <c r="AH149" s="999"/>
      <c r="AI149" s="177"/>
      <c r="AJ149" s="177"/>
      <c r="AK149" s="999" t="str">
        <f>р.2!O$129</f>
        <v>/Л.А. Панюшева/</v>
      </c>
      <c r="AL149" s="999"/>
      <c r="AM149" s="999"/>
      <c r="AN149" s="999"/>
      <c r="AO149" s="999"/>
      <c r="AP149" s="999"/>
      <c r="AQ149" s="999"/>
      <c r="AR149" s="999"/>
      <c r="AS149" s="999"/>
      <c r="AT149" s="999"/>
      <c r="AU149" s="999"/>
      <c r="AV149" s="999"/>
      <c r="AW149" s="999"/>
      <c r="AX149" s="999"/>
      <c r="AY149" s="999"/>
      <c r="AZ149" s="999"/>
    </row>
    <row r="150" spans="1:60">
      <c r="A150" s="177"/>
      <c r="B150" s="664"/>
      <c r="C150" s="549" t="s">
        <v>437</v>
      </c>
      <c r="D150" s="549"/>
      <c r="E150" s="549"/>
      <c r="F150" s="549"/>
      <c r="G150" s="549"/>
      <c r="H150" s="549"/>
      <c r="I150" s="664"/>
      <c r="J150" s="198"/>
      <c r="K150" s="550"/>
      <c r="L150" s="198"/>
      <c r="M150" s="1000" t="s">
        <v>90</v>
      </c>
      <c r="N150" s="1000"/>
      <c r="O150" s="1000"/>
      <c r="P150" s="1000"/>
      <c r="Q150" s="1000"/>
      <c r="R150" s="1000"/>
      <c r="S150" s="1000"/>
      <c r="T150" s="1000"/>
      <c r="U150" s="1000"/>
      <c r="V150" s="1000"/>
      <c r="W150" s="1000"/>
      <c r="X150" s="1000"/>
      <c r="Y150" s="1000"/>
      <c r="Z150" s="272"/>
      <c r="AA150" s="272"/>
      <c r="AB150" s="1000" t="s">
        <v>42</v>
      </c>
      <c r="AC150" s="1000"/>
      <c r="AD150" s="1000"/>
      <c r="AE150" s="1000"/>
      <c r="AF150" s="1000"/>
      <c r="AG150" s="1000"/>
      <c r="AH150" s="1000"/>
      <c r="AI150" s="273"/>
      <c r="AJ150" s="273"/>
      <c r="AK150" s="1000" t="s">
        <v>41</v>
      </c>
      <c r="AL150" s="1000"/>
      <c r="AM150" s="1000"/>
      <c r="AN150" s="1000"/>
      <c r="AO150" s="1000"/>
      <c r="AP150" s="1000"/>
      <c r="AQ150" s="1000"/>
      <c r="AR150" s="1000"/>
      <c r="AS150" s="1000"/>
      <c r="AT150" s="1000"/>
      <c r="AU150" s="1000"/>
      <c r="AV150" s="1000"/>
      <c r="AW150" s="1000"/>
      <c r="AX150" s="1000"/>
      <c r="AY150" s="1000"/>
      <c r="AZ150" s="1000"/>
    </row>
    <row r="151" spans="1:60">
      <c r="A151" s="177"/>
      <c r="B151" s="664"/>
      <c r="C151" s="664"/>
      <c r="D151" s="664"/>
      <c r="E151" s="664"/>
      <c r="F151" s="664"/>
      <c r="G151" s="664"/>
      <c r="H151" s="664"/>
      <c r="I151" s="664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3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</row>
    <row r="152" spans="1:60">
      <c r="A152" s="271"/>
      <c r="B152" s="677"/>
      <c r="C152" s="1630" t="s">
        <v>91</v>
      </c>
      <c r="D152" s="1630"/>
      <c r="E152" s="1630"/>
      <c r="F152" s="1630"/>
      <c r="G152" s="1630"/>
      <c r="H152" s="1630"/>
      <c r="I152" s="1002" t="s">
        <v>1089</v>
      </c>
      <c r="J152" s="1002"/>
      <c r="K152" s="1002"/>
      <c r="L152" s="1002"/>
      <c r="M152" s="1002"/>
      <c r="N152" s="1002"/>
      <c r="O152" s="1002"/>
      <c r="P152" s="1002"/>
      <c r="Q152" s="1002"/>
      <c r="R152" s="1002"/>
      <c r="S152" s="569"/>
      <c r="T152" s="1002"/>
      <c r="U152" s="1002"/>
      <c r="V152" s="1002"/>
      <c r="W152" s="1002"/>
      <c r="X152" s="1002"/>
      <c r="Y152" s="1002"/>
      <c r="Z152" s="295"/>
      <c r="AA152" s="295"/>
      <c r="AB152" s="1637" t="str">
        <f>р.2!I134</f>
        <v>/Е.С. Орлова/</v>
      </c>
      <c r="AC152" s="1637"/>
      <c r="AD152" s="1637"/>
      <c r="AE152" s="1637"/>
      <c r="AF152" s="1637"/>
      <c r="AG152" s="1637"/>
      <c r="AH152" s="1637"/>
      <c r="AI152" s="1637"/>
      <c r="AJ152" s="1637"/>
      <c r="AK152" s="1637"/>
      <c r="AL152" s="1637"/>
      <c r="AM152" s="1637"/>
      <c r="AN152" s="1637"/>
      <c r="AO152" s="294"/>
      <c r="AP152" s="294"/>
      <c r="AQ152" s="1638" t="str">
        <f>р.2!O134</f>
        <v>8 (8332) 70-80-93</v>
      </c>
      <c r="AR152" s="1638"/>
      <c r="AS152" s="1638"/>
      <c r="AT152" s="1638"/>
      <c r="AU152" s="1638"/>
      <c r="AV152" s="1638"/>
      <c r="AW152" s="1638"/>
      <c r="AX152" s="1638"/>
      <c r="AY152" s="1638"/>
      <c r="AZ152" s="1638"/>
    </row>
    <row r="153" spans="1:60">
      <c r="A153" s="271"/>
      <c r="B153" s="677"/>
      <c r="C153" s="1635"/>
      <c r="D153" s="1635"/>
      <c r="E153" s="1635"/>
      <c r="F153" s="1635"/>
      <c r="G153" s="1635"/>
      <c r="H153" s="1635"/>
      <c r="I153" s="995" t="s">
        <v>1144</v>
      </c>
      <c r="J153" s="995"/>
      <c r="K153" s="995"/>
      <c r="L153" s="995"/>
      <c r="M153" s="995"/>
      <c r="N153" s="995"/>
      <c r="O153" s="995"/>
      <c r="P153" s="995"/>
      <c r="Q153" s="995"/>
      <c r="R153" s="995"/>
      <c r="S153" s="569"/>
      <c r="T153" s="996" t="s">
        <v>42</v>
      </c>
      <c r="U153" s="996"/>
      <c r="V153" s="996"/>
      <c r="W153" s="996"/>
      <c r="X153" s="996"/>
      <c r="Y153" s="996"/>
      <c r="Z153" s="295"/>
      <c r="AA153" s="295"/>
      <c r="AB153" s="1636" t="s">
        <v>438</v>
      </c>
      <c r="AC153" s="1636"/>
      <c r="AD153" s="1636"/>
      <c r="AE153" s="1636"/>
      <c r="AF153" s="1636"/>
      <c r="AG153" s="1636"/>
      <c r="AH153" s="1636"/>
      <c r="AI153" s="1636"/>
      <c r="AJ153" s="1636"/>
      <c r="AK153" s="1636"/>
      <c r="AL153" s="1636"/>
      <c r="AM153" s="1636"/>
      <c r="AN153" s="1636"/>
      <c r="AO153" s="294"/>
      <c r="AP153" s="294"/>
      <c r="AQ153" s="1636" t="s">
        <v>92</v>
      </c>
      <c r="AR153" s="1636"/>
      <c r="AS153" s="1636"/>
      <c r="AT153" s="1636"/>
      <c r="AU153" s="1636"/>
      <c r="AV153" s="1636"/>
      <c r="AW153" s="1636"/>
      <c r="AX153" s="1636"/>
      <c r="AY153" s="1636"/>
      <c r="AZ153" s="1636"/>
    </row>
    <row r="154" spans="1:60">
      <c r="A154" s="271"/>
      <c r="B154" s="677"/>
      <c r="C154" s="677"/>
      <c r="D154" s="677"/>
      <c r="E154" s="677"/>
      <c r="F154" s="677"/>
      <c r="G154" s="677"/>
      <c r="H154" s="677"/>
      <c r="I154" s="677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677"/>
      <c r="AA154" s="677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57"/>
      <c r="AP154" s="257"/>
      <c r="AQ154" s="293"/>
      <c r="AR154" s="293"/>
      <c r="AS154" s="293"/>
      <c r="AT154" s="293"/>
      <c r="AU154" s="293"/>
      <c r="AV154" s="293"/>
      <c r="AW154" s="293"/>
      <c r="AX154" s="293"/>
      <c r="AY154" s="293"/>
      <c r="AZ154" s="293"/>
    </row>
    <row r="155" spans="1:60">
      <c r="A155" s="271"/>
      <c r="B155" s="260"/>
      <c r="C155" s="1631">
        <f>р.2!C137</f>
        <v>44925</v>
      </c>
      <c r="D155" s="1631"/>
      <c r="E155" s="1631"/>
      <c r="F155" s="1631"/>
      <c r="G155" s="1631"/>
      <c r="H155" s="1631"/>
      <c r="I155" s="1631"/>
      <c r="J155" s="1631"/>
      <c r="K155" s="1631"/>
      <c r="L155" s="1631"/>
      <c r="M155" s="1631"/>
      <c r="N155" s="551"/>
      <c r="O155" s="552"/>
      <c r="P155" s="553"/>
      <c r="Q155" s="1624"/>
      <c r="R155" s="1624"/>
      <c r="S155" s="548"/>
      <c r="T155" s="551"/>
      <c r="U155" s="292"/>
      <c r="V155" s="292"/>
      <c r="W155" s="292"/>
      <c r="X155" s="257"/>
      <c r="Y155" s="677"/>
      <c r="Z155" s="677"/>
      <c r="AA155" s="677"/>
      <c r="AB155" s="677"/>
      <c r="AC155" s="677"/>
      <c r="AD155" s="677"/>
      <c r="AE155" s="677"/>
      <c r="AF155" s="677"/>
      <c r="AG155" s="677"/>
      <c r="AH155" s="677"/>
      <c r="AI155" s="677"/>
      <c r="AJ155" s="677"/>
      <c r="AK155" s="677"/>
      <c r="AL155" s="677"/>
      <c r="AM155" s="677"/>
      <c r="AN155" s="677"/>
      <c r="AO155" s="677"/>
      <c r="AP155" s="677"/>
      <c r="AQ155" s="677"/>
      <c r="AR155" s="677"/>
      <c r="AS155" s="677"/>
      <c r="AT155" s="677"/>
      <c r="AU155" s="677"/>
      <c r="AV155" s="257"/>
      <c r="AW155" s="257"/>
      <c r="AX155" s="257"/>
      <c r="AY155" s="257"/>
      <c r="AZ155" s="257"/>
    </row>
    <row r="156" spans="1:60">
      <c r="A156" s="271"/>
      <c r="B156" s="257"/>
      <c r="C156" s="257"/>
      <c r="D156" s="1602"/>
      <c r="E156" s="1602"/>
      <c r="F156" s="257"/>
      <c r="G156" s="257"/>
      <c r="H156" s="1602"/>
      <c r="I156" s="1602"/>
      <c r="J156" s="1602"/>
      <c r="K156" s="1602"/>
      <c r="L156" s="1602"/>
      <c r="M156" s="1602"/>
      <c r="N156" s="257"/>
      <c r="O156" s="257"/>
      <c r="P156" s="257"/>
      <c r="Q156" s="1602"/>
      <c r="R156" s="1602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57"/>
      <c r="AY156" s="257"/>
      <c r="AZ156" s="257"/>
    </row>
  </sheetData>
  <mergeCells count="487">
    <mergeCell ref="B1:AZ1"/>
    <mergeCell ref="A2:K2"/>
    <mergeCell ref="L2:AZ2"/>
    <mergeCell ref="A3:K3"/>
    <mergeCell ref="L3:AZ3"/>
    <mergeCell ref="L4:AZ4"/>
    <mergeCell ref="AS11:AZ12"/>
    <mergeCell ref="B13:Y13"/>
    <mergeCell ref="Z13:AB13"/>
    <mergeCell ref="AC13:AJ13"/>
    <mergeCell ref="AK13:AR13"/>
    <mergeCell ref="AS13:AZ13"/>
    <mergeCell ref="A5:K5"/>
    <mergeCell ref="L5:AZ5"/>
    <mergeCell ref="A6:K6"/>
    <mergeCell ref="L6:AZ6"/>
    <mergeCell ref="A7:K7"/>
    <mergeCell ref="B10:Y12"/>
    <mergeCell ref="Z10:AB12"/>
    <mergeCell ref="AC10:AZ10"/>
    <mergeCell ref="AC11:AJ12"/>
    <mergeCell ref="AK11:AR12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21:AZ21"/>
    <mergeCell ref="B22:AZ22"/>
    <mergeCell ref="B26:Y28"/>
    <mergeCell ref="Z26:AB28"/>
    <mergeCell ref="AC26:AZ26"/>
    <mergeCell ref="AC27:AJ28"/>
    <mergeCell ref="AK27:AR28"/>
    <mergeCell ref="AS27:AZ28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7:AZ37"/>
    <mergeCell ref="B38:AZ38"/>
    <mergeCell ref="B40:Q43"/>
    <mergeCell ref="R40:S43"/>
    <mergeCell ref="T40:AB43"/>
    <mergeCell ref="AC40:AI43"/>
    <mergeCell ref="AJ40:AQ43"/>
    <mergeCell ref="AR40:AZ43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45:Q45"/>
    <mergeCell ref="R45:S45"/>
    <mergeCell ref="T45:AB45"/>
    <mergeCell ref="AC45:AI45"/>
    <mergeCell ref="AJ45:AQ45"/>
    <mergeCell ref="AR45:AZ45"/>
    <mergeCell ref="B44:Q44"/>
    <mergeCell ref="R44:S44"/>
    <mergeCell ref="T44:AB44"/>
    <mergeCell ref="AC44:AI44"/>
    <mergeCell ref="AJ44:AQ44"/>
    <mergeCell ref="AR44:AZ44"/>
    <mergeCell ref="B47:Q47"/>
    <mergeCell ref="R47:S47"/>
    <mergeCell ref="T47:AB47"/>
    <mergeCell ref="AC47:AI47"/>
    <mergeCell ref="AJ47:AQ47"/>
    <mergeCell ref="AR47:AZ47"/>
    <mergeCell ref="B46:Q46"/>
    <mergeCell ref="R46:S46"/>
    <mergeCell ref="T46:AB46"/>
    <mergeCell ref="AC46:AI46"/>
    <mergeCell ref="AJ46:AQ46"/>
    <mergeCell ref="AR46:AZ46"/>
    <mergeCell ref="B55:Q55"/>
    <mergeCell ref="R55:S55"/>
    <mergeCell ref="T55:AB55"/>
    <mergeCell ref="AC55:AI55"/>
    <mergeCell ref="AJ55:AQ55"/>
    <mergeCell ref="AR55:AZ55"/>
    <mergeCell ref="B49:AZ49"/>
    <mergeCell ref="B51:Q54"/>
    <mergeCell ref="R51:S54"/>
    <mergeCell ref="T51:AB54"/>
    <mergeCell ref="AC51:AI54"/>
    <mergeCell ref="AJ51:AQ54"/>
    <mergeCell ref="AR51:AZ54"/>
    <mergeCell ref="B57:Q57"/>
    <mergeCell ref="R57:S57"/>
    <mergeCell ref="T57:AB57"/>
    <mergeCell ref="AC57:AI57"/>
    <mergeCell ref="AJ57:AQ57"/>
    <mergeCell ref="AR57:AZ57"/>
    <mergeCell ref="B56:Q56"/>
    <mergeCell ref="R56:S56"/>
    <mergeCell ref="T56:AB56"/>
    <mergeCell ref="AC56:AI56"/>
    <mergeCell ref="AJ56:AQ56"/>
    <mergeCell ref="AR56:AZ56"/>
    <mergeCell ref="B60:AZ60"/>
    <mergeCell ref="B62:Q65"/>
    <mergeCell ref="R62:S65"/>
    <mergeCell ref="T62:AB65"/>
    <mergeCell ref="AC62:AI65"/>
    <mergeCell ref="AJ62:AQ65"/>
    <mergeCell ref="AR62:AZ65"/>
    <mergeCell ref="B58:Q58"/>
    <mergeCell ref="R58:S58"/>
    <mergeCell ref="T58:AB58"/>
    <mergeCell ref="AC58:AI58"/>
    <mergeCell ref="AJ58:AQ58"/>
    <mergeCell ref="AR58:AZ58"/>
    <mergeCell ref="B67:Q67"/>
    <mergeCell ref="R67:S67"/>
    <mergeCell ref="T67:AB67"/>
    <mergeCell ref="AC67:AI67"/>
    <mergeCell ref="AJ67:AQ67"/>
    <mergeCell ref="AR67:AZ67"/>
    <mergeCell ref="B66:Q66"/>
    <mergeCell ref="R66:S66"/>
    <mergeCell ref="T66:AB66"/>
    <mergeCell ref="AC66:AI66"/>
    <mergeCell ref="AJ66:AQ66"/>
    <mergeCell ref="AR66:AZ66"/>
    <mergeCell ref="B69:Q69"/>
    <mergeCell ref="R69:S69"/>
    <mergeCell ref="T69:AB69"/>
    <mergeCell ref="AC69:AI69"/>
    <mergeCell ref="AJ69:AQ69"/>
    <mergeCell ref="AR69:AZ69"/>
    <mergeCell ref="B68:Q68"/>
    <mergeCell ref="R68:S68"/>
    <mergeCell ref="T68:AB68"/>
    <mergeCell ref="AC68:AI68"/>
    <mergeCell ref="AJ68:AQ68"/>
    <mergeCell ref="AR68:AZ68"/>
    <mergeCell ref="B71:AZ71"/>
    <mergeCell ref="B72:AZ72"/>
    <mergeCell ref="B74:Q77"/>
    <mergeCell ref="R74:S77"/>
    <mergeCell ref="T74:Z77"/>
    <mergeCell ref="AA74:AG77"/>
    <mergeCell ref="AH74:AM77"/>
    <mergeCell ref="AN74:AT77"/>
    <mergeCell ref="AU74:AZ77"/>
    <mergeCell ref="AU78:AZ78"/>
    <mergeCell ref="B79:Q79"/>
    <mergeCell ref="R79:S79"/>
    <mergeCell ref="T79:Z79"/>
    <mergeCell ref="AA79:AG79"/>
    <mergeCell ref="AH79:AM79"/>
    <mergeCell ref="AN79:AT79"/>
    <mergeCell ref="AU79:AZ79"/>
    <mergeCell ref="B78:Q78"/>
    <mergeCell ref="R78:S78"/>
    <mergeCell ref="T78:Z78"/>
    <mergeCell ref="AA78:AG78"/>
    <mergeCell ref="AH78:AM78"/>
    <mergeCell ref="AN78:AT78"/>
    <mergeCell ref="B83:AZ83"/>
    <mergeCell ref="B85:Q88"/>
    <mergeCell ref="R85:S88"/>
    <mergeCell ref="T85:Z88"/>
    <mergeCell ref="AA85:AG88"/>
    <mergeCell ref="AH85:AM88"/>
    <mergeCell ref="AN85:AT88"/>
    <mergeCell ref="AU85:AZ88"/>
    <mergeCell ref="AU80:AZ80"/>
    <mergeCell ref="B81:Q81"/>
    <mergeCell ref="R81:S81"/>
    <mergeCell ref="T81:Z81"/>
    <mergeCell ref="AA81:AG81"/>
    <mergeCell ref="AH81:AM81"/>
    <mergeCell ref="AN81:AT81"/>
    <mergeCell ref="AU81:AZ81"/>
    <mergeCell ref="B80:Q80"/>
    <mergeCell ref="R80:S80"/>
    <mergeCell ref="T80:Z80"/>
    <mergeCell ref="AA80:AG80"/>
    <mergeCell ref="AH80:AM80"/>
    <mergeCell ref="AN80:AT80"/>
    <mergeCell ref="AU89:AZ89"/>
    <mergeCell ref="B90:Q90"/>
    <mergeCell ref="R90:S90"/>
    <mergeCell ref="T90:Z90"/>
    <mergeCell ref="AA90:AG90"/>
    <mergeCell ref="AH90:AM90"/>
    <mergeCell ref="AN90:AT90"/>
    <mergeCell ref="AU90:AZ90"/>
    <mergeCell ref="B89:Q89"/>
    <mergeCell ref="R89:S89"/>
    <mergeCell ref="T89:Z89"/>
    <mergeCell ref="AA89:AG89"/>
    <mergeCell ref="AH89:AM89"/>
    <mergeCell ref="AN89:AT89"/>
    <mergeCell ref="B94:AZ94"/>
    <mergeCell ref="B96:Q99"/>
    <mergeCell ref="R96:S99"/>
    <mergeCell ref="T96:Z99"/>
    <mergeCell ref="AA96:AG99"/>
    <mergeCell ref="AH96:AM99"/>
    <mergeCell ref="AN96:AT99"/>
    <mergeCell ref="AU96:AZ99"/>
    <mergeCell ref="AU91:AZ91"/>
    <mergeCell ref="B92:Q92"/>
    <mergeCell ref="R92:S92"/>
    <mergeCell ref="T92:Z92"/>
    <mergeCell ref="AA92:AG92"/>
    <mergeCell ref="AH92:AM92"/>
    <mergeCell ref="AN92:AT92"/>
    <mergeCell ref="AU92:AZ92"/>
    <mergeCell ref="B91:Q91"/>
    <mergeCell ref="R91:S91"/>
    <mergeCell ref="T91:Z91"/>
    <mergeCell ref="AA91:AG91"/>
    <mergeCell ref="AH91:AM91"/>
    <mergeCell ref="AN91:AT91"/>
    <mergeCell ref="AU100:AZ100"/>
    <mergeCell ref="B101:Q101"/>
    <mergeCell ref="R101:S101"/>
    <mergeCell ref="T101:Z101"/>
    <mergeCell ref="AA101:AG101"/>
    <mergeCell ref="AH101:AM101"/>
    <mergeCell ref="AN101:AT101"/>
    <mergeCell ref="AU101:AZ101"/>
    <mergeCell ref="B100:Q100"/>
    <mergeCell ref="R100:S100"/>
    <mergeCell ref="T100:Z100"/>
    <mergeCell ref="AA100:AG100"/>
    <mergeCell ref="AH100:AM100"/>
    <mergeCell ref="AN100:AT100"/>
    <mergeCell ref="B105:AZ105"/>
    <mergeCell ref="B106:AZ106"/>
    <mergeCell ref="B108:Q111"/>
    <mergeCell ref="R108:S111"/>
    <mergeCell ref="T108:AB111"/>
    <mergeCell ref="AC108:AI111"/>
    <mergeCell ref="AJ108:AQ111"/>
    <mergeCell ref="AR108:AZ111"/>
    <mergeCell ref="AU102:AZ102"/>
    <mergeCell ref="B103:Q103"/>
    <mergeCell ref="R103:S103"/>
    <mergeCell ref="T103:Z103"/>
    <mergeCell ref="AA103:AG103"/>
    <mergeCell ref="AH103:AM103"/>
    <mergeCell ref="AN103:AT103"/>
    <mergeCell ref="AU103:AZ103"/>
    <mergeCell ref="B102:Q102"/>
    <mergeCell ref="R102:S102"/>
    <mergeCell ref="T102:Z102"/>
    <mergeCell ref="AA102:AG102"/>
    <mergeCell ref="AH102:AM102"/>
    <mergeCell ref="AN102:AT102"/>
    <mergeCell ref="B113:Q113"/>
    <mergeCell ref="R113:S113"/>
    <mergeCell ref="T113:AB113"/>
    <mergeCell ref="AC113:AI113"/>
    <mergeCell ref="AJ113:AQ113"/>
    <mergeCell ref="AR113:AZ113"/>
    <mergeCell ref="B112:Q112"/>
    <mergeCell ref="R112:S112"/>
    <mergeCell ref="T112:AB112"/>
    <mergeCell ref="AC112:AI112"/>
    <mergeCell ref="AJ112:AQ112"/>
    <mergeCell ref="AR112:AZ112"/>
    <mergeCell ref="B115:Q115"/>
    <mergeCell ref="R115:S115"/>
    <mergeCell ref="T115:AB115"/>
    <mergeCell ref="AC115:AI115"/>
    <mergeCell ref="AJ115:AQ115"/>
    <mergeCell ref="AR115:AZ115"/>
    <mergeCell ref="B114:Q114"/>
    <mergeCell ref="R114:S114"/>
    <mergeCell ref="T114:AB114"/>
    <mergeCell ref="AC114:AI114"/>
    <mergeCell ref="AJ114:AQ114"/>
    <mergeCell ref="AR114:AZ114"/>
    <mergeCell ref="B123:Q123"/>
    <mergeCell ref="R123:S123"/>
    <mergeCell ref="T123:AB123"/>
    <mergeCell ref="AC123:AI123"/>
    <mergeCell ref="AJ123:AQ123"/>
    <mergeCell ref="AR123:AZ123"/>
    <mergeCell ref="B117:AZ117"/>
    <mergeCell ref="B119:Q122"/>
    <mergeCell ref="R119:S122"/>
    <mergeCell ref="T119:AB122"/>
    <mergeCell ref="AC119:AI122"/>
    <mergeCell ref="AJ119:AQ122"/>
    <mergeCell ref="AR119:AZ122"/>
    <mergeCell ref="B125:Q125"/>
    <mergeCell ref="R125:S125"/>
    <mergeCell ref="T125:AB125"/>
    <mergeCell ref="AC125:AI125"/>
    <mergeCell ref="AJ125:AQ125"/>
    <mergeCell ref="AR125:AZ125"/>
    <mergeCell ref="B124:Q124"/>
    <mergeCell ref="R124:S124"/>
    <mergeCell ref="T124:AB124"/>
    <mergeCell ref="AC124:AI124"/>
    <mergeCell ref="AJ124:AQ124"/>
    <mergeCell ref="AR124:AZ124"/>
    <mergeCell ref="B128:AZ128"/>
    <mergeCell ref="B130:Q133"/>
    <mergeCell ref="R130:S133"/>
    <mergeCell ref="T130:AB133"/>
    <mergeCell ref="AC130:AI133"/>
    <mergeCell ref="AJ130:AQ133"/>
    <mergeCell ref="AR130:AZ133"/>
    <mergeCell ref="B126:Q126"/>
    <mergeCell ref="R126:S126"/>
    <mergeCell ref="T126:AB126"/>
    <mergeCell ref="AC126:AI126"/>
    <mergeCell ref="AJ126:AQ126"/>
    <mergeCell ref="AR126:AZ126"/>
    <mergeCell ref="B135:Q135"/>
    <mergeCell ref="R135:S135"/>
    <mergeCell ref="T135:AB135"/>
    <mergeCell ref="AC135:AI135"/>
    <mergeCell ref="AJ135:AQ135"/>
    <mergeCell ref="AR135:AZ135"/>
    <mergeCell ref="B134:Q134"/>
    <mergeCell ref="R134:S134"/>
    <mergeCell ref="T134:AB134"/>
    <mergeCell ref="AC134:AI134"/>
    <mergeCell ref="AJ134:AQ134"/>
    <mergeCell ref="AR134:AZ134"/>
    <mergeCell ref="B137:Q137"/>
    <mergeCell ref="R137:S137"/>
    <mergeCell ref="T137:AB137"/>
    <mergeCell ref="AC137:AI137"/>
    <mergeCell ref="AJ137:AQ137"/>
    <mergeCell ref="AR137:AZ137"/>
    <mergeCell ref="B136:Q136"/>
    <mergeCell ref="R136:S136"/>
    <mergeCell ref="T136:AB136"/>
    <mergeCell ref="AC136:AI136"/>
    <mergeCell ref="AJ136:AQ136"/>
    <mergeCell ref="AR136:AZ136"/>
    <mergeCell ref="X142:Z142"/>
    <mergeCell ref="AA142:AC142"/>
    <mergeCell ref="B139:AZ139"/>
    <mergeCell ref="B141:H142"/>
    <mergeCell ref="I141:K142"/>
    <mergeCell ref="L141:M142"/>
    <mergeCell ref="N141:Z141"/>
    <mergeCell ref="AA141:AM141"/>
    <mergeCell ref="AN141:AZ141"/>
    <mergeCell ref="N142:P142"/>
    <mergeCell ref="Q142:T142"/>
    <mergeCell ref="U142:W142"/>
    <mergeCell ref="AQ142:AT142"/>
    <mergeCell ref="AU142:AW142"/>
    <mergeCell ref="AX142:AZ142"/>
    <mergeCell ref="AD142:AG142"/>
    <mergeCell ref="AH142:AJ142"/>
    <mergeCell ref="AK142:AM142"/>
    <mergeCell ref="AN142:AP142"/>
    <mergeCell ref="AU143:AW143"/>
    <mergeCell ref="AX143:AZ143"/>
    <mergeCell ref="B144:H144"/>
    <mergeCell ref="I144:K144"/>
    <mergeCell ref="L144:M144"/>
    <mergeCell ref="N144:P144"/>
    <mergeCell ref="Q144:T144"/>
    <mergeCell ref="U144:W144"/>
    <mergeCell ref="X144:Z144"/>
    <mergeCell ref="AA144:AC144"/>
    <mergeCell ref="AA143:AC143"/>
    <mergeCell ref="AD143:AG143"/>
    <mergeCell ref="AH143:AJ143"/>
    <mergeCell ref="AK143:AM143"/>
    <mergeCell ref="AN143:AP143"/>
    <mergeCell ref="AQ143:AT143"/>
    <mergeCell ref="B143:H143"/>
    <mergeCell ref="I143:K143"/>
    <mergeCell ref="L143:M143"/>
    <mergeCell ref="N143:P143"/>
    <mergeCell ref="Q143:T143"/>
    <mergeCell ref="U143:W143"/>
    <mergeCell ref="X143:Z143"/>
    <mergeCell ref="B145:H145"/>
    <mergeCell ref="I145:K145"/>
    <mergeCell ref="L145:M145"/>
    <mergeCell ref="N145:P145"/>
    <mergeCell ref="Q145:T145"/>
    <mergeCell ref="U145:W145"/>
    <mergeCell ref="X145:Z145"/>
    <mergeCell ref="AA145:AC145"/>
    <mergeCell ref="AD145:AG145"/>
    <mergeCell ref="U146:W146"/>
    <mergeCell ref="X146:Z146"/>
    <mergeCell ref="AH145:AJ145"/>
    <mergeCell ref="AK145:AM145"/>
    <mergeCell ref="AN145:AP145"/>
    <mergeCell ref="AQ145:AT145"/>
    <mergeCell ref="AU145:AW145"/>
    <mergeCell ref="AX145:AZ145"/>
    <mergeCell ref="AX144:AZ144"/>
    <mergeCell ref="AD144:AG144"/>
    <mergeCell ref="AH144:AJ144"/>
    <mergeCell ref="AK144:AM144"/>
    <mergeCell ref="AN144:AP144"/>
    <mergeCell ref="AQ144:AT144"/>
    <mergeCell ref="AU144:AW144"/>
    <mergeCell ref="M150:Y150"/>
    <mergeCell ref="AB150:AH150"/>
    <mergeCell ref="AK150:AZ150"/>
    <mergeCell ref="C152:H152"/>
    <mergeCell ref="I152:R152"/>
    <mergeCell ref="T152:Y152"/>
    <mergeCell ref="AB152:AN152"/>
    <mergeCell ref="AQ152:AZ152"/>
    <mergeCell ref="AU146:AW146"/>
    <mergeCell ref="AX146:AZ146"/>
    <mergeCell ref="C149:H149"/>
    <mergeCell ref="M149:Y149"/>
    <mergeCell ref="AB149:AH149"/>
    <mergeCell ref="AK149:AZ149"/>
    <mergeCell ref="AA146:AC146"/>
    <mergeCell ref="AD146:AG146"/>
    <mergeCell ref="AH146:AJ146"/>
    <mergeCell ref="AK146:AM146"/>
    <mergeCell ref="AN146:AP146"/>
    <mergeCell ref="AQ146:AT146"/>
    <mergeCell ref="B146:K146"/>
    <mergeCell ref="L146:M146"/>
    <mergeCell ref="N146:P146"/>
    <mergeCell ref="Q146:T146"/>
    <mergeCell ref="D156:E156"/>
    <mergeCell ref="H156:M156"/>
    <mergeCell ref="Q156:R156"/>
    <mergeCell ref="C153:H153"/>
    <mergeCell ref="I153:R153"/>
    <mergeCell ref="T153:Y153"/>
    <mergeCell ref="AB153:AN153"/>
    <mergeCell ref="AQ153:AZ153"/>
    <mergeCell ref="C155:M155"/>
    <mergeCell ref="Q155:R155"/>
  </mergeCells>
  <pageMargins left="0.70866141732283472" right="0.39370078740157483" top="0.74803149606299213" bottom="0.74803149606299213" header="0.31496062992125984" footer="0"/>
  <pageSetup paperSize="9" scale="4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5"/>
  <sheetViews>
    <sheetView showGridLines="0" view="pageBreakPreview" topLeftCell="A33" zoomScaleNormal="100" zoomScaleSheetLayoutView="100" workbookViewId="0">
      <selection activeCell="Q71" sqref="Q71:T72"/>
    </sheetView>
  </sheetViews>
  <sheetFormatPr defaultColWidth="0.85546875" defaultRowHeight="15"/>
  <cols>
    <col min="1" max="1" width="4.140625" style="667" customWidth="1"/>
    <col min="2" max="2" width="2.42578125" style="667" customWidth="1"/>
    <col min="3" max="3" width="3.28515625" style="667" customWidth="1"/>
    <col min="4" max="16" width="2.42578125" style="667" customWidth="1"/>
    <col min="17" max="20" width="4.7109375" style="667" customWidth="1"/>
    <col min="21" max="21" width="5.28515625" style="667" customWidth="1"/>
    <col min="22" max="22" width="2.42578125" style="667" customWidth="1"/>
    <col min="23" max="24" width="2.7109375" style="667" customWidth="1"/>
    <col min="25" max="25" width="3" style="667" customWidth="1"/>
    <col min="26" max="26" width="2.85546875" style="667" customWidth="1"/>
    <col min="27" max="27" width="3.28515625" style="667" customWidth="1"/>
    <col min="28" max="29" width="3.140625" style="667" customWidth="1"/>
    <col min="30" max="30" width="2.85546875" style="667" customWidth="1"/>
    <col min="31" max="31" width="3.140625" style="667" customWidth="1"/>
    <col min="32" max="32" width="2.42578125" style="667" customWidth="1"/>
    <col min="33" max="33" width="3.28515625" style="667" customWidth="1"/>
    <col min="34" max="34" width="3.140625" style="667" customWidth="1"/>
    <col min="35" max="35" width="2.42578125" style="667" customWidth="1"/>
    <col min="36" max="36" width="3.5703125" style="667" customWidth="1"/>
    <col min="37" max="37" width="2.42578125" style="667" customWidth="1"/>
    <col min="38" max="39" width="3.42578125" style="667" customWidth="1"/>
    <col min="40" max="40" width="2.42578125" style="667" customWidth="1"/>
    <col min="41" max="41" width="3" style="667" customWidth="1"/>
    <col min="42" max="42" width="3.140625" style="667" customWidth="1"/>
    <col min="43" max="43" width="3.5703125" style="667" customWidth="1"/>
    <col min="44" max="45" width="3" style="667" customWidth="1"/>
    <col min="46" max="46" width="2.42578125" style="667" customWidth="1"/>
    <col min="47" max="47" width="3" style="667" customWidth="1"/>
    <col min="48" max="48" width="3.5703125" style="667" customWidth="1"/>
    <col min="49" max="49" width="3.28515625" style="667" customWidth="1"/>
    <col min="50" max="50" width="2.85546875" style="667" customWidth="1"/>
    <col min="51" max="51" width="2.7109375" style="667" customWidth="1"/>
    <col min="52" max="52" width="3.28515625" style="667" customWidth="1"/>
    <col min="53" max="53" width="17.7109375" style="667" bestFit="1" customWidth="1"/>
    <col min="54" max="54" width="15.5703125" style="667" customWidth="1"/>
    <col min="55" max="55" width="12.5703125" style="667" bestFit="1" customWidth="1"/>
    <col min="56" max="16384" width="0.85546875" style="667"/>
  </cols>
  <sheetData>
    <row r="1" spans="1:53" s="165" customFormat="1" ht="45.75" customHeight="1">
      <c r="B1" s="1561" t="s">
        <v>699</v>
      </c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  <c r="V1" s="1657"/>
      <c r="W1" s="1657"/>
      <c r="X1" s="1657"/>
      <c r="Y1" s="1657"/>
      <c r="Z1" s="1657"/>
      <c r="AA1" s="1657"/>
      <c r="AB1" s="1657"/>
      <c r="AC1" s="1657"/>
      <c r="AD1" s="1657"/>
      <c r="AE1" s="1657"/>
      <c r="AF1" s="1657"/>
      <c r="AG1" s="1657"/>
      <c r="AH1" s="1657"/>
      <c r="AI1" s="1657"/>
      <c r="AJ1" s="1657"/>
      <c r="AK1" s="1657"/>
      <c r="AL1" s="1657"/>
      <c r="AM1" s="1657"/>
      <c r="AN1" s="1657"/>
      <c r="AO1" s="1657"/>
      <c r="AP1" s="1657"/>
      <c r="AQ1" s="1657"/>
      <c r="AR1" s="1657"/>
      <c r="AS1" s="1657"/>
      <c r="AT1" s="1658"/>
      <c r="AU1" s="1658"/>
      <c r="AV1" s="1658"/>
      <c r="AW1" s="1658"/>
      <c r="AX1" s="1658"/>
      <c r="AY1" s="1658"/>
      <c r="AZ1" s="1658"/>
    </row>
    <row r="2" spans="1:53" s="198" customFormat="1" ht="30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668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  <c r="Y2" s="1668"/>
      <c r="Z2" s="1668"/>
      <c r="AA2" s="1668"/>
      <c r="AB2" s="1668"/>
      <c r="AC2" s="1668"/>
      <c r="AD2" s="1668"/>
      <c r="AE2" s="1668"/>
      <c r="AF2" s="1668"/>
      <c r="AG2" s="1668"/>
      <c r="AH2" s="1668"/>
      <c r="AI2" s="1668"/>
      <c r="AJ2" s="1668"/>
      <c r="AK2" s="1668"/>
      <c r="AL2" s="1668"/>
      <c r="AM2" s="1668"/>
      <c r="AN2" s="1668"/>
      <c r="AO2" s="1668"/>
      <c r="AP2" s="1668"/>
      <c r="AQ2" s="1668"/>
      <c r="AR2" s="1668"/>
      <c r="AS2" s="1668"/>
      <c r="AT2" s="1668"/>
      <c r="AU2" s="1668"/>
      <c r="AV2" s="1668"/>
      <c r="AW2" s="1668"/>
      <c r="AX2" s="1668"/>
      <c r="AY2" s="1668"/>
      <c r="AZ2" s="1668"/>
      <c r="BA2" s="233"/>
    </row>
    <row r="3" spans="1:53" s="198" customFormat="1" ht="28.5" customHeight="1">
      <c r="A3" s="1674" t="s">
        <v>595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401" t="s">
        <v>445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>
      <c r="A4" s="1674"/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3" t="s">
        <v>594</v>
      </c>
      <c r="M4" s="1673"/>
      <c r="N4" s="1673"/>
      <c r="O4" s="1673"/>
      <c r="P4" s="1673"/>
      <c r="Q4" s="1673"/>
      <c r="R4" s="1673"/>
      <c r="S4" s="1673"/>
      <c r="T4" s="1673"/>
      <c r="U4" s="1673"/>
      <c r="V4" s="1673"/>
      <c r="W4" s="1673"/>
      <c r="X4" s="1673"/>
      <c r="Y4" s="1673"/>
      <c r="Z4" s="1673"/>
      <c r="AA4" s="1673"/>
      <c r="AB4" s="1673"/>
      <c r="AC4" s="1673"/>
      <c r="AD4" s="1673"/>
      <c r="AE4" s="1673"/>
      <c r="AF4" s="1673"/>
      <c r="AG4" s="1673"/>
      <c r="AH4" s="1673"/>
      <c r="AI4" s="1673"/>
      <c r="AJ4" s="1673"/>
      <c r="AK4" s="1673"/>
      <c r="AL4" s="1673"/>
      <c r="AM4" s="1673"/>
      <c r="AN4" s="1673"/>
      <c r="AO4" s="1673"/>
      <c r="AP4" s="1673"/>
      <c r="AQ4" s="1673"/>
      <c r="AR4" s="1673"/>
      <c r="AS4" s="1673"/>
      <c r="AT4" s="1673"/>
      <c r="AU4" s="1673"/>
      <c r="AV4" s="1673"/>
      <c r="AW4" s="1673"/>
      <c r="AX4" s="1673"/>
      <c r="AY4" s="1673"/>
      <c r="AZ4" s="1673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8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8"/>
      <c r="AQ7" s="678"/>
      <c r="AR7" s="678"/>
      <c r="AS7" s="678"/>
      <c r="AT7" s="678"/>
      <c r="AU7" s="678"/>
      <c r="AV7" s="678"/>
      <c r="AW7" s="678"/>
      <c r="AX7" s="678"/>
      <c r="AY7" s="678"/>
      <c r="AZ7" s="678"/>
      <c r="BA7" s="235"/>
    </row>
    <row r="8" spans="1:53" s="199" customFormat="1" ht="12.75"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2.75">
      <c r="B9" s="313" t="s">
        <v>630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>
      <c r="A10" s="667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>
      <c r="A11" s="667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1419</v>
      </c>
      <c r="AD11" s="1052"/>
      <c r="AE11" s="1052"/>
      <c r="AF11" s="1052"/>
      <c r="AG11" s="1052"/>
      <c r="AH11" s="1052"/>
      <c r="AI11" s="1052"/>
      <c r="AJ11" s="1053"/>
      <c r="AK11" s="1044" t="s">
        <v>1420</v>
      </c>
      <c r="AL11" s="1044"/>
      <c r="AM11" s="1044"/>
      <c r="AN11" s="1044"/>
      <c r="AO11" s="1044"/>
      <c r="AP11" s="1044"/>
      <c r="AQ11" s="1044"/>
      <c r="AR11" s="1044"/>
      <c r="AS11" s="1052" t="s">
        <v>1421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199" customFormat="1" ht="36" customHeight="1">
      <c r="A12" s="667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  <c r="BA12" s="236"/>
    </row>
    <row r="13" spans="1:53" s="675" customFormat="1" ht="15.75" customHeight="1">
      <c r="A13" s="312"/>
      <c r="B13" s="1070">
        <v>1</v>
      </c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0"/>
      <c r="U13" s="1070"/>
      <c r="V13" s="1070"/>
      <c r="W13" s="1070"/>
      <c r="X13" s="1070"/>
      <c r="Y13" s="1071"/>
      <c r="Z13" s="1072" t="s">
        <v>307</v>
      </c>
      <c r="AA13" s="1073"/>
      <c r="AB13" s="1074"/>
      <c r="AC13" s="1072" t="s">
        <v>308</v>
      </c>
      <c r="AD13" s="1073"/>
      <c r="AE13" s="1073"/>
      <c r="AF13" s="1073"/>
      <c r="AG13" s="1073"/>
      <c r="AH13" s="1073"/>
      <c r="AI13" s="1073"/>
      <c r="AJ13" s="1074"/>
      <c r="AK13" s="1072" t="s">
        <v>309</v>
      </c>
      <c r="AL13" s="1073"/>
      <c r="AM13" s="1073"/>
      <c r="AN13" s="1073"/>
      <c r="AO13" s="1073"/>
      <c r="AP13" s="1073"/>
      <c r="AQ13" s="1073"/>
      <c r="AR13" s="1074"/>
      <c r="AS13" s="1072" t="s">
        <v>310</v>
      </c>
      <c r="AT13" s="1073"/>
      <c r="AU13" s="1073"/>
      <c r="AV13" s="1073"/>
      <c r="AW13" s="1073"/>
      <c r="AX13" s="1073"/>
      <c r="AY13" s="1073"/>
      <c r="AZ13" s="1073"/>
    </row>
    <row r="14" spans="1:53" s="675" customFormat="1" ht="35.25" customHeight="1">
      <c r="A14" s="312"/>
      <c r="B14" s="1064" t="s">
        <v>629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66">
        <v>0</v>
      </c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675" customFormat="1" ht="34.5" customHeight="1">
      <c r="A15" s="312"/>
      <c r="B15" s="1064" t="s">
        <v>698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675" customFormat="1" ht="15.75">
      <c r="A16" s="312"/>
      <c r="B16" s="1064" t="s">
        <v>697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316</v>
      </c>
      <c r="AA16" s="1065"/>
      <c r="AB16" s="1065"/>
      <c r="AC16" s="1066">
        <f>AL69-AC14</f>
        <v>249800.00000000003</v>
      </c>
      <c r="AD16" s="1066"/>
      <c r="AE16" s="1066"/>
      <c r="AF16" s="1066"/>
      <c r="AG16" s="1066"/>
      <c r="AH16" s="1066"/>
      <c r="AI16" s="1066"/>
      <c r="AJ16" s="1066"/>
      <c r="AK16" s="1066">
        <f>AQ69</f>
        <v>249800.00000000003</v>
      </c>
      <c r="AL16" s="1066"/>
      <c r="AM16" s="1066"/>
      <c r="AN16" s="1066"/>
      <c r="AO16" s="1066"/>
      <c r="AP16" s="1066"/>
      <c r="AQ16" s="1066"/>
      <c r="AR16" s="1066"/>
      <c r="AS16" s="1066">
        <f>AV69</f>
        <v>0</v>
      </c>
      <c r="AT16" s="1066"/>
      <c r="AU16" s="1066"/>
      <c r="AV16" s="1066"/>
      <c r="AW16" s="1066"/>
      <c r="AX16" s="1066"/>
      <c r="AY16" s="1066"/>
      <c r="AZ16" s="1066"/>
    </row>
    <row r="17" spans="1:52" s="675" customFormat="1" ht="33.75" customHeight="1">
      <c r="A17" s="312"/>
      <c r="B17" s="1064" t="s">
        <v>626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2" s="675" customFormat="1" ht="30.75" customHeight="1">
      <c r="A18" s="312"/>
      <c r="B18" s="1064" t="s">
        <v>696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675" customFormat="1" ht="49.5" customHeight="1">
      <c r="A19" s="312"/>
      <c r="B19" s="1064" t="s">
        <v>695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322</v>
      </c>
      <c r="AA19" s="1065"/>
      <c r="AB19" s="1065"/>
      <c r="AC19" s="1066">
        <f>AC14-AC15+AC16-AC17+AC18</f>
        <v>249800.00000000003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249800.00000000003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2" s="675" customFormat="1" ht="21" hidden="1" customHeight="1">
      <c r="A20" s="312"/>
      <c r="B20" s="1067" t="s">
        <v>694</v>
      </c>
      <c r="C20" s="1068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068"/>
      <c r="Y20" s="1068"/>
      <c r="Z20" s="1068"/>
      <c r="AA20" s="1068"/>
      <c r="AB20" s="1068"/>
      <c r="AC20" s="1068"/>
      <c r="AD20" s="1068"/>
      <c r="AE20" s="1068"/>
      <c r="AF20" s="1068"/>
      <c r="AG20" s="1068"/>
      <c r="AH20" s="1068"/>
      <c r="AI20" s="1068"/>
      <c r="AJ20" s="1068"/>
      <c r="AK20" s="1068"/>
      <c r="AL20" s="1068"/>
      <c r="AM20" s="1068"/>
      <c r="AN20" s="1068"/>
      <c r="AO20" s="1068"/>
      <c r="AP20" s="1068"/>
      <c r="AQ20" s="1068"/>
      <c r="AR20" s="1068"/>
      <c r="AS20" s="1068"/>
      <c r="AT20" s="1068"/>
      <c r="AU20" s="1068"/>
      <c r="AV20" s="1068"/>
      <c r="AW20" s="1068"/>
      <c r="AX20" s="1068"/>
      <c r="AY20" s="1068"/>
      <c r="AZ20" s="1068"/>
    </row>
    <row r="21" spans="1:52" s="305" customFormat="1" ht="48.75" hidden="1" customHeight="1">
      <c r="B21" s="1067" t="s">
        <v>693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s="343" customFormat="1" ht="22.5" customHeight="1">
      <c r="B22" s="1563" t="s">
        <v>692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1563"/>
      <c r="AN22" s="1563"/>
      <c r="AO22" s="1563"/>
      <c r="AP22" s="1563"/>
      <c r="AQ22" s="1563"/>
      <c r="AR22" s="1563"/>
      <c r="AS22" s="1563"/>
      <c r="AT22" s="1563"/>
      <c r="AU22" s="1563"/>
      <c r="AV22" s="1563"/>
      <c r="AW22" s="1563"/>
      <c r="AX22" s="1563"/>
      <c r="AY22" s="1563"/>
      <c r="AZ22" s="1563"/>
    </row>
    <row r="23" spans="1:52" s="170" customFormat="1" ht="9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1"/>
      <c r="L23" s="341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</row>
    <row r="24" spans="1:52" ht="11.25" customHeight="1">
      <c r="B24" s="1644" t="s">
        <v>72</v>
      </c>
      <c r="C24" s="1648"/>
      <c r="D24" s="1648" t="s">
        <v>0</v>
      </c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51" t="s">
        <v>1</v>
      </c>
      <c r="V24" s="1653"/>
      <c r="W24" s="1651" t="s">
        <v>691</v>
      </c>
      <c r="X24" s="1652"/>
      <c r="Y24" s="1652"/>
      <c r="Z24" s="1652"/>
      <c r="AA24" s="1652"/>
      <c r="AB24" s="1652"/>
      <c r="AC24" s="1652"/>
      <c r="AD24" s="1652"/>
      <c r="AE24" s="1652"/>
      <c r="AF24" s="1652"/>
      <c r="AG24" s="1652"/>
      <c r="AH24" s="1652"/>
      <c r="AI24" s="1652"/>
      <c r="AJ24" s="1652"/>
      <c r="AK24" s="1653"/>
      <c r="AL24" s="1651" t="s">
        <v>672</v>
      </c>
      <c r="AM24" s="1652"/>
      <c r="AN24" s="1652"/>
      <c r="AO24" s="1652"/>
      <c r="AP24" s="1652"/>
      <c r="AQ24" s="1652"/>
      <c r="AR24" s="1652"/>
      <c r="AS24" s="1652"/>
      <c r="AT24" s="1652"/>
      <c r="AU24" s="1652"/>
      <c r="AV24" s="1652"/>
      <c r="AW24" s="1652"/>
      <c r="AX24" s="1652"/>
      <c r="AY24" s="1652"/>
      <c r="AZ24" s="1652"/>
    </row>
    <row r="25" spans="1:52" ht="21" customHeight="1">
      <c r="B25" s="1644"/>
      <c r="C25" s="1648"/>
      <c r="D25" s="1648"/>
      <c r="E25" s="1648"/>
      <c r="F25" s="1648"/>
      <c r="G25" s="1648"/>
      <c r="H25" s="1648"/>
      <c r="I25" s="1648"/>
      <c r="J25" s="1648"/>
      <c r="K25" s="1648"/>
      <c r="L25" s="1648"/>
      <c r="M25" s="1648"/>
      <c r="N25" s="1648"/>
      <c r="O25" s="1648"/>
      <c r="P25" s="1648"/>
      <c r="Q25" s="1648"/>
      <c r="R25" s="1648"/>
      <c r="S25" s="1648"/>
      <c r="T25" s="1648"/>
      <c r="U25" s="1659"/>
      <c r="V25" s="1660"/>
      <c r="W25" s="1654"/>
      <c r="X25" s="1655"/>
      <c r="Y25" s="1655"/>
      <c r="Z25" s="1655"/>
      <c r="AA25" s="1655"/>
      <c r="AB25" s="1655"/>
      <c r="AC25" s="1655"/>
      <c r="AD25" s="1655"/>
      <c r="AE25" s="1655"/>
      <c r="AF25" s="1655"/>
      <c r="AG25" s="1655"/>
      <c r="AH25" s="1655"/>
      <c r="AI25" s="1655"/>
      <c r="AJ25" s="1655"/>
      <c r="AK25" s="1656"/>
      <c r="AL25" s="1654"/>
      <c r="AM25" s="1655"/>
      <c r="AN25" s="1655"/>
      <c r="AO25" s="1655"/>
      <c r="AP25" s="1655"/>
      <c r="AQ25" s="1655"/>
      <c r="AR25" s="1655"/>
      <c r="AS25" s="1655"/>
      <c r="AT25" s="1655"/>
      <c r="AU25" s="1655"/>
      <c r="AV25" s="1655"/>
      <c r="AW25" s="1655"/>
      <c r="AX25" s="1655"/>
      <c r="AY25" s="1655"/>
      <c r="AZ25" s="1655"/>
    </row>
    <row r="26" spans="1:52" ht="24" customHeight="1">
      <c r="B26" s="1644"/>
      <c r="C26" s="1648"/>
      <c r="D26" s="1648"/>
      <c r="E26" s="1648"/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8"/>
      <c r="S26" s="1648"/>
      <c r="T26" s="1648"/>
      <c r="U26" s="1659"/>
      <c r="V26" s="1660"/>
      <c r="W26" s="1651" t="s">
        <v>1428</v>
      </c>
      <c r="X26" s="1652"/>
      <c r="Y26" s="1652"/>
      <c r="Z26" s="1652"/>
      <c r="AA26" s="1653"/>
      <c r="AB26" s="1651" t="s">
        <v>1429</v>
      </c>
      <c r="AC26" s="1652"/>
      <c r="AD26" s="1652"/>
      <c r="AE26" s="1652"/>
      <c r="AF26" s="1653"/>
      <c r="AG26" s="1651" t="s">
        <v>1430</v>
      </c>
      <c r="AH26" s="1652"/>
      <c r="AI26" s="1652"/>
      <c r="AJ26" s="1652"/>
      <c r="AK26" s="1653"/>
      <c r="AL26" s="1651" t="s">
        <v>1428</v>
      </c>
      <c r="AM26" s="1652"/>
      <c r="AN26" s="1652"/>
      <c r="AO26" s="1652"/>
      <c r="AP26" s="1653"/>
      <c r="AQ26" s="1651" t="s">
        <v>1429</v>
      </c>
      <c r="AR26" s="1652"/>
      <c r="AS26" s="1652"/>
      <c r="AT26" s="1652"/>
      <c r="AU26" s="1653"/>
      <c r="AV26" s="1651" t="s">
        <v>1430</v>
      </c>
      <c r="AW26" s="1652"/>
      <c r="AX26" s="1652"/>
      <c r="AY26" s="1652"/>
      <c r="AZ26" s="1653"/>
    </row>
    <row r="27" spans="1:52" ht="53.25" customHeight="1">
      <c r="B27" s="1644"/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54"/>
      <c r="V27" s="1656"/>
      <c r="W27" s="1654"/>
      <c r="X27" s="1655"/>
      <c r="Y27" s="1655"/>
      <c r="Z27" s="1655"/>
      <c r="AA27" s="1656"/>
      <c r="AB27" s="1654"/>
      <c r="AC27" s="1655"/>
      <c r="AD27" s="1655"/>
      <c r="AE27" s="1655"/>
      <c r="AF27" s="1656"/>
      <c r="AG27" s="1654"/>
      <c r="AH27" s="1655"/>
      <c r="AI27" s="1655"/>
      <c r="AJ27" s="1655"/>
      <c r="AK27" s="1656"/>
      <c r="AL27" s="1654"/>
      <c r="AM27" s="1655"/>
      <c r="AN27" s="1655"/>
      <c r="AO27" s="1655"/>
      <c r="AP27" s="1656"/>
      <c r="AQ27" s="1654"/>
      <c r="AR27" s="1655"/>
      <c r="AS27" s="1655"/>
      <c r="AT27" s="1655"/>
      <c r="AU27" s="1656"/>
      <c r="AV27" s="1654"/>
      <c r="AW27" s="1655"/>
      <c r="AX27" s="1655"/>
      <c r="AY27" s="1655"/>
      <c r="AZ27" s="1656"/>
    </row>
    <row r="28" spans="1:52" ht="15" customHeight="1">
      <c r="B28" s="1644">
        <v>1</v>
      </c>
      <c r="C28" s="1648"/>
      <c r="D28" s="1648">
        <v>2</v>
      </c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51">
        <v>3</v>
      </c>
      <c r="V28" s="1653"/>
      <c r="W28" s="1651">
        <v>4</v>
      </c>
      <c r="X28" s="1652"/>
      <c r="Y28" s="1652"/>
      <c r="Z28" s="1652"/>
      <c r="AA28" s="1653"/>
      <c r="AB28" s="1651">
        <v>5</v>
      </c>
      <c r="AC28" s="1652"/>
      <c r="AD28" s="1652"/>
      <c r="AE28" s="1652"/>
      <c r="AF28" s="1653"/>
      <c r="AG28" s="1651">
        <v>6</v>
      </c>
      <c r="AH28" s="1652"/>
      <c r="AI28" s="1652"/>
      <c r="AJ28" s="1652"/>
      <c r="AK28" s="1653"/>
      <c r="AL28" s="1651">
        <v>7</v>
      </c>
      <c r="AM28" s="1652"/>
      <c r="AN28" s="1652"/>
      <c r="AO28" s="1652"/>
      <c r="AP28" s="1653"/>
      <c r="AQ28" s="1651">
        <v>8</v>
      </c>
      <c r="AR28" s="1652"/>
      <c r="AS28" s="1652"/>
      <c r="AT28" s="1652"/>
      <c r="AU28" s="1653"/>
      <c r="AV28" s="1651">
        <v>9</v>
      </c>
      <c r="AW28" s="1652"/>
      <c r="AX28" s="1652"/>
      <c r="AY28" s="1652"/>
      <c r="AZ28" s="1652"/>
    </row>
    <row r="29" spans="1:52" ht="31.5" customHeight="1">
      <c r="B29" s="1644">
        <v>1</v>
      </c>
      <c r="C29" s="1648"/>
      <c r="D29" s="1665" t="s">
        <v>690</v>
      </c>
      <c r="E29" s="1665"/>
      <c r="F29" s="1665"/>
      <c r="G29" s="1665"/>
      <c r="H29" s="1665"/>
      <c r="I29" s="1665"/>
      <c r="J29" s="1665"/>
      <c r="K29" s="1665"/>
      <c r="L29" s="1665"/>
      <c r="M29" s="1665"/>
      <c r="N29" s="1665"/>
      <c r="O29" s="1665"/>
      <c r="P29" s="1665"/>
      <c r="Q29" s="1665"/>
      <c r="R29" s="1665"/>
      <c r="S29" s="1665"/>
      <c r="T29" s="1666"/>
      <c r="U29" s="1065" t="s">
        <v>312</v>
      </c>
      <c r="V29" s="1065"/>
      <c r="W29" s="1642" t="s">
        <v>6</v>
      </c>
      <c r="X29" s="1642"/>
      <c r="Y29" s="1642"/>
      <c r="Z29" s="1642"/>
      <c r="AA29" s="1642"/>
      <c r="AB29" s="1642" t="s">
        <v>6</v>
      </c>
      <c r="AC29" s="1642"/>
      <c r="AD29" s="1642"/>
      <c r="AE29" s="1642"/>
      <c r="AF29" s="1642"/>
      <c r="AG29" s="1642" t="s">
        <v>6</v>
      </c>
      <c r="AH29" s="1642"/>
      <c r="AI29" s="1642"/>
      <c r="AJ29" s="1642"/>
      <c r="AK29" s="1642"/>
      <c r="AL29" s="1132">
        <f>AL30+AL35+AL36+AL39</f>
        <v>182006</v>
      </c>
      <c r="AM29" s="1132"/>
      <c r="AN29" s="1132"/>
      <c r="AO29" s="1132"/>
      <c r="AP29" s="1132"/>
      <c r="AQ29" s="1132">
        <f>AQ30+AQ35+AQ36+AQ39</f>
        <v>182006</v>
      </c>
      <c r="AR29" s="1132"/>
      <c r="AS29" s="1132"/>
      <c r="AT29" s="1132"/>
      <c r="AU29" s="1132"/>
      <c r="AV29" s="1132">
        <f>AV30+AV35+AV36+AV39</f>
        <v>0</v>
      </c>
      <c r="AW29" s="1132"/>
      <c r="AX29" s="1132"/>
      <c r="AY29" s="1132"/>
      <c r="AZ29" s="1132"/>
    </row>
    <row r="30" spans="1:52" ht="60.6" customHeight="1">
      <c r="B30" s="1669" t="s">
        <v>689</v>
      </c>
      <c r="C30" s="1670"/>
      <c r="D30" s="1671" t="s">
        <v>688</v>
      </c>
      <c r="E30" s="1672"/>
      <c r="F30" s="1672"/>
      <c r="G30" s="1672"/>
      <c r="H30" s="1672"/>
      <c r="I30" s="1672"/>
      <c r="J30" s="1672"/>
      <c r="K30" s="1672"/>
      <c r="L30" s="1672"/>
      <c r="M30" s="1672"/>
      <c r="N30" s="1672"/>
      <c r="O30" s="1672"/>
      <c r="P30" s="1672"/>
      <c r="Q30" s="1672"/>
      <c r="R30" s="1672"/>
      <c r="S30" s="1672"/>
      <c r="T30" s="1672"/>
      <c r="U30" s="1065" t="s">
        <v>422</v>
      </c>
      <c r="V30" s="1065"/>
      <c r="W30" s="1647" t="s">
        <v>6</v>
      </c>
      <c r="X30" s="1642"/>
      <c r="Y30" s="1642"/>
      <c r="Z30" s="1642"/>
      <c r="AA30" s="1642"/>
      <c r="AB30" s="1647" t="s">
        <v>6</v>
      </c>
      <c r="AC30" s="1642"/>
      <c r="AD30" s="1642"/>
      <c r="AE30" s="1642"/>
      <c r="AF30" s="1642"/>
      <c r="AG30" s="1647" t="s">
        <v>6</v>
      </c>
      <c r="AH30" s="1642"/>
      <c r="AI30" s="1642"/>
      <c r="AJ30" s="1642"/>
      <c r="AK30" s="1642"/>
      <c r="AL30" s="1132">
        <f>SUM(AL31:AP34)</f>
        <v>182006</v>
      </c>
      <c r="AM30" s="1132"/>
      <c r="AN30" s="1132"/>
      <c r="AO30" s="1132"/>
      <c r="AP30" s="1132"/>
      <c r="AQ30" s="1132">
        <f>SUM(AQ31:AU34)</f>
        <v>182006</v>
      </c>
      <c r="AR30" s="1132"/>
      <c r="AS30" s="1132"/>
      <c r="AT30" s="1132"/>
      <c r="AU30" s="1132"/>
      <c r="AV30" s="1132">
        <f>SUM(AV31:AZ34)</f>
        <v>0</v>
      </c>
      <c r="AW30" s="1132"/>
      <c r="AX30" s="1132"/>
      <c r="AY30" s="1132"/>
      <c r="AZ30" s="1132"/>
    </row>
    <row r="31" spans="1:52" ht="29.25" hidden="1" customHeight="1">
      <c r="B31" s="1644"/>
      <c r="C31" s="1648"/>
      <c r="D31" s="1645" t="s">
        <v>1249</v>
      </c>
      <c r="E31" s="1646"/>
      <c r="F31" s="1646"/>
      <c r="G31" s="1646"/>
      <c r="H31" s="1646"/>
      <c r="I31" s="1646"/>
      <c r="J31" s="1646"/>
      <c r="K31" s="1646"/>
      <c r="L31" s="1646"/>
      <c r="M31" s="1646"/>
      <c r="N31" s="1646"/>
      <c r="O31" s="1646"/>
      <c r="P31" s="1646"/>
      <c r="Q31" s="1641" t="s">
        <v>1250</v>
      </c>
      <c r="R31" s="1641"/>
      <c r="S31" s="1641"/>
      <c r="T31" s="1641"/>
      <c r="U31" s="1065"/>
      <c r="V31" s="1065"/>
      <c r="W31" s="1647">
        <f>SUM('111_и'!AC30:AJ30)</f>
        <v>0</v>
      </c>
      <c r="X31" s="1642"/>
      <c r="Y31" s="1642"/>
      <c r="Z31" s="1642"/>
      <c r="AA31" s="1642"/>
      <c r="AB31" s="1647">
        <f>SUM('111_и'!AK30:AR30)</f>
        <v>0</v>
      </c>
      <c r="AC31" s="1642"/>
      <c r="AD31" s="1642"/>
      <c r="AE31" s="1642"/>
      <c r="AF31" s="1642"/>
      <c r="AG31" s="1647">
        <f>SUM('111_и'!AS30:AZ30)</f>
        <v>0</v>
      </c>
      <c r="AH31" s="1642"/>
      <c r="AI31" s="1642"/>
      <c r="AJ31" s="1642"/>
      <c r="AK31" s="1642"/>
      <c r="AL31" s="1132">
        <f>W31*22%</f>
        <v>0</v>
      </c>
      <c r="AM31" s="1132"/>
      <c r="AN31" s="1132"/>
      <c r="AO31" s="1132"/>
      <c r="AP31" s="1132"/>
      <c r="AQ31" s="1132">
        <f>AB31*22%</f>
        <v>0</v>
      </c>
      <c r="AR31" s="1132"/>
      <c r="AS31" s="1132"/>
      <c r="AT31" s="1132"/>
      <c r="AU31" s="1132"/>
      <c r="AV31" s="1132">
        <f t="shared" ref="AV31:AV34" si="0">AG31*22%</f>
        <v>0</v>
      </c>
      <c r="AW31" s="1132"/>
      <c r="AX31" s="1132"/>
      <c r="AY31" s="1132"/>
      <c r="AZ31" s="1132"/>
    </row>
    <row r="32" spans="1:52" s="740" customFormat="1" ht="30" customHeight="1">
      <c r="B32" s="1644"/>
      <c r="C32" s="1648"/>
      <c r="D32" s="1645" t="s">
        <v>1383</v>
      </c>
      <c r="E32" s="1646"/>
      <c r="F32" s="1646"/>
      <c r="G32" s="1646"/>
      <c r="H32" s="1646"/>
      <c r="I32" s="1646"/>
      <c r="J32" s="1646"/>
      <c r="K32" s="1646"/>
      <c r="L32" s="1646"/>
      <c r="M32" s="1646"/>
      <c r="N32" s="1646"/>
      <c r="O32" s="1646"/>
      <c r="P32" s="1646"/>
      <c r="Q32" s="1641" t="s">
        <v>1571</v>
      </c>
      <c r="R32" s="1641"/>
      <c r="S32" s="1641"/>
      <c r="T32" s="1641"/>
      <c r="U32" s="1065"/>
      <c r="V32" s="1065"/>
      <c r="W32" s="1647">
        <f>SUM('111_и'!AC31:AJ31)</f>
        <v>0</v>
      </c>
      <c r="X32" s="1642"/>
      <c r="Y32" s="1642"/>
      <c r="Z32" s="1642"/>
      <c r="AA32" s="1642"/>
      <c r="AB32" s="1647">
        <f>SUM('111_и'!AK31:AR31)</f>
        <v>0</v>
      </c>
      <c r="AC32" s="1642"/>
      <c r="AD32" s="1642"/>
      <c r="AE32" s="1642"/>
      <c r="AF32" s="1642"/>
      <c r="AG32" s="1647">
        <f>SUM('111_и'!AS31:AZ31)</f>
        <v>0</v>
      </c>
      <c r="AH32" s="1642"/>
      <c r="AI32" s="1642"/>
      <c r="AJ32" s="1642"/>
      <c r="AK32" s="1642"/>
      <c r="AL32" s="1132">
        <f>W32*22%</f>
        <v>0</v>
      </c>
      <c r="AM32" s="1132"/>
      <c r="AN32" s="1132"/>
      <c r="AO32" s="1132"/>
      <c r="AP32" s="1132"/>
      <c r="AQ32" s="1132">
        <f>AB32*22%</f>
        <v>0</v>
      </c>
      <c r="AR32" s="1132"/>
      <c r="AS32" s="1132"/>
      <c r="AT32" s="1132"/>
      <c r="AU32" s="1132"/>
      <c r="AV32" s="1132">
        <f t="shared" ref="AV32" si="1">AG32*22%</f>
        <v>0</v>
      </c>
      <c r="AW32" s="1132"/>
      <c r="AX32" s="1132"/>
      <c r="AY32" s="1132"/>
      <c r="AZ32" s="1132"/>
    </row>
    <row r="33" spans="2:52" ht="30" customHeight="1">
      <c r="B33" s="1644"/>
      <c r="C33" s="1648"/>
      <c r="D33" s="1645" t="s">
        <v>1178</v>
      </c>
      <c r="E33" s="1646"/>
      <c r="F33" s="1646"/>
      <c r="G33" s="1646"/>
      <c r="H33" s="1646"/>
      <c r="I33" s="1646"/>
      <c r="J33" s="1646"/>
      <c r="K33" s="1646"/>
      <c r="L33" s="1646"/>
      <c r="M33" s="1646"/>
      <c r="N33" s="1646"/>
      <c r="O33" s="1646"/>
      <c r="P33" s="1646"/>
      <c r="Q33" s="1641" t="s">
        <v>1570</v>
      </c>
      <c r="R33" s="1641"/>
      <c r="S33" s="1641"/>
      <c r="T33" s="1641"/>
      <c r="U33" s="1065"/>
      <c r="V33" s="1065"/>
      <c r="W33" s="1647">
        <f>SUM('111_и'!AC32:AJ32)</f>
        <v>827300</v>
      </c>
      <c r="X33" s="1642"/>
      <c r="Y33" s="1642"/>
      <c r="Z33" s="1642"/>
      <c r="AA33" s="1642"/>
      <c r="AB33" s="1647">
        <f>SUM('111_и'!AK32:AR32)</f>
        <v>827300</v>
      </c>
      <c r="AC33" s="1642"/>
      <c r="AD33" s="1642"/>
      <c r="AE33" s="1642"/>
      <c r="AF33" s="1642"/>
      <c r="AG33" s="1647">
        <f>SUM('111_и'!AS32:AZ32)</f>
        <v>0</v>
      </c>
      <c r="AH33" s="1642"/>
      <c r="AI33" s="1642"/>
      <c r="AJ33" s="1642"/>
      <c r="AK33" s="1642"/>
      <c r="AL33" s="1132">
        <f t="shared" ref="AL33" si="2">W33*22%</f>
        <v>182006</v>
      </c>
      <c r="AM33" s="1132"/>
      <c r="AN33" s="1132"/>
      <c r="AO33" s="1132"/>
      <c r="AP33" s="1132"/>
      <c r="AQ33" s="1132">
        <f t="shared" ref="AQ33" si="3">AB33*22%</f>
        <v>182006</v>
      </c>
      <c r="AR33" s="1132"/>
      <c r="AS33" s="1132"/>
      <c r="AT33" s="1132"/>
      <c r="AU33" s="1132"/>
      <c r="AV33" s="1132">
        <f t="shared" si="0"/>
        <v>0</v>
      </c>
      <c r="AW33" s="1132"/>
      <c r="AX33" s="1132"/>
      <c r="AY33" s="1132"/>
      <c r="AZ33" s="1132"/>
    </row>
    <row r="34" spans="2:52" ht="45" hidden="1" customHeight="1">
      <c r="B34" s="1639"/>
      <c r="C34" s="1644"/>
      <c r="D34" s="1645" t="s">
        <v>1251</v>
      </c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1">
        <v>15004</v>
      </c>
      <c r="R34" s="1641"/>
      <c r="S34" s="1641"/>
      <c r="T34" s="1695"/>
      <c r="U34" s="1675"/>
      <c r="V34" s="1217"/>
      <c r="W34" s="1699">
        <f>SUM('112_и'!X144:Z144)</f>
        <v>0</v>
      </c>
      <c r="X34" s="1700"/>
      <c r="Y34" s="1700"/>
      <c r="Z34" s="1700"/>
      <c r="AA34" s="1701"/>
      <c r="AB34" s="1699">
        <f>SUM('112_и'!AK144:AM144)</f>
        <v>0</v>
      </c>
      <c r="AC34" s="1700"/>
      <c r="AD34" s="1700"/>
      <c r="AE34" s="1700"/>
      <c r="AF34" s="1701"/>
      <c r="AG34" s="1699">
        <f>SUM('112_и'!AX144:AZ144)</f>
        <v>0</v>
      </c>
      <c r="AH34" s="1700"/>
      <c r="AI34" s="1700"/>
      <c r="AJ34" s="1700"/>
      <c r="AK34" s="1701"/>
      <c r="AL34" s="1696">
        <f>W34*22%</f>
        <v>0</v>
      </c>
      <c r="AM34" s="1697"/>
      <c r="AN34" s="1697"/>
      <c r="AO34" s="1697"/>
      <c r="AP34" s="1698"/>
      <c r="AQ34" s="1696">
        <f>AB34*22%</f>
        <v>0</v>
      </c>
      <c r="AR34" s="1697"/>
      <c r="AS34" s="1697"/>
      <c r="AT34" s="1697"/>
      <c r="AU34" s="1698"/>
      <c r="AV34" s="1696">
        <f t="shared" si="0"/>
        <v>0</v>
      </c>
      <c r="AW34" s="1697"/>
      <c r="AX34" s="1697"/>
      <c r="AY34" s="1697"/>
      <c r="AZ34" s="1698"/>
    </row>
    <row r="35" spans="2:52" ht="59.45" hidden="1" customHeight="1">
      <c r="B35" s="1644" t="s">
        <v>79</v>
      </c>
      <c r="C35" s="1648"/>
      <c r="D35" s="1649" t="s">
        <v>687</v>
      </c>
      <c r="E35" s="1649"/>
      <c r="F35" s="1649"/>
      <c r="G35" s="1649"/>
      <c r="H35" s="1649"/>
      <c r="I35" s="1649"/>
      <c r="J35" s="1649"/>
      <c r="K35" s="1649"/>
      <c r="L35" s="1649"/>
      <c r="M35" s="1649"/>
      <c r="N35" s="1649"/>
      <c r="O35" s="1649"/>
      <c r="P35" s="1649"/>
      <c r="Q35" s="1649"/>
      <c r="R35" s="1649"/>
      <c r="S35" s="1649"/>
      <c r="T35" s="1650"/>
      <c r="U35" s="1065" t="s">
        <v>686</v>
      </c>
      <c r="V35" s="1065"/>
      <c r="W35" s="1642"/>
      <c r="X35" s="1642"/>
      <c r="Y35" s="1642"/>
      <c r="Z35" s="1642"/>
      <c r="AA35" s="1642"/>
      <c r="AB35" s="1642"/>
      <c r="AC35" s="1642"/>
      <c r="AD35" s="1642"/>
      <c r="AE35" s="1642"/>
      <c r="AF35" s="1642"/>
      <c r="AG35" s="1642"/>
      <c r="AH35" s="1642"/>
      <c r="AI35" s="1642"/>
      <c r="AJ35" s="1642"/>
      <c r="AK35" s="164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</row>
    <row r="36" spans="2:52" ht="61.5" hidden="1" customHeight="1">
      <c r="B36" s="1644" t="s">
        <v>81</v>
      </c>
      <c r="C36" s="1648"/>
      <c r="D36" s="1649" t="s">
        <v>685</v>
      </c>
      <c r="E36" s="1649"/>
      <c r="F36" s="1649"/>
      <c r="G36" s="1649"/>
      <c r="H36" s="1649"/>
      <c r="I36" s="1649"/>
      <c r="J36" s="1649"/>
      <c r="K36" s="1649"/>
      <c r="L36" s="1649"/>
      <c r="M36" s="1649"/>
      <c r="N36" s="1649"/>
      <c r="O36" s="1649"/>
      <c r="P36" s="1649"/>
      <c r="Q36" s="1649"/>
      <c r="R36" s="1649"/>
      <c r="S36" s="1649"/>
      <c r="T36" s="1650"/>
      <c r="U36" s="1065" t="s">
        <v>684</v>
      </c>
      <c r="V36" s="1065"/>
      <c r="W36" s="1642" t="s">
        <v>6</v>
      </c>
      <c r="X36" s="1642"/>
      <c r="Y36" s="1642"/>
      <c r="Z36" s="1642"/>
      <c r="AA36" s="1642"/>
      <c r="AB36" s="1642" t="s">
        <v>6</v>
      </c>
      <c r="AC36" s="1642"/>
      <c r="AD36" s="1642"/>
      <c r="AE36" s="1642"/>
      <c r="AF36" s="1642"/>
      <c r="AG36" s="1642" t="s">
        <v>6</v>
      </c>
      <c r="AH36" s="1642"/>
      <c r="AI36" s="1642"/>
      <c r="AJ36" s="1642"/>
      <c r="AK36" s="1642"/>
      <c r="AL36" s="1132"/>
      <c r="AM36" s="1132"/>
      <c r="AN36" s="1132"/>
      <c r="AO36" s="1132"/>
      <c r="AP36" s="1132"/>
      <c r="AQ36" s="1132"/>
      <c r="AR36" s="1132"/>
      <c r="AS36" s="1132"/>
      <c r="AT36" s="1132"/>
      <c r="AU36" s="1132"/>
      <c r="AV36" s="1132"/>
      <c r="AW36" s="1132"/>
      <c r="AX36" s="1132"/>
      <c r="AY36" s="1132"/>
      <c r="AZ36" s="1132"/>
    </row>
    <row r="37" spans="2:52" ht="33" hidden="1" customHeight="1">
      <c r="B37" s="1644" t="s">
        <v>683</v>
      </c>
      <c r="C37" s="1648"/>
      <c r="D37" s="1661" t="s">
        <v>682</v>
      </c>
      <c r="E37" s="1661"/>
      <c r="F37" s="1661"/>
      <c r="G37" s="1661"/>
      <c r="H37" s="1661"/>
      <c r="I37" s="1661"/>
      <c r="J37" s="1661"/>
      <c r="K37" s="1661"/>
      <c r="L37" s="1661"/>
      <c r="M37" s="1661"/>
      <c r="N37" s="1661"/>
      <c r="O37" s="1661"/>
      <c r="P37" s="1661"/>
      <c r="Q37" s="1661"/>
      <c r="R37" s="1661"/>
      <c r="S37" s="1661"/>
      <c r="T37" s="1662"/>
      <c r="U37" s="1065" t="s">
        <v>681</v>
      </c>
      <c r="V37" s="1065"/>
      <c r="W37" s="1642"/>
      <c r="X37" s="1642"/>
      <c r="Y37" s="1642"/>
      <c r="Z37" s="1642"/>
      <c r="AA37" s="1642"/>
      <c r="AB37" s="1642"/>
      <c r="AC37" s="1642"/>
      <c r="AD37" s="1642"/>
      <c r="AE37" s="1642"/>
      <c r="AF37" s="1642"/>
      <c r="AG37" s="1642"/>
      <c r="AH37" s="1642"/>
      <c r="AI37" s="1642"/>
      <c r="AJ37" s="1642"/>
      <c r="AK37" s="1642"/>
      <c r="AL37" s="1132"/>
      <c r="AM37" s="1132"/>
      <c r="AN37" s="1132"/>
      <c r="AO37" s="1132"/>
      <c r="AP37" s="1132"/>
      <c r="AQ37" s="1132"/>
      <c r="AR37" s="1132"/>
      <c r="AS37" s="1132"/>
      <c r="AT37" s="1132"/>
      <c r="AU37" s="1132"/>
      <c r="AV37" s="1132"/>
      <c r="AW37" s="1132"/>
      <c r="AX37" s="1132"/>
      <c r="AY37" s="1132"/>
      <c r="AZ37" s="1132"/>
    </row>
    <row r="38" spans="2:52" ht="20.25" hidden="1" customHeight="1">
      <c r="B38" s="1663" t="s">
        <v>680</v>
      </c>
      <c r="C38" s="1664"/>
      <c r="D38" s="1661" t="s">
        <v>674</v>
      </c>
      <c r="E38" s="1661"/>
      <c r="F38" s="1661"/>
      <c r="G38" s="1661"/>
      <c r="H38" s="1661"/>
      <c r="I38" s="1661"/>
      <c r="J38" s="1661"/>
      <c r="K38" s="1661"/>
      <c r="L38" s="1661"/>
      <c r="M38" s="1661"/>
      <c r="N38" s="1661"/>
      <c r="O38" s="1661"/>
      <c r="P38" s="1661"/>
      <c r="Q38" s="1661"/>
      <c r="R38" s="1661"/>
      <c r="S38" s="1661"/>
      <c r="T38" s="1662"/>
      <c r="U38" s="1065" t="s">
        <v>679</v>
      </c>
      <c r="V38" s="1065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1642"/>
      <c r="AJ38" s="1642"/>
      <c r="AK38" s="1642"/>
      <c r="AL38" s="1132"/>
      <c r="AM38" s="1132"/>
      <c r="AN38" s="1132"/>
      <c r="AO38" s="1132"/>
      <c r="AP38" s="1132"/>
      <c r="AQ38" s="1132"/>
      <c r="AR38" s="1132"/>
      <c r="AS38" s="1132"/>
      <c r="AT38" s="1132"/>
      <c r="AU38" s="1132"/>
      <c r="AV38" s="1132"/>
      <c r="AW38" s="1132"/>
      <c r="AX38" s="1132"/>
      <c r="AY38" s="1132"/>
      <c r="AZ38" s="1132"/>
    </row>
    <row r="39" spans="2:52" ht="55.5" hidden="1" customHeight="1">
      <c r="B39" s="1644" t="s">
        <v>111</v>
      </c>
      <c r="C39" s="1648"/>
      <c r="D39" s="1649" t="s">
        <v>678</v>
      </c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50"/>
      <c r="U39" s="1065" t="s">
        <v>677</v>
      </c>
      <c r="V39" s="1065"/>
      <c r="W39" s="1642" t="s">
        <v>6</v>
      </c>
      <c r="X39" s="1642"/>
      <c r="Y39" s="1642"/>
      <c r="Z39" s="1642"/>
      <c r="AA39" s="1642"/>
      <c r="AB39" s="1642" t="s">
        <v>6</v>
      </c>
      <c r="AC39" s="1642"/>
      <c r="AD39" s="1642"/>
      <c r="AE39" s="1642"/>
      <c r="AF39" s="1642"/>
      <c r="AG39" s="1642" t="s">
        <v>6</v>
      </c>
      <c r="AH39" s="1642"/>
      <c r="AI39" s="1642"/>
      <c r="AJ39" s="1642"/>
      <c r="AK39" s="1642"/>
      <c r="AL39" s="1132"/>
      <c r="AM39" s="1132"/>
      <c r="AN39" s="1132"/>
      <c r="AO39" s="1132"/>
      <c r="AP39" s="1132"/>
      <c r="AQ39" s="1132"/>
      <c r="AR39" s="1132"/>
      <c r="AS39" s="1132"/>
      <c r="AT39" s="1132"/>
      <c r="AU39" s="1132"/>
      <c r="AV39" s="1132"/>
      <c r="AW39" s="1132"/>
      <c r="AX39" s="1132"/>
      <c r="AY39" s="1132"/>
      <c r="AZ39" s="1132"/>
    </row>
    <row r="40" spans="2:52" ht="33" hidden="1" customHeight="1">
      <c r="B40" s="1644" t="s">
        <v>113</v>
      </c>
      <c r="C40" s="1648"/>
      <c r="D40" s="1661" t="s">
        <v>676</v>
      </c>
      <c r="E40" s="1661"/>
      <c r="F40" s="1661"/>
      <c r="G40" s="1661"/>
      <c r="H40" s="1661"/>
      <c r="I40" s="1661"/>
      <c r="J40" s="1661"/>
      <c r="K40" s="1661"/>
      <c r="L40" s="1661"/>
      <c r="M40" s="1661"/>
      <c r="N40" s="1661"/>
      <c r="O40" s="1661"/>
      <c r="P40" s="1661"/>
      <c r="Q40" s="1661"/>
      <c r="R40" s="1661"/>
      <c r="S40" s="1661"/>
      <c r="T40" s="1662"/>
      <c r="U40" s="1065" t="s">
        <v>675</v>
      </c>
      <c r="V40" s="1065"/>
      <c r="W40" s="1642"/>
      <c r="X40" s="1642"/>
      <c r="Y40" s="1642"/>
      <c r="Z40" s="1642"/>
      <c r="AA40" s="1642"/>
      <c r="AB40" s="1642"/>
      <c r="AC40" s="1642"/>
      <c r="AD40" s="1642"/>
      <c r="AE40" s="1642"/>
      <c r="AF40" s="1642"/>
      <c r="AG40" s="1642"/>
      <c r="AH40" s="1642"/>
      <c r="AI40" s="1642"/>
      <c r="AJ40" s="1642"/>
      <c r="AK40" s="1642"/>
      <c r="AL40" s="1132"/>
      <c r="AM40" s="1132"/>
      <c r="AN40" s="1132"/>
      <c r="AO40" s="1132"/>
      <c r="AP40" s="1132"/>
      <c r="AQ40" s="1132"/>
      <c r="AR40" s="1132"/>
      <c r="AS40" s="1132"/>
      <c r="AT40" s="1132"/>
      <c r="AU40" s="1132"/>
      <c r="AV40" s="1132"/>
      <c r="AW40" s="1132"/>
      <c r="AX40" s="1132"/>
      <c r="AY40" s="1132"/>
      <c r="AZ40" s="1132"/>
    </row>
    <row r="41" spans="2:52" ht="18" hidden="1" customHeight="1">
      <c r="B41" s="1644" t="s">
        <v>118</v>
      </c>
      <c r="C41" s="1648"/>
      <c r="D41" s="1661" t="s">
        <v>674</v>
      </c>
      <c r="E41" s="1661"/>
      <c r="F41" s="1661"/>
      <c r="G41" s="1661"/>
      <c r="H41" s="1661"/>
      <c r="I41" s="1661"/>
      <c r="J41" s="1661"/>
      <c r="K41" s="1661"/>
      <c r="L41" s="1661"/>
      <c r="M41" s="1661"/>
      <c r="N41" s="1661"/>
      <c r="O41" s="1661"/>
      <c r="P41" s="1661"/>
      <c r="Q41" s="1661"/>
      <c r="R41" s="1661"/>
      <c r="S41" s="1661"/>
      <c r="T41" s="1662"/>
      <c r="U41" s="1065" t="s">
        <v>673</v>
      </c>
      <c r="V41" s="1065"/>
      <c r="W41" s="1642"/>
      <c r="X41" s="1642"/>
      <c r="Y41" s="1642"/>
      <c r="Z41" s="1642"/>
      <c r="AA41" s="1642"/>
      <c r="AB41" s="1642"/>
      <c r="AC41" s="1642"/>
      <c r="AD41" s="1642"/>
      <c r="AE41" s="1642"/>
      <c r="AF41" s="1642"/>
      <c r="AG41" s="1642"/>
      <c r="AH41" s="1642"/>
      <c r="AI41" s="1642"/>
      <c r="AJ41" s="1642"/>
      <c r="AK41" s="1642"/>
      <c r="AL41" s="1132"/>
      <c r="AM41" s="1132"/>
      <c r="AN41" s="1132"/>
      <c r="AO41" s="1132"/>
      <c r="AP41" s="1132"/>
      <c r="AQ41" s="1132"/>
      <c r="AR41" s="1132"/>
      <c r="AS41" s="1132"/>
      <c r="AT41" s="1132"/>
      <c r="AU41" s="1132"/>
      <c r="AV41" s="1132"/>
      <c r="AW41" s="1132"/>
      <c r="AX41" s="1132"/>
      <c r="AY41" s="1132"/>
      <c r="AZ41" s="1132"/>
    </row>
    <row r="42" spans="2:52" ht="54" customHeight="1">
      <c r="B42" s="1644">
        <v>2</v>
      </c>
      <c r="C42" s="1648"/>
      <c r="D42" s="1665" t="s">
        <v>671</v>
      </c>
      <c r="E42" s="1665"/>
      <c r="F42" s="1665"/>
      <c r="G42" s="1665"/>
      <c r="H42" s="1665"/>
      <c r="I42" s="1665"/>
      <c r="J42" s="1665"/>
      <c r="K42" s="1665"/>
      <c r="L42" s="1665"/>
      <c r="M42" s="1665"/>
      <c r="N42" s="1665"/>
      <c r="O42" s="1665"/>
      <c r="P42" s="1665"/>
      <c r="Q42" s="1665"/>
      <c r="R42" s="1665"/>
      <c r="S42" s="1665"/>
      <c r="T42" s="1666"/>
      <c r="U42" s="1065" t="s">
        <v>314</v>
      </c>
      <c r="V42" s="1065"/>
      <c r="W42" s="1642" t="s">
        <v>6</v>
      </c>
      <c r="X42" s="1642"/>
      <c r="Y42" s="1642"/>
      <c r="Z42" s="1642"/>
      <c r="AA42" s="1642"/>
      <c r="AB42" s="1642" t="s">
        <v>6</v>
      </c>
      <c r="AC42" s="1642"/>
      <c r="AD42" s="1642"/>
      <c r="AE42" s="1642"/>
      <c r="AF42" s="1642"/>
      <c r="AG42" s="1642" t="s">
        <v>6</v>
      </c>
      <c r="AH42" s="1642"/>
      <c r="AI42" s="1642"/>
      <c r="AJ42" s="1642"/>
      <c r="AK42" s="1642"/>
      <c r="AL42" s="1132">
        <f>AL43+AL48+AL49</f>
        <v>23991.699999999997</v>
      </c>
      <c r="AM42" s="1132"/>
      <c r="AN42" s="1132"/>
      <c r="AO42" s="1132"/>
      <c r="AP42" s="1132"/>
      <c r="AQ42" s="1132">
        <f>AQ43+AQ48+AQ49</f>
        <v>23991.699999999997</v>
      </c>
      <c r="AR42" s="1132"/>
      <c r="AS42" s="1132"/>
      <c r="AT42" s="1132"/>
      <c r="AU42" s="1132"/>
      <c r="AV42" s="1132">
        <f>AV43+AV48+AV49</f>
        <v>0</v>
      </c>
      <c r="AW42" s="1132"/>
      <c r="AX42" s="1132"/>
      <c r="AY42" s="1132"/>
      <c r="AZ42" s="1132"/>
    </row>
    <row r="43" spans="2:52" ht="72.599999999999994" customHeight="1">
      <c r="B43" s="1644" t="s">
        <v>670</v>
      </c>
      <c r="C43" s="1648"/>
      <c r="D43" s="1649" t="s">
        <v>669</v>
      </c>
      <c r="E43" s="1649"/>
      <c r="F43" s="1649"/>
      <c r="G43" s="1649"/>
      <c r="H43" s="1649"/>
      <c r="I43" s="1649"/>
      <c r="J43" s="1649"/>
      <c r="K43" s="1649"/>
      <c r="L43" s="1649"/>
      <c r="M43" s="1649"/>
      <c r="N43" s="1649"/>
      <c r="O43" s="1649"/>
      <c r="P43" s="1649"/>
      <c r="Q43" s="1649"/>
      <c r="R43" s="1649"/>
      <c r="S43" s="1649"/>
      <c r="T43" s="1650"/>
      <c r="U43" s="1065" t="s">
        <v>424</v>
      </c>
      <c r="V43" s="1065"/>
      <c r="W43" s="1647" t="s">
        <v>6</v>
      </c>
      <c r="X43" s="1642"/>
      <c r="Y43" s="1642"/>
      <c r="Z43" s="1642"/>
      <c r="AA43" s="1642"/>
      <c r="AB43" s="1647" t="s">
        <v>6</v>
      </c>
      <c r="AC43" s="1642"/>
      <c r="AD43" s="1642"/>
      <c r="AE43" s="1642"/>
      <c r="AF43" s="1642"/>
      <c r="AG43" s="1647" t="s">
        <v>6</v>
      </c>
      <c r="AH43" s="1642"/>
      <c r="AI43" s="1642"/>
      <c r="AJ43" s="1642"/>
      <c r="AK43" s="1642"/>
      <c r="AL43" s="1132">
        <f>SUM(AL44:AP47)</f>
        <v>23991.699999999997</v>
      </c>
      <c r="AM43" s="1132"/>
      <c r="AN43" s="1132"/>
      <c r="AO43" s="1132"/>
      <c r="AP43" s="1132"/>
      <c r="AQ43" s="1132">
        <f>SUM(AQ44:AU47)</f>
        <v>23991.699999999997</v>
      </c>
      <c r="AR43" s="1132"/>
      <c r="AS43" s="1132"/>
      <c r="AT43" s="1132"/>
      <c r="AU43" s="1132"/>
      <c r="AV43" s="1132">
        <f>SUM(AV44:AZ47)</f>
        <v>0</v>
      </c>
      <c r="AW43" s="1132"/>
      <c r="AX43" s="1132"/>
      <c r="AY43" s="1132"/>
      <c r="AZ43" s="1132"/>
    </row>
    <row r="44" spans="2:52" ht="30" hidden="1" customHeight="1">
      <c r="B44" s="1644"/>
      <c r="C44" s="1648"/>
      <c r="D44" s="1645" t="s">
        <v>1249</v>
      </c>
      <c r="E44" s="1646"/>
      <c r="F44" s="1646"/>
      <c r="G44" s="1646"/>
      <c r="H44" s="1646"/>
      <c r="I44" s="1646"/>
      <c r="J44" s="1646"/>
      <c r="K44" s="1646"/>
      <c r="L44" s="1646"/>
      <c r="M44" s="1646"/>
      <c r="N44" s="1646"/>
      <c r="O44" s="1646"/>
      <c r="P44" s="1646"/>
      <c r="Q44" s="1641" t="s">
        <v>1250</v>
      </c>
      <c r="R44" s="1641"/>
      <c r="S44" s="1641"/>
      <c r="T44" s="1641"/>
      <c r="U44" s="1065"/>
      <c r="V44" s="1065"/>
      <c r="W44" s="1647">
        <f>SUM('111_и'!AC30:AJ30)</f>
        <v>0</v>
      </c>
      <c r="X44" s="1642"/>
      <c r="Y44" s="1642"/>
      <c r="Z44" s="1642"/>
      <c r="AA44" s="1642"/>
      <c r="AB44" s="1647">
        <f>SUM('111_и'!AK30:AR30)</f>
        <v>0</v>
      </c>
      <c r="AC44" s="1642"/>
      <c r="AD44" s="1642"/>
      <c r="AE44" s="1642"/>
      <c r="AF44" s="1642"/>
      <c r="AG44" s="1647">
        <f>SUM('111_и'!AS30:AZ30)</f>
        <v>0</v>
      </c>
      <c r="AH44" s="1642"/>
      <c r="AI44" s="1642"/>
      <c r="AJ44" s="1642"/>
      <c r="AK44" s="1642"/>
      <c r="AL44" s="1132">
        <f>W44*2.9%</f>
        <v>0</v>
      </c>
      <c r="AM44" s="1132"/>
      <c r="AN44" s="1132"/>
      <c r="AO44" s="1132"/>
      <c r="AP44" s="1132"/>
      <c r="AQ44" s="1132">
        <f t="shared" ref="AQ44:AQ47" si="4">AB44*2.9%</f>
        <v>0</v>
      </c>
      <c r="AR44" s="1132"/>
      <c r="AS44" s="1132"/>
      <c r="AT44" s="1132"/>
      <c r="AU44" s="1132"/>
      <c r="AV44" s="1132">
        <f t="shared" ref="AV44:AV47" si="5">AG44*2.9%</f>
        <v>0</v>
      </c>
      <c r="AW44" s="1132"/>
      <c r="AX44" s="1132"/>
      <c r="AY44" s="1132"/>
      <c r="AZ44" s="1132"/>
    </row>
    <row r="45" spans="2:52" s="740" customFormat="1" ht="30.75" customHeight="1">
      <c r="B45" s="1644"/>
      <c r="C45" s="1648"/>
      <c r="D45" s="1645" t="s">
        <v>1383</v>
      </c>
      <c r="E45" s="1646"/>
      <c r="F45" s="1646"/>
      <c r="G45" s="1646"/>
      <c r="H45" s="1646"/>
      <c r="I45" s="1646"/>
      <c r="J45" s="1646"/>
      <c r="K45" s="1646"/>
      <c r="L45" s="1646"/>
      <c r="M45" s="1646"/>
      <c r="N45" s="1646"/>
      <c r="O45" s="1646"/>
      <c r="P45" s="1646"/>
      <c r="Q45" s="1641" t="s">
        <v>1571</v>
      </c>
      <c r="R45" s="1641"/>
      <c r="S45" s="1641"/>
      <c r="T45" s="1641"/>
      <c r="U45" s="1065"/>
      <c r="V45" s="1065"/>
      <c r="W45" s="1647">
        <f>SUM('111_и'!AC31:AJ31)</f>
        <v>0</v>
      </c>
      <c r="X45" s="1642"/>
      <c r="Y45" s="1642"/>
      <c r="Z45" s="1642"/>
      <c r="AA45" s="1642"/>
      <c r="AB45" s="1647">
        <f>SUM('111_и'!AK31:AR31)</f>
        <v>0</v>
      </c>
      <c r="AC45" s="1642"/>
      <c r="AD45" s="1642"/>
      <c r="AE45" s="1642"/>
      <c r="AF45" s="1642"/>
      <c r="AG45" s="1647">
        <f>SUM('111_и'!AS31:AZ31)</f>
        <v>0</v>
      </c>
      <c r="AH45" s="1642"/>
      <c r="AI45" s="1642"/>
      <c r="AJ45" s="1642"/>
      <c r="AK45" s="1642"/>
      <c r="AL45" s="1132">
        <f>W45*2.9%</f>
        <v>0</v>
      </c>
      <c r="AM45" s="1132"/>
      <c r="AN45" s="1132"/>
      <c r="AO45" s="1132"/>
      <c r="AP45" s="1132"/>
      <c r="AQ45" s="1132">
        <f t="shared" ref="AQ45" si="6">AB45*2.9%</f>
        <v>0</v>
      </c>
      <c r="AR45" s="1132"/>
      <c r="AS45" s="1132"/>
      <c r="AT45" s="1132"/>
      <c r="AU45" s="1132"/>
      <c r="AV45" s="1132">
        <f t="shared" ref="AV45" si="7">AG45*2.9%</f>
        <v>0</v>
      </c>
      <c r="AW45" s="1132"/>
      <c r="AX45" s="1132"/>
      <c r="AY45" s="1132"/>
      <c r="AZ45" s="1132"/>
    </row>
    <row r="46" spans="2:52" ht="28.15" customHeight="1">
      <c r="B46" s="1644"/>
      <c r="C46" s="1648"/>
      <c r="D46" s="1645" t="s">
        <v>1178</v>
      </c>
      <c r="E46" s="1646"/>
      <c r="F46" s="1646"/>
      <c r="G46" s="1646"/>
      <c r="H46" s="1646"/>
      <c r="I46" s="1646"/>
      <c r="J46" s="1646"/>
      <c r="K46" s="1646"/>
      <c r="L46" s="1646"/>
      <c r="M46" s="1646"/>
      <c r="N46" s="1646"/>
      <c r="O46" s="1646"/>
      <c r="P46" s="1646"/>
      <c r="Q46" s="1641" t="s">
        <v>1570</v>
      </c>
      <c r="R46" s="1641"/>
      <c r="S46" s="1641"/>
      <c r="T46" s="1641"/>
      <c r="U46" s="1065"/>
      <c r="V46" s="1065"/>
      <c r="W46" s="1647">
        <f>SUM('111_и'!AC32:AJ32)</f>
        <v>827300</v>
      </c>
      <c r="X46" s="1642"/>
      <c r="Y46" s="1642"/>
      <c r="Z46" s="1642"/>
      <c r="AA46" s="1642"/>
      <c r="AB46" s="1647">
        <f>SUM('111_и'!AK32:AR32)</f>
        <v>827300</v>
      </c>
      <c r="AC46" s="1642"/>
      <c r="AD46" s="1642"/>
      <c r="AE46" s="1642"/>
      <c r="AF46" s="1642"/>
      <c r="AG46" s="1647">
        <f>SUM('111_и'!AS32:AZ32)</f>
        <v>0</v>
      </c>
      <c r="AH46" s="1642"/>
      <c r="AI46" s="1642"/>
      <c r="AJ46" s="1642"/>
      <c r="AK46" s="1642"/>
      <c r="AL46" s="1132">
        <f t="shared" ref="AL46:AL47" si="8">W46*2.9%</f>
        <v>23991.699999999997</v>
      </c>
      <c r="AM46" s="1132"/>
      <c r="AN46" s="1132"/>
      <c r="AO46" s="1132"/>
      <c r="AP46" s="1132"/>
      <c r="AQ46" s="1132">
        <f t="shared" si="4"/>
        <v>23991.699999999997</v>
      </c>
      <c r="AR46" s="1132"/>
      <c r="AS46" s="1132"/>
      <c r="AT46" s="1132"/>
      <c r="AU46" s="1132"/>
      <c r="AV46" s="1132">
        <f t="shared" si="5"/>
        <v>0</v>
      </c>
      <c r="AW46" s="1132"/>
      <c r="AX46" s="1132"/>
      <c r="AY46" s="1132"/>
      <c r="AZ46" s="1132"/>
    </row>
    <row r="47" spans="2:52" ht="45" hidden="1" customHeight="1">
      <c r="B47" s="1639"/>
      <c r="C47" s="1644"/>
      <c r="D47" s="1645" t="s">
        <v>1251</v>
      </c>
      <c r="E47" s="1646"/>
      <c r="F47" s="1646"/>
      <c r="G47" s="1646"/>
      <c r="H47" s="1646"/>
      <c r="I47" s="1646"/>
      <c r="J47" s="1646"/>
      <c r="K47" s="1646"/>
      <c r="L47" s="1646"/>
      <c r="M47" s="1646"/>
      <c r="N47" s="1646"/>
      <c r="O47" s="1646"/>
      <c r="P47" s="1646"/>
      <c r="Q47" s="1641">
        <v>15004</v>
      </c>
      <c r="R47" s="1641"/>
      <c r="S47" s="1641"/>
      <c r="T47" s="1695"/>
      <c r="U47" s="1065"/>
      <c r="V47" s="1065"/>
      <c r="W47" s="1647">
        <f>SUM('112_и'!X144:Z144)</f>
        <v>0</v>
      </c>
      <c r="X47" s="1642"/>
      <c r="Y47" s="1642"/>
      <c r="Z47" s="1642"/>
      <c r="AA47" s="1642"/>
      <c r="AB47" s="1647">
        <f>SUM('112_и'!AK144:AM144)</f>
        <v>0</v>
      </c>
      <c r="AC47" s="1642"/>
      <c r="AD47" s="1642"/>
      <c r="AE47" s="1642"/>
      <c r="AF47" s="1642"/>
      <c r="AG47" s="1647">
        <f>SUM('112_и'!AX144:AZ144)</f>
        <v>0</v>
      </c>
      <c r="AH47" s="1642"/>
      <c r="AI47" s="1642"/>
      <c r="AJ47" s="1642"/>
      <c r="AK47" s="1642"/>
      <c r="AL47" s="1132">
        <f t="shared" si="8"/>
        <v>0</v>
      </c>
      <c r="AM47" s="1132"/>
      <c r="AN47" s="1132"/>
      <c r="AO47" s="1132"/>
      <c r="AP47" s="1132"/>
      <c r="AQ47" s="1132">
        <f t="shared" si="4"/>
        <v>0</v>
      </c>
      <c r="AR47" s="1132"/>
      <c r="AS47" s="1132"/>
      <c r="AT47" s="1132"/>
      <c r="AU47" s="1132"/>
      <c r="AV47" s="1132">
        <f t="shared" si="5"/>
        <v>0</v>
      </c>
      <c r="AW47" s="1132"/>
      <c r="AX47" s="1132"/>
      <c r="AY47" s="1132"/>
      <c r="AZ47" s="1132"/>
    </row>
    <row r="48" spans="2:52" ht="117.75" hidden="1" customHeight="1">
      <c r="B48" s="1644" t="s">
        <v>668</v>
      </c>
      <c r="C48" s="1648"/>
      <c r="D48" s="1649" t="s">
        <v>667</v>
      </c>
      <c r="E48" s="1649"/>
      <c r="F48" s="1649"/>
      <c r="G48" s="1649"/>
      <c r="H48" s="1649"/>
      <c r="I48" s="1649"/>
      <c r="J48" s="1649"/>
      <c r="K48" s="1649"/>
      <c r="L48" s="1649"/>
      <c r="M48" s="1649"/>
      <c r="N48" s="1649"/>
      <c r="O48" s="1649"/>
      <c r="P48" s="1649"/>
      <c r="Q48" s="1649"/>
      <c r="R48" s="1649"/>
      <c r="S48" s="1649"/>
      <c r="T48" s="1650"/>
      <c r="U48" s="1065" t="s">
        <v>666</v>
      </c>
      <c r="V48" s="1065"/>
      <c r="W48" s="1642"/>
      <c r="X48" s="1642"/>
      <c r="Y48" s="1642"/>
      <c r="Z48" s="1642"/>
      <c r="AA48" s="1642"/>
      <c r="AB48" s="1642"/>
      <c r="AC48" s="1642"/>
      <c r="AD48" s="1642"/>
      <c r="AE48" s="1642"/>
      <c r="AF48" s="1642"/>
      <c r="AG48" s="1642"/>
      <c r="AH48" s="1642"/>
      <c r="AI48" s="1642"/>
      <c r="AJ48" s="1642"/>
      <c r="AK48" s="1642"/>
      <c r="AL48" s="1132"/>
      <c r="AM48" s="1132"/>
      <c r="AN48" s="1132"/>
      <c r="AO48" s="1132"/>
      <c r="AP48" s="1132"/>
      <c r="AQ48" s="1132"/>
      <c r="AR48" s="1132"/>
      <c r="AS48" s="1132"/>
      <c r="AT48" s="1132"/>
      <c r="AU48" s="1132"/>
      <c r="AV48" s="1132"/>
      <c r="AW48" s="1132"/>
      <c r="AX48" s="1132"/>
      <c r="AY48" s="1132"/>
      <c r="AZ48" s="1132"/>
    </row>
    <row r="49" spans="2:52" ht="63.75" hidden="1" customHeight="1">
      <c r="B49" s="1644" t="s">
        <v>665</v>
      </c>
      <c r="C49" s="1648"/>
      <c r="D49" s="1649" t="s">
        <v>664</v>
      </c>
      <c r="E49" s="1649"/>
      <c r="F49" s="1649"/>
      <c r="G49" s="1649"/>
      <c r="H49" s="1649"/>
      <c r="I49" s="1649"/>
      <c r="J49" s="1649"/>
      <c r="K49" s="1649"/>
      <c r="L49" s="1649"/>
      <c r="M49" s="1649"/>
      <c r="N49" s="1649"/>
      <c r="O49" s="1649"/>
      <c r="P49" s="1649"/>
      <c r="Q49" s="1649"/>
      <c r="R49" s="1649"/>
      <c r="S49" s="1649"/>
      <c r="T49" s="1650"/>
      <c r="U49" s="1065" t="s">
        <v>663</v>
      </c>
      <c r="V49" s="1065"/>
      <c r="W49" s="1642" t="s">
        <v>6</v>
      </c>
      <c r="X49" s="1642"/>
      <c r="Y49" s="1642"/>
      <c r="Z49" s="1642"/>
      <c r="AA49" s="1642"/>
      <c r="AB49" s="1642" t="s">
        <v>6</v>
      </c>
      <c r="AC49" s="1642"/>
      <c r="AD49" s="1642"/>
      <c r="AE49" s="1642"/>
      <c r="AF49" s="1642"/>
      <c r="AG49" s="1642" t="s">
        <v>6</v>
      </c>
      <c r="AH49" s="1642"/>
      <c r="AI49" s="1642"/>
      <c r="AJ49" s="1642"/>
      <c r="AK49" s="1642"/>
      <c r="AL49" s="1132"/>
      <c r="AM49" s="1132"/>
      <c r="AN49" s="1132"/>
      <c r="AO49" s="1132"/>
      <c r="AP49" s="1132"/>
      <c r="AQ49" s="1132"/>
      <c r="AR49" s="1132"/>
      <c r="AS49" s="1132"/>
      <c r="AT49" s="1132"/>
      <c r="AU49" s="1132"/>
      <c r="AV49" s="1132"/>
      <c r="AW49" s="1132"/>
      <c r="AX49" s="1132"/>
      <c r="AY49" s="1132"/>
      <c r="AZ49" s="1132"/>
    </row>
    <row r="50" spans="2:52" ht="36" hidden="1" customHeight="1">
      <c r="B50" s="1644" t="s">
        <v>662</v>
      </c>
      <c r="C50" s="1648"/>
      <c r="D50" s="1661" t="s">
        <v>661</v>
      </c>
      <c r="E50" s="1661"/>
      <c r="F50" s="1661"/>
      <c r="G50" s="1661"/>
      <c r="H50" s="1661"/>
      <c r="I50" s="1661"/>
      <c r="J50" s="1661"/>
      <c r="K50" s="1661"/>
      <c r="L50" s="1661"/>
      <c r="M50" s="1661"/>
      <c r="N50" s="1661"/>
      <c r="O50" s="1661"/>
      <c r="P50" s="1661"/>
      <c r="Q50" s="1661"/>
      <c r="R50" s="1661"/>
      <c r="S50" s="1661"/>
      <c r="T50" s="1662"/>
      <c r="U50" s="1065" t="s">
        <v>660</v>
      </c>
      <c r="V50" s="1065"/>
      <c r="W50" s="1642"/>
      <c r="X50" s="1642"/>
      <c r="Y50" s="1642"/>
      <c r="Z50" s="1642"/>
      <c r="AA50" s="1642"/>
      <c r="AB50" s="1642"/>
      <c r="AC50" s="1642"/>
      <c r="AD50" s="1642"/>
      <c r="AE50" s="1642"/>
      <c r="AF50" s="1642"/>
      <c r="AG50" s="1642"/>
      <c r="AH50" s="1642"/>
      <c r="AI50" s="1642"/>
      <c r="AJ50" s="1642"/>
      <c r="AK50" s="1642"/>
      <c r="AL50" s="1132"/>
      <c r="AM50" s="1132"/>
      <c r="AN50" s="1132"/>
      <c r="AO50" s="1132"/>
      <c r="AP50" s="1132"/>
      <c r="AQ50" s="1132"/>
      <c r="AR50" s="1132"/>
      <c r="AS50" s="1132"/>
      <c r="AT50" s="1132"/>
      <c r="AU50" s="1132"/>
      <c r="AV50" s="1132"/>
      <c r="AW50" s="1132"/>
      <c r="AX50" s="1132"/>
      <c r="AY50" s="1132"/>
      <c r="AZ50" s="1132"/>
    </row>
    <row r="51" spans="2:52" ht="33.6" customHeight="1">
      <c r="B51" s="1644">
        <v>3</v>
      </c>
      <c r="C51" s="1648"/>
      <c r="D51" s="1665" t="s">
        <v>659</v>
      </c>
      <c r="E51" s="1665"/>
      <c r="F51" s="1665"/>
      <c r="G51" s="1665"/>
      <c r="H51" s="1665"/>
      <c r="I51" s="1665"/>
      <c r="J51" s="1665"/>
      <c r="K51" s="1665"/>
      <c r="L51" s="1665"/>
      <c r="M51" s="1665"/>
      <c r="N51" s="1665"/>
      <c r="O51" s="1665"/>
      <c r="P51" s="1665"/>
      <c r="Q51" s="1665"/>
      <c r="R51" s="1665"/>
      <c r="S51" s="1665"/>
      <c r="T51" s="1666"/>
      <c r="U51" s="1065" t="s">
        <v>316</v>
      </c>
      <c r="V51" s="1065"/>
      <c r="W51" s="1642" t="s">
        <v>6</v>
      </c>
      <c r="X51" s="1642"/>
      <c r="Y51" s="1642"/>
      <c r="Z51" s="1642"/>
      <c r="AA51" s="1642"/>
      <c r="AB51" s="1642" t="s">
        <v>6</v>
      </c>
      <c r="AC51" s="1642"/>
      <c r="AD51" s="1642"/>
      <c r="AE51" s="1642"/>
      <c r="AF51" s="1642"/>
      <c r="AG51" s="1642" t="s">
        <v>6</v>
      </c>
      <c r="AH51" s="1642"/>
      <c r="AI51" s="1642"/>
      <c r="AJ51" s="1642"/>
      <c r="AK51" s="1642"/>
      <c r="AL51" s="1132">
        <f>AL52+AL57</f>
        <v>42147.7</v>
      </c>
      <c r="AM51" s="1132"/>
      <c r="AN51" s="1132"/>
      <c r="AO51" s="1132"/>
      <c r="AP51" s="1132"/>
      <c r="AQ51" s="1132">
        <f>AQ52+AQ57</f>
        <v>42147.7</v>
      </c>
      <c r="AR51" s="1132"/>
      <c r="AS51" s="1132"/>
      <c r="AT51" s="1132"/>
      <c r="AU51" s="1132"/>
      <c r="AV51" s="1132">
        <f>AV52+AV57</f>
        <v>0</v>
      </c>
      <c r="AW51" s="1132"/>
      <c r="AX51" s="1132"/>
      <c r="AY51" s="1132"/>
      <c r="AZ51" s="1132"/>
    </row>
    <row r="52" spans="2:52" ht="46.15" customHeight="1">
      <c r="B52" s="1644" t="s">
        <v>658</v>
      </c>
      <c r="C52" s="1648"/>
      <c r="D52" s="1649" t="s">
        <v>657</v>
      </c>
      <c r="E52" s="1649"/>
      <c r="F52" s="1649"/>
      <c r="G52" s="1649"/>
      <c r="H52" s="1649"/>
      <c r="I52" s="1649"/>
      <c r="J52" s="1649"/>
      <c r="K52" s="1649"/>
      <c r="L52" s="1649"/>
      <c r="M52" s="1649"/>
      <c r="N52" s="1649"/>
      <c r="O52" s="1649"/>
      <c r="P52" s="1649"/>
      <c r="Q52" s="1649"/>
      <c r="R52" s="1649"/>
      <c r="S52" s="1649"/>
      <c r="T52" s="1650"/>
      <c r="U52" s="1065" t="s">
        <v>656</v>
      </c>
      <c r="V52" s="1065"/>
      <c r="W52" s="1647" t="s">
        <v>6</v>
      </c>
      <c r="X52" s="1642"/>
      <c r="Y52" s="1642"/>
      <c r="Z52" s="1642"/>
      <c r="AA52" s="1642"/>
      <c r="AB52" s="1647" t="s">
        <v>6</v>
      </c>
      <c r="AC52" s="1642"/>
      <c r="AD52" s="1642"/>
      <c r="AE52" s="1642"/>
      <c r="AF52" s="1642"/>
      <c r="AG52" s="1647" t="s">
        <v>6</v>
      </c>
      <c r="AH52" s="1642"/>
      <c r="AI52" s="1642"/>
      <c r="AJ52" s="1642"/>
      <c r="AK52" s="1642"/>
      <c r="AL52" s="1132">
        <f>SUM(AL53:AP56)</f>
        <v>42147.7</v>
      </c>
      <c r="AM52" s="1132"/>
      <c r="AN52" s="1132"/>
      <c r="AO52" s="1132"/>
      <c r="AP52" s="1132"/>
      <c r="AQ52" s="1132">
        <f>SUM(AQ53:AU56)</f>
        <v>42147.7</v>
      </c>
      <c r="AR52" s="1132"/>
      <c r="AS52" s="1132"/>
      <c r="AT52" s="1132"/>
      <c r="AU52" s="1132"/>
      <c r="AV52" s="1132">
        <f>SUM(AV53:AZ56)</f>
        <v>0</v>
      </c>
      <c r="AW52" s="1132"/>
      <c r="AX52" s="1132"/>
      <c r="AY52" s="1132"/>
      <c r="AZ52" s="1132"/>
    </row>
    <row r="53" spans="2:52" ht="30" hidden="1" customHeight="1">
      <c r="B53" s="1639"/>
      <c r="C53" s="1644"/>
      <c r="D53" s="1645" t="s">
        <v>1249</v>
      </c>
      <c r="E53" s="1646"/>
      <c r="F53" s="1646"/>
      <c r="G53" s="1646"/>
      <c r="H53" s="1646"/>
      <c r="I53" s="1646"/>
      <c r="J53" s="1646"/>
      <c r="K53" s="1646"/>
      <c r="L53" s="1646"/>
      <c r="M53" s="1646"/>
      <c r="N53" s="1646"/>
      <c r="O53" s="1646"/>
      <c r="P53" s="1646"/>
      <c r="Q53" s="1641" t="s">
        <v>1250</v>
      </c>
      <c r="R53" s="1641"/>
      <c r="S53" s="1641"/>
      <c r="T53" s="1641"/>
      <c r="U53" s="1675"/>
      <c r="V53" s="1217"/>
      <c r="W53" s="1647">
        <f>SUM('111_и'!AC30:AJ30)</f>
        <v>0</v>
      </c>
      <c r="X53" s="1642"/>
      <c r="Y53" s="1642"/>
      <c r="Z53" s="1642"/>
      <c r="AA53" s="1642"/>
      <c r="AB53" s="1647">
        <f>SUM('111_и'!AK30:AR30)</f>
        <v>0</v>
      </c>
      <c r="AC53" s="1642"/>
      <c r="AD53" s="1642"/>
      <c r="AE53" s="1642"/>
      <c r="AF53" s="1642"/>
      <c r="AG53" s="1647">
        <f>SUM('111_и'!AS30:AZ30)</f>
        <v>0</v>
      </c>
      <c r="AH53" s="1642"/>
      <c r="AI53" s="1642"/>
      <c r="AJ53" s="1642"/>
      <c r="AK53" s="1642"/>
      <c r="AL53" s="1132">
        <f>W53*5.1%</f>
        <v>0</v>
      </c>
      <c r="AM53" s="1132"/>
      <c r="AN53" s="1132"/>
      <c r="AO53" s="1132"/>
      <c r="AP53" s="1132"/>
      <c r="AQ53" s="1132">
        <f>AB53*5.1%</f>
        <v>0</v>
      </c>
      <c r="AR53" s="1132"/>
      <c r="AS53" s="1132"/>
      <c r="AT53" s="1132"/>
      <c r="AU53" s="1132"/>
      <c r="AV53" s="1132">
        <f>AG53*5.1%</f>
        <v>0</v>
      </c>
      <c r="AW53" s="1132"/>
      <c r="AX53" s="1132"/>
      <c r="AY53" s="1132"/>
      <c r="AZ53" s="1132"/>
    </row>
    <row r="54" spans="2:52" s="740" customFormat="1" ht="30.75" customHeight="1">
      <c r="B54" s="1639"/>
      <c r="C54" s="1644"/>
      <c r="D54" s="1645" t="s">
        <v>1383</v>
      </c>
      <c r="E54" s="1646"/>
      <c r="F54" s="1646"/>
      <c r="G54" s="1646"/>
      <c r="H54" s="1646"/>
      <c r="I54" s="1646"/>
      <c r="J54" s="1646"/>
      <c r="K54" s="1646"/>
      <c r="L54" s="1646"/>
      <c r="M54" s="1646"/>
      <c r="N54" s="1646"/>
      <c r="O54" s="1646"/>
      <c r="P54" s="1646"/>
      <c r="Q54" s="1641" t="s">
        <v>1571</v>
      </c>
      <c r="R54" s="1641"/>
      <c r="S54" s="1641"/>
      <c r="T54" s="1641"/>
      <c r="U54" s="1675"/>
      <c r="V54" s="1217"/>
      <c r="W54" s="1647">
        <f>SUM('111_и'!AC31:AJ31)</f>
        <v>0</v>
      </c>
      <c r="X54" s="1642"/>
      <c r="Y54" s="1642"/>
      <c r="Z54" s="1642"/>
      <c r="AA54" s="1642"/>
      <c r="AB54" s="1647">
        <f>SUM('111_и'!AK31:AR31)</f>
        <v>0</v>
      </c>
      <c r="AC54" s="1642"/>
      <c r="AD54" s="1642"/>
      <c r="AE54" s="1642"/>
      <c r="AF54" s="1642"/>
      <c r="AG54" s="1647">
        <f>SUM('111_и'!AS31:AZ31)</f>
        <v>0</v>
      </c>
      <c r="AH54" s="1642"/>
      <c r="AI54" s="1642"/>
      <c r="AJ54" s="1642"/>
      <c r="AK54" s="1642"/>
      <c r="AL54" s="1132">
        <f>W54*5.1%</f>
        <v>0</v>
      </c>
      <c r="AM54" s="1132"/>
      <c r="AN54" s="1132"/>
      <c r="AO54" s="1132"/>
      <c r="AP54" s="1132"/>
      <c r="AQ54" s="1132">
        <f>AB54*5.1%</f>
        <v>0</v>
      </c>
      <c r="AR54" s="1132"/>
      <c r="AS54" s="1132"/>
      <c r="AT54" s="1132"/>
      <c r="AU54" s="1132"/>
      <c r="AV54" s="1132">
        <f>AG54*5.1%</f>
        <v>0</v>
      </c>
      <c r="AW54" s="1132"/>
      <c r="AX54" s="1132"/>
      <c r="AY54" s="1132"/>
      <c r="AZ54" s="1132"/>
    </row>
    <row r="55" spans="2:52" ht="29.45" customHeight="1">
      <c r="B55" s="1639"/>
      <c r="C55" s="1644"/>
      <c r="D55" s="1645" t="s">
        <v>1178</v>
      </c>
      <c r="E55" s="1646"/>
      <c r="F55" s="1646"/>
      <c r="G55" s="1646"/>
      <c r="H55" s="1646"/>
      <c r="I55" s="1646"/>
      <c r="J55" s="1646"/>
      <c r="K55" s="1646"/>
      <c r="L55" s="1646"/>
      <c r="M55" s="1646"/>
      <c r="N55" s="1646"/>
      <c r="O55" s="1646"/>
      <c r="P55" s="1646"/>
      <c r="Q55" s="1641" t="s">
        <v>1570</v>
      </c>
      <c r="R55" s="1641"/>
      <c r="S55" s="1641"/>
      <c r="T55" s="1641"/>
      <c r="U55" s="1675"/>
      <c r="V55" s="1217"/>
      <c r="W55" s="1647">
        <f>SUM('111_и'!AC32:AJ32)</f>
        <v>827300</v>
      </c>
      <c r="X55" s="1642"/>
      <c r="Y55" s="1642"/>
      <c r="Z55" s="1642"/>
      <c r="AA55" s="1642"/>
      <c r="AB55" s="1647">
        <f>SUM('111_и'!AK32:AR32)</f>
        <v>827300</v>
      </c>
      <c r="AC55" s="1642"/>
      <c r="AD55" s="1642"/>
      <c r="AE55" s="1642"/>
      <c r="AF55" s="1642"/>
      <c r="AG55" s="1647">
        <f>SUM('111_и'!AS32:AZ32)</f>
        <v>0</v>
      </c>
      <c r="AH55" s="1642"/>
      <c r="AI55" s="1642"/>
      <c r="AJ55" s="1642"/>
      <c r="AK55" s="1642"/>
      <c r="AL55" s="1132">
        <f>W55*5.1%-44.6</f>
        <v>42147.7</v>
      </c>
      <c r="AM55" s="1132"/>
      <c r="AN55" s="1132"/>
      <c r="AO55" s="1132"/>
      <c r="AP55" s="1132"/>
      <c r="AQ55" s="1132">
        <f>AB55*5.1%-44.6</f>
        <v>42147.7</v>
      </c>
      <c r="AR55" s="1132"/>
      <c r="AS55" s="1132"/>
      <c r="AT55" s="1132"/>
      <c r="AU55" s="1132"/>
      <c r="AV55" s="1132">
        <f>AG55*5.1%</f>
        <v>0</v>
      </c>
      <c r="AW55" s="1132"/>
      <c r="AX55" s="1132"/>
      <c r="AY55" s="1132"/>
      <c r="AZ55" s="1132"/>
    </row>
    <row r="56" spans="2:52" ht="45" hidden="1" customHeight="1">
      <c r="B56" s="1639"/>
      <c r="C56" s="1644"/>
      <c r="D56" s="1645" t="s">
        <v>1251</v>
      </c>
      <c r="E56" s="1646"/>
      <c r="F56" s="1646"/>
      <c r="G56" s="1646"/>
      <c r="H56" s="1646"/>
      <c r="I56" s="1646"/>
      <c r="J56" s="1646"/>
      <c r="K56" s="1646"/>
      <c r="L56" s="1646"/>
      <c r="M56" s="1646"/>
      <c r="N56" s="1646"/>
      <c r="O56" s="1646"/>
      <c r="P56" s="1646"/>
      <c r="Q56" s="1641">
        <v>15004</v>
      </c>
      <c r="R56" s="1641"/>
      <c r="S56" s="1641"/>
      <c r="T56" s="1695"/>
      <c r="U56" s="1065"/>
      <c r="V56" s="1065"/>
      <c r="W56" s="1647">
        <f>SUM('112_и'!X144:Z144)</f>
        <v>0</v>
      </c>
      <c r="X56" s="1642"/>
      <c r="Y56" s="1642"/>
      <c r="Z56" s="1642"/>
      <c r="AA56" s="1642"/>
      <c r="AB56" s="1647">
        <f>SUM('112_и'!AK144:AM144)</f>
        <v>0</v>
      </c>
      <c r="AC56" s="1642"/>
      <c r="AD56" s="1642"/>
      <c r="AE56" s="1642"/>
      <c r="AF56" s="1642"/>
      <c r="AG56" s="1647">
        <f>SUM('112_и'!AX144:AZ144)</f>
        <v>0</v>
      </c>
      <c r="AH56" s="1642"/>
      <c r="AI56" s="1642"/>
      <c r="AJ56" s="1642"/>
      <c r="AK56" s="1642"/>
      <c r="AL56" s="1132">
        <f t="shared" ref="AL56" si="9">W56*5.1%</f>
        <v>0</v>
      </c>
      <c r="AM56" s="1132"/>
      <c r="AN56" s="1132"/>
      <c r="AO56" s="1132"/>
      <c r="AP56" s="1132"/>
      <c r="AQ56" s="1132">
        <f t="shared" ref="AQ56" si="10">AB56*5.1%</f>
        <v>0</v>
      </c>
      <c r="AR56" s="1132"/>
      <c r="AS56" s="1132"/>
      <c r="AT56" s="1132"/>
      <c r="AU56" s="1132"/>
      <c r="AV56" s="1132">
        <f t="shared" ref="AV56" si="11">AG56*5.1%</f>
        <v>0</v>
      </c>
      <c r="AW56" s="1132"/>
      <c r="AX56" s="1132"/>
      <c r="AY56" s="1132"/>
      <c r="AZ56" s="1132"/>
    </row>
    <row r="57" spans="2:52" ht="48" hidden="1" customHeight="1">
      <c r="B57" s="1644" t="s">
        <v>655</v>
      </c>
      <c r="C57" s="1648"/>
      <c r="D57" s="1649" t="s">
        <v>654</v>
      </c>
      <c r="E57" s="1649"/>
      <c r="F57" s="1649"/>
      <c r="G57" s="1649"/>
      <c r="H57" s="1649"/>
      <c r="I57" s="1649"/>
      <c r="J57" s="1649"/>
      <c r="K57" s="1649"/>
      <c r="L57" s="1649"/>
      <c r="M57" s="1649"/>
      <c r="N57" s="1649"/>
      <c r="O57" s="1649"/>
      <c r="P57" s="1649"/>
      <c r="Q57" s="1649"/>
      <c r="R57" s="1649"/>
      <c r="S57" s="1649"/>
      <c r="T57" s="1650"/>
      <c r="U57" s="1065" t="s">
        <v>653</v>
      </c>
      <c r="V57" s="1065"/>
      <c r="W57" s="1642" t="s">
        <v>6</v>
      </c>
      <c r="X57" s="1642"/>
      <c r="Y57" s="1642"/>
      <c r="Z57" s="1642"/>
      <c r="AA57" s="1642"/>
      <c r="AB57" s="1642" t="s">
        <v>6</v>
      </c>
      <c r="AC57" s="1642"/>
      <c r="AD57" s="1642"/>
      <c r="AE57" s="1642"/>
      <c r="AF57" s="1642"/>
      <c r="AG57" s="1642" t="s">
        <v>6</v>
      </c>
      <c r="AH57" s="1642"/>
      <c r="AI57" s="1642"/>
      <c r="AJ57" s="1642"/>
      <c r="AK57" s="1642"/>
      <c r="AL57" s="1132"/>
      <c r="AM57" s="1132"/>
      <c r="AN57" s="1132"/>
      <c r="AO57" s="1132"/>
      <c r="AP57" s="1132"/>
      <c r="AQ57" s="1132"/>
      <c r="AR57" s="1132"/>
      <c r="AS57" s="1132"/>
      <c r="AT57" s="1132"/>
      <c r="AU57" s="1132"/>
      <c r="AV57" s="1132"/>
      <c r="AW57" s="1132"/>
      <c r="AX57" s="1132"/>
      <c r="AY57" s="1132"/>
      <c r="AZ57" s="1132"/>
    </row>
    <row r="58" spans="2:52" ht="33" hidden="1" customHeight="1">
      <c r="B58" s="1644" t="s">
        <v>652</v>
      </c>
      <c r="C58" s="1648"/>
      <c r="D58" s="1661" t="s">
        <v>651</v>
      </c>
      <c r="E58" s="1661"/>
      <c r="F58" s="1661"/>
      <c r="G58" s="1661"/>
      <c r="H58" s="1661"/>
      <c r="I58" s="1661"/>
      <c r="J58" s="1661"/>
      <c r="K58" s="1661"/>
      <c r="L58" s="1661"/>
      <c r="M58" s="1661"/>
      <c r="N58" s="1661"/>
      <c r="O58" s="1661"/>
      <c r="P58" s="1661"/>
      <c r="Q58" s="1661"/>
      <c r="R58" s="1661"/>
      <c r="S58" s="1661"/>
      <c r="T58" s="1662"/>
      <c r="U58" s="1065" t="s">
        <v>650</v>
      </c>
      <c r="V58" s="1065"/>
      <c r="W58" s="1642"/>
      <c r="X58" s="1642"/>
      <c r="Y58" s="1642"/>
      <c r="Z58" s="1642"/>
      <c r="AA58" s="1642"/>
      <c r="AB58" s="1642"/>
      <c r="AC58" s="1642"/>
      <c r="AD58" s="1642"/>
      <c r="AE58" s="1642"/>
      <c r="AF58" s="1642"/>
      <c r="AG58" s="1642"/>
      <c r="AH58" s="1642"/>
      <c r="AI58" s="1642"/>
      <c r="AJ58" s="1642"/>
      <c r="AK58" s="1642"/>
      <c r="AL58" s="1132"/>
      <c r="AM58" s="1132"/>
      <c r="AN58" s="1132"/>
      <c r="AO58" s="1132"/>
      <c r="AP58" s="1132"/>
      <c r="AQ58" s="1132"/>
      <c r="AR58" s="1132"/>
      <c r="AS58" s="1132"/>
      <c r="AT58" s="1132"/>
      <c r="AU58" s="1132"/>
      <c r="AV58" s="1132"/>
      <c r="AW58" s="1132"/>
      <c r="AX58" s="1132"/>
      <c r="AY58" s="1132"/>
      <c r="AZ58" s="1132"/>
    </row>
    <row r="59" spans="2:52" ht="61.9" customHeight="1">
      <c r="B59" s="1644">
        <v>4</v>
      </c>
      <c r="C59" s="1648"/>
      <c r="D59" s="1665" t="s">
        <v>649</v>
      </c>
      <c r="E59" s="1665"/>
      <c r="F59" s="1665"/>
      <c r="G59" s="1665"/>
      <c r="H59" s="1665"/>
      <c r="I59" s="1665"/>
      <c r="J59" s="1665"/>
      <c r="K59" s="1665"/>
      <c r="L59" s="1665"/>
      <c r="M59" s="1665"/>
      <c r="N59" s="1665"/>
      <c r="O59" s="1665"/>
      <c r="P59" s="1665"/>
      <c r="Q59" s="1665"/>
      <c r="R59" s="1665"/>
      <c r="S59" s="1665"/>
      <c r="T59" s="1666"/>
      <c r="U59" s="1065" t="s">
        <v>318</v>
      </c>
      <c r="V59" s="1065"/>
      <c r="W59" s="1642" t="s">
        <v>6</v>
      </c>
      <c r="X59" s="1642"/>
      <c r="Y59" s="1642"/>
      <c r="Z59" s="1642"/>
      <c r="AA59" s="1642"/>
      <c r="AB59" s="1642" t="s">
        <v>6</v>
      </c>
      <c r="AC59" s="1642"/>
      <c r="AD59" s="1642"/>
      <c r="AE59" s="1642"/>
      <c r="AF59" s="1642"/>
      <c r="AG59" s="1642" t="s">
        <v>6</v>
      </c>
      <c r="AH59" s="1642"/>
      <c r="AI59" s="1642"/>
      <c r="AJ59" s="1642"/>
      <c r="AK59" s="1642"/>
      <c r="AL59" s="1132">
        <f>AL60+AL65</f>
        <v>1654.6000000000001</v>
      </c>
      <c r="AM59" s="1132"/>
      <c r="AN59" s="1132"/>
      <c r="AO59" s="1132"/>
      <c r="AP59" s="1132"/>
      <c r="AQ59" s="1132">
        <f>AQ60+AQ65</f>
        <v>1654.6000000000001</v>
      </c>
      <c r="AR59" s="1132"/>
      <c r="AS59" s="1132"/>
      <c r="AT59" s="1132"/>
      <c r="AU59" s="1132"/>
      <c r="AV59" s="1132">
        <f>AV60+AV65</f>
        <v>0</v>
      </c>
      <c r="AW59" s="1132"/>
      <c r="AX59" s="1132"/>
      <c r="AY59" s="1132"/>
      <c r="AZ59" s="1132"/>
    </row>
    <row r="60" spans="2:52" ht="60.6" customHeight="1">
      <c r="B60" s="1644" t="s">
        <v>648</v>
      </c>
      <c r="C60" s="1648"/>
      <c r="D60" s="1649" t="s">
        <v>647</v>
      </c>
      <c r="E60" s="1649"/>
      <c r="F60" s="1649"/>
      <c r="G60" s="1649"/>
      <c r="H60" s="1649"/>
      <c r="I60" s="1649"/>
      <c r="J60" s="1649"/>
      <c r="K60" s="1649"/>
      <c r="L60" s="1649"/>
      <c r="M60" s="1649"/>
      <c r="N60" s="1649"/>
      <c r="O60" s="1649"/>
      <c r="P60" s="1649"/>
      <c r="Q60" s="1649"/>
      <c r="R60" s="1649"/>
      <c r="S60" s="1649"/>
      <c r="T60" s="1650"/>
      <c r="U60" s="1065" t="s">
        <v>646</v>
      </c>
      <c r="V60" s="1065"/>
      <c r="W60" s="1647" t="s">
        <v>6</v>
      </c>
      <c r="X60" s="1642"/>
      <c r="Y60" s="1642"/>
      <c r="Z60" s="1642"/>
      <c r="AA60" s="1642"/>
      <c r="AB60" s="1647" t="s">
        <v>6</v>
      </c>
      <c r="AC60" s="1642"/>
      <c r="AD60" s="1642"/>
      <c r="AE60" s="1642"/>
      <c r="AF60" s="1642"/>
      <c r="AG60" s="1647" t="s">
        <v>6</v>
      </c>
      <c r="AH60" s="1642"/>
      <c r="AI60" s="1642"/>
      <c r="AJ60" s="1642"/>
      <c r="AK60" s="1642"/>
      <c r="AL60" s="1132">
        <f>SUM(AL61:AP64)</f>
        <v>1654.6000000000001</v>
      </c>
      <c r="AM60" s="1132"/>
      <c r="AN60" s="1132"/>
      <c r="AO60" s="1132"/>
      <c r="AP60" s="1132"/>
      <c r="AQ60" s="1132">
        <f>SUM(AQ61:AU64)</f>
        <v>1654.6000000000001</v>
      </c>
      <c r="AR60" s="1132"/>
      <c r="AS60" s="1132"/>
      <c r="AT60" s="1132"/>
      <c r="AU60" s="1132"/>
      <c r="AV60" s="1132">
        <f>SUM(AV61:AZ64)</f>
        <v>0</v>
      </c>
      <c r="AW60" s="1132"/>
      <c r="AX60" s="1132"/>
      <c r="AY60" s="1132"/>
      <c r="AZ60" s="1132"/>
    </row>
    <row r="61" spans="2:52" ht="30.75" hidden="1" customHeight="1">
      <c r="B61" s="1639"/>
      <c r="C61" s="1644"/>
      <c r="D61" s="1645" t="s">
        <v>1249</v>
      </c>
      <c r="E61" s="1646"/>
      <c r="F61" s="1646"/>
      <c r="G61" s="1646"/>
      <c r="H61" s="1646"/>
      <c r="I61" s="1646"/>
      <c r="J61" s="1646"/>
      <c r="K61" s="1646"/>
      <c r="L61" s="1646"/>
      <c r="M61" s="1646"/>
      <c r="N61" s="1646"/>
      <c r="O61" s="1646"/>
      <c r="P61" s="1646"/>
      <c r="Q61" s="1641" t="s">
        <v>1250</v>
      </c>
      <c r="R61" s="1641"/>
      <c r="S61" s="1641"/>
      <c r="T61" s="1641"/>
      <c r="U61" s="1675"/>
      <c r="V61" s="1217"/>
      <c r="W61" s="1647">
        <f>SUM('111_и'!AC30:AJ30)</f>
        <v>0</v>
      </c>
      <c r="X61" s="1642"/>
      <c r="Y61" s="1642"/>
      <c r="Z61" s="1642"/>
      <c r="AA61" s="1642"/>
      <c r="AB61" s="1647">
        <f>SUM('111_и'!AK30:AR30)</f>
        <v>0</v>
      </c>
      <c r="AC61" s="1642"/>
      <c r="AD61" s="1642"/>
      <c r="AE61" s="1642"/>
      <c r="AF61" s="1642"/>
      <c r="AG61" s="1647">
        <f>SUM('111_и'!AS30:AZ30)</f>
        <v>0</v>
      </c>
      <c r="AH61" s="1642"/>
      <c r="AI61" s="1642"/>
      <c r="AJ61" s="1642"/>
      <c r="AK61" s="1642"/>
      <c r="AL61" s="1132">
        <f>W61*0.2%</f>
        <v>0</v>
      </c>
      <c r="AM61" s="1132"/>
      <c r="AN61" s="1132"/>
      <c r="AO61" s="1132"/>
      <c r="AP61" s="1132"/>
      <c r="AQ61" s="1132">
        <f>AB61*0.2%</f>
        <v>0</v>
      </c>
      <c r="AR61" s="1132"/>
      <c r="AS61" s="1132"/>
      <c r="AT61" s="1132"/>
      <c r="AU61" s="1132"/>
      <c r="AV61" s="1132">
        <f t="shared" ref="AV61:AV64" si="12">AG61*0.2%</f>
        <v>0</v>
      </c>
      <c r="AW61" s="1132"/>
      <c r="AX61" s="1132"/>
      <c r="AY61" s="1132"/>
      <c r="AZ61" s="1132"/>
    </row>
    <row r="62" spans="2:52" s="740" customFormat="1" ht="30" customHeight="1">
      <c r="B62" s="1639"/>
      <c r="C62" s="1644"/>
      <c r="D62" s="1645" t="s">
        <v>1383</v>
      </c>
      <c r="E62" s="1646"/>
      <c r="F62" s="1646"/>
      <c r="G62" s="1646"/>
      <c r="H62" s="1646"/>
      <c r="I62" s="1646"/>
      <c r="J62" s="1646"/>
      <c r="K62" s="1646"/>
      <c r="L62" s="1646"/>
      <c r="M62" s="1646"/>
      <c r="N62" s="1646"/>
      <c r="O62" s="1646"/>
      <c r="P62" s="1646"/>
      <c r="Q62" s="1641" t="s">
        <v>1571</v>
      </c>
      <c r="R62" s="1641"/>
      <c r="S62" s="1641"/>
      <c r="T62" s="1641"/>
      <c r="U62" s="1675"/>
      <c r="V62" s="1217"/>
      <c r="W62" s="1647">
        <f>SUM('111_и'!AC31:AJ31)</f>
        <v>0</v>
      </c>
      <c r="X62" s="1642"/>
      <c r="Y62" s="1642"/>
      <c r="Z62" s="1642"/>
      <c r="AA62" s="1642"/>
      <c r="AB62" s="1647">
        <f>SUM('111_и'!AK31:AR31)</f>
        <v>0</v>
      </c>
      <c r="AC62" s="1642"/>
      <c r="AD62" s="1642"/>
      <c r="AE62" s="1642"/>
      <c r="AF62" s="1642"/>
      <c r="AG62" s="1647">
        <f>SUM('111_и'!AS31:AZ31)</f>
        <v>0</v>
      </c>
      <c r="AH62" s="1642"/>
      <c r="AI62" s="1642"/>
      <c r="AJ62" s="1642"/>
      <c r="AK62" s="1642"/>
      <c r="AL62" s="1132">
        <f>W62*0.2%</f>
        <v>0</v>
      </c>
      <c r="AM62" s="1132"/>
      <c r="AN62" s="1132"/>
      <c r="AO62" s="1132"/>
      <c r="AP62" s="1132"/>
      <c r="AQ62" s="1132">
        <f>AB62*0.2%</f>
        <v>0</v>
      </c>
      <c r="AR62" s="1132"/>
      <c r="AS62" s="1132"/>
      <c r="AT62" s="1132"/>
      <c r="AU62" s="1132"/>
      <c r="AV62" s="1132">
        <f t="shared" ref="AV62" si="13">AG62*0.2%</f>
        <v>0</v>
      </c>
      <c r="AW62" s="1132"/>
      <c r="AX62" s="1132"/>
      <c r="AY62" s="1132"/>
      <c r="AZ62" s="1132"/>
    </row>
    <row r="63" spans="2:52" ht="29.45" customHeight="1">
      <c r="B63" s="1639"/>
      <c r="C63" s="1644"/>
      <c r="D63" s="1645" t="s">
        <v>1178</v>
      </c>
      <c r="E63" s="1646"/>
      <c r="F63" s="1646"/>
      <c r="G63" s="1646"/>
      <c r="H63" s="1646"/>
      <c r="I63" s="1646"/>
      <c r="J63" s="1646"/>
      <c r="K63" s="1646"/>
      <c r="L63" s="1646"/>
      <c r="M63" s="1646"/>
      <c r="N63" s="1646"/>
      <c r="O63" s="1646"/>
      <c r="P63" s="1646"/>
      <c r="Q63" s="1641" t="s">
        <v>1570</v>
      </c>
      <c r="R63" s="1641"/>
      <c r="S63" s="1641"/>
      <c r="T63" s="1641"/>
      <c r="U63" s="1675"/>
      <c r="V63" s="1217"/>
      <c r="W63" s="1647">
        <f>SUM('111_и'!AC32:AJ32)</f>
        <v>827300</v>
      </c>
      <c r="X63" s="1642"/>
      <c r="Y63" s="1642"/>
      <c r="Z63" s="1642"/>
      <c r="AA63" s="1642"/>
      <c r="AB63" s="1647">
        <f>SUM('111_и'!AK32:AR32)</f>
        <v>827300</v>
      </c>
      <c r="AC63" s="1642"/>
      <c r="AD63" s="1642"/>
      <c r="AE63" s="1642"/>
      <c r="AF63" s="1642"/>
      <c r="AG63" s="1647">
        <f>SUM('111_и'!AS32:AZ32)</f>
        <v>0</v>
      </c>
      <c r="AH63" s="1642"/>
      <c r="AI63" s="1642"/>
      <c r="AJ63" s="1642"/>
      <c r="AK63" s="1642"/>
      <c r="AL63" s="1132">
        <f t="shared" ref="AL63:AL64" si="14">W63*0.2%</f>
        <v>1654.6000000000001</v>
      </c>
      <c r="AM63" s="1132"/>
      <c r="AN63" s="1132"/>
      <c r="AO63" s="1132"/>
      <c r="AP63" s="1132"/>
      <c r="AQ63" s="1132">
        <f t="shared" ref="AQ63:AQ64" si="15">AB63*0.2%</f>
        <v>1654.6000000000001</v>
      </c>
      <c r="AR63" s="1132"/>
      <c r="AS63" s="1132"/>
      <c r="AT63" s="1132"/>
      <c r="AU63" s="1132"/>
      <c r="AV63" s="1132">
        <f t="shared" si="12"/>
        <v>0</v>
      </c>
      <c r="AW63" s="1132"/>
      <c r="AX63" s="1132"/>
      <c r="AY63" s="1132"/>
      <c r="AZ63" s="1132"/>
    </row>
    <row r="64" spans="2:52" ht="45" hidden="1" customHeight="1">
      <c r="B64" s="1639"/>
      <c r="C64" s="1644"/>
      <c r="D64" s="1645" t="s">
        <v>1251</v>
      </c>
      <c r="E64" s="1646"/>
      <c r="F64" s="1646"/>
      <c r="G64" s="1646"/>
      <c r="H64" s="1646"/>
      <c r="I64" s="1646"/>
      <c r="J64" s="1646"/>
      <c r="K64" s="1646"/>
      <c r="L64" s="1646"/>
      <c r="M64" s="1646"/>
      <c r="N64" s="1646"/>
      <c r="O64" s="1646"/>
      <c r="P64" s="1646"/>
      <c r="Q64" s="1641">
        <v>15004</v>
      </c>
      <c r="R64" s="1641"/>
      <c r="S64" s="1641"/>
      <c r="T64" s="1695"/>
      <c r="U64" s="1065"/>
      <c r="V64" s="1065"/>
      <c r="W64" s="1647">
        <f>SUM('112_и'!X144:Z144)</f>
        <v>0</v>
      </c>
      <c r="X64" s="1642"/>
      <c r="Y64" s="1642"/>
      <c r="Z64" s="1642"/>
      <c r="AA64" s="1642"/>
      <c r="AB64" s="1647">
        <f>SUM('112_и'!AK144:AM144)</f>
        <v>0</v>
      </c>
      <c r="AC64" s="1642"/>
      <c r="AD64" s="1642"/>
      <c r="AE64" s="1642"/>
      <c r="AF64" s="1642"/>
      <c r="AG64" s="1647">
        <f>SUM('112_и'!AX144:AZ144)</f>
        <v>0</v>
      </c>
      <c r="AH64" s="1642"/>
      <c r="AI64" s="1642"/>
      <c r="AJ64" s="1642"/>
      <c r="AK64" s="1642"/>
      <c r="AL64" s="1132">
        <f t="shared" si="14"/>
        <v>0</v>
      </c>
      <c r="AM64" s="1132"/>
      <c r="AN64" s="1132"/>
      <c r="AO64" s="1132"/>
      <c r="AP64" s="1132"/>
      <c r="AQ64" s="1132">
        <f t="shared" si="15"/>
        <v>0</v>
      </c>
      <c r="AR64" s="1132"/>
      <c r="AS64" s="1132"/>
      <c r="AT64" s="1132"/>
      <c r="AU64" s="1132"/>
      <c r="AV64" s="1132">
        <f t="shared" si="12"/>
        <v>0</v>
      </c>
      <c r="AW64" s="1132"/>
      <c r="AX64" s="1132"/>
      <c r="AY64" s="1132"/>
      <c r="AZ64" s="1132"/>
    </row>
    <row r="65" spans="1:55" ht="62.45" hidden="1" customHeight="1">
      <c r="B65" s="1639" t="s">
        <v>645</v>
      </c>
      <c r="C65" s="1644"/>
      <c r="D65" s="1650" t="s">
        <v>644</v>
      </c>
      <c r="E65" s="1667"/>
      <c r="F65" s="1667"/>
      <c r="G65" s="1667"/>
      <c r="H65" s="1667"/>
      <c r="I65" s="1667"/>
      <c r="J65" s="1667"/>
      <c r="K65" s="1667"/>
      <c r="L65" s="1667"/>
      <c r="M65" s="1667"/>
      <c r="N65" s="1667"/>
      <c r="O65" s="1667"/>
      <c r="P65" s="1667"/>
      <c r="Q65" s="1667"/>
      <c r="R65" s="1667"/>
      <c r="S65" s="1667"/>
      <c r="T65" s="1667"/>
      <c r="U65" s="1065" t="s">
        <v>643</v>
      </c>
      <c r="V65" s="1065"/>
      <c r="W65" s="1642"/>
      <c r="X65" s="1642"/>
      <c r="Y65" s="1642"/>
      <c r="Z65" s="1642"/>
      <c r="AA65" s="1642"/>
      <c r="AB65" s="1642"/>
      <c r="AC65" s="1642"/>
      <c r="AD65" s="1642"/>
      <c r="AE65" s="1642"/>
      <c r="AF65" s="1642"/>
      <c r="AG65" s="1642"/>
      <c r="AH65" s="1642"/>
      <c r="AI65" s="1642"/>
      <c r="AJ65" s="1642"/>
      <c r="AK65" s="1642"/>
      <c r="AL65" s="1132"/>
      <c r="AM65" s="1132"/>
      <c r="AN65" s="1132"/>
      <c r="AO65" s="1132"/>
      <c r="AP65" s="1132"/>
      <c r="AQ65" s="1132"/>
      <c r="AR65" s="1132"/>
      <c r="AS65" s="1132"/>
      <c r="AT65" s="1132"/>
      <c r="AU65" s="1132"/>
      <c r="AV65" s="1132"/>
      <c r="AW65" s="1132"/>
      <c r="AX65" s="1132"/>
      <c r="AY65" s="1132"/>
      <c r="AZ65" s="1132"/>
    </row>
    <row r="66" spans="1:55" ht="51" hidden="1" customHeight="1">
      <c r="B66" s="1639">
        <v>5</v>
      </c>
      <c r="C66" s="1644"/>
      <c r="D66" s="1666" t="s">
        <v>642</v>
      </c>
      <c r="E66" s="1676"/>
      <c r="F66" s="1676"/>
      <c r="G66" s="1676"/>
      <c r="H66" s="1676"/>
      <c r="I66" s="1676"/>
      <c r="J66" s="1676"/>
      <c r="K66" s="1676"/>
      <c r="L66" s="1676"/>
      <c r="M66" s="1676"/>
      <c r="N66" s="1676"/>
      <c r="O66" s="1676"/>
      <c r="P66" s="1676"/>
      <c r="Q66" s="1676"/>
      <c r="R66" s="1676"/>
      <c r="S66" s="1676"/>
      <c r="T66" s="1676"/>
      <c r="U66" s="1065" t="s">
        <v>320</v>
      </c>
      <c r="V66" s="1065"/>
      <c r="W66" s="1642" t="s">
        <v>6</v>
      </c>
      <c r="X66" s="1642"/>
      <c r="Y66" s="1642"/>
      <c r="Z66" s="1642"/>
      <c r="AA66" s="1642"/>
      <c r="AB66" s="1642" t="s">
        <v>6</v>
      </c>
      <c r="AC66" s="1642"/>
      <c r="AD66" s="1642"/>
      <c r="AE66" s="1642"/>
      <c r="AF66" s="1642"/>
      <c r="AG66" s="1642" t="s">
        <v>6</v>
      </c>
      <c r="AH66" s="1642"/>
      <c r="AI66" s="1642"/>
      <c r="AJ66" s="1642"/>
      <c r="AK66" s="1642"/>
      <c r="AL66" s="1132">
        <f>AL67+AL68</f>
        <v>0</v>
      </c>
      <c r="AM66" s="1132"/>
      <c r="AN66" s="1132"/>
      <c r="AO66" s="1132"/>
      <c r="AP66" s="1132"/>
      <c r="AQ66" s="1132">
        <f>AQ67+AQ68</f>
        <v>0</v>
      </c>
      <c r="AR66" s="1132"/>
      <c r="AS66" s="1132"/>
      <c r="AT66" s="1132"/>
      <c r="AU66" s="1132"/>
      <c r="AV66" s="1132">
        <f>AV67+AV68</f>
        <v>0</v>
      </c>
      <c r="AW66" s="1132"/>
      <c r="AX66" s="1132"/>
      <c r="AY66" s="1132"/>
      <c r="AZ66" s="1132"/>
    </row>
    <row r="67" spans="1:55" ht="33.75" hidden="1" customHeight="1">
      <c r="B67" s="1644" t="s">
        <v>641</v>
      </c>
      <c r="C67" s="1648"/>
      <c r="D67" s="1649" t="s">
        <v>640</v>
      </c>
      <c r="E67" s="1649"/>
      <c r="F67" s="1649"/>
      <c r="G67" s="1649"/>
      <c r="H67" s="1649"/>
      <c r="I67" s="1649"/>
      <c r="J67" s="1649"/>
      <c r="K67" s="1649"/>
      <c r="L67" s="1649"/>
      <c r="M67" s="1649"/>
      <c r="N67" s="1649"/>
      <c r="O67" s="1649"/>
      <c r="P67" s="1649"/>
      <c r="Q67" s="1649"/>
      <c r="R67" s="1649"/>
      <c r="S67" s="1649"/>
      <c r="T67" s="1650"/>
      <c r="U67" s="1065" t="s">
        <v>639</v>
      </c>
      <c r="V67" s="1065"/>
      <c r="W67" s="1642" t="s">
        <v>6</v>
      </c>
      <c r="X67" s="1642"/>
      <c r="Y67" s="1642"/>
      <c r="Z67" s="1642"/>
      <c r="AA67" s="1642"/>
      <c r="AB67" s="1642" t="s">
        <v>6</v>
      </c>
      <c r="AC67" s="1642"/>
      <c r="AD67" s="1642"/>
      <c r="AE67" s="1642"/>
      <c r="AF67" s="1642"/>
      <c r="AG67" s="1642" t="s">
        <v>6</v>
      </c>
      <c r="AH67" s="1642"/>
      <c r="AI67" s="1642"/>
      <c r="AJ67" s="1642"/>
      <c r="AK67" s="1642"/>
      <c r="AL67" s="1132"/>
      <c r="AM67" s="1132"/>
      <c r="AN67" s="1132"/>
      <c r="AO67" s="1132"/>
      <c r="AP67" s="1132"/>
      <c r="AQ67" s="1132"/>
      <c r="AR67" s="1132"/>
      <c r="AS67" s="1132"/>
      <c r="AT67" s="1132"/>
      <c r="AU67" s="1132"/>
      <c r="AV67" s="1132"/>
      <c r="AW67" s="1132"/>
      <c r="AX67" s="1132"/>
      <c r="AY67" s="1132"/>
      <c r="AZ67" s="1132"/>
    </row>
    <row r="68" spans="1:55" ht="33" hidden="1" customHeight="1">
      <c r="B68" s="1644" t="s">
        <v>638</v>
      </c>
      <c r="C68" s="1648"/>
      <c r="D68" s="1649" t="s">
        <v>637</v>
      </c>
      <c r="E68" s="1649"/>
      <c r="F68" s="1649"/>
      <c r="G68" s="1649"/>
      <c r="H68" s="1649"/>
      <c r="I68" s="1649"/>
      <c r="J68" s="1649"/>
      <c r="K68" s="1649"/>
      <c r="L68" s="1649"/>
      <c r="M68" s="1649"/>
      <c r="N68" s="1649"/>
      <c r="O68" s="1649"/>
      <c r="P68" s="1649"/>
      <c r="Q68" s="1649"/>
      <c r="R68" s="1649"/>
      <c r="S68" s="1649"/>
      <c r="T68" s="1650"/>
      <c r="U68" s="1065" t="s">
        <v>636</v>
      </c>
      <c r="V68" s="1065"/>
      <c r="W68" s="1642" t="s">
        <v>6</v>
      </c>
      <c r="X68" s="1642"/>
      <c r="Y68" s="1642"/>
      <c r="Z68" s="1642"/>
      <c r="AA68" s="1642"/>
      <c r="AB68" s="1642" t="s">
        <v>6</v>
      </c>
      <c r="AC68" s="1642"/>
      <c r="AD68" s="1642"/>
      <c r="AE68" s="1642"/>
      <c r="AF68" s="1642"/>
      <c r="AG68" s="1642" t="s">
        <v>6</v>
      </c>
      <c r="AH68" s="1642"/>
      <c r="AI68" s="1642"/>
      <c r="AJ68" s="1642"/>
      <c r="AK68" s="1642"/>
      <c r="AL68" s="1132"/>
      <c r="AM68" s="1132"/>
      <c r="AN68" s="1132"/>
      <c r="AO68" s="1132"/>
      <c r="AP68" s="1132"/>
      <c r="AQ68" s="1132"/>
      <c r="AR68" s="1132"/>
      <c r="AS68" s="1132"/>
      <c r="AT68" s="1132"/>
      <c r="AU68" s="1132"/>
      <c r="AV68" s="1132"/>
      <c r="AW68" s="1132"/>
      <c r="AX68" s="1132"/>
      <c r="AY68" s="1132"/>
      <c r="AZ68" s="1132"/>
    </row>
    <row r="69" spans="1:55" ht="18" customHeight="1">
      <c r="B69" s="1677" t="s">
        <v>352</v>
      </c>
      <c r="C69" s="1677"/>
      <c r="D69" s="1677"/>
      <c r="E69" s="1677"/>
      <c r="F69" s="1677"/>
      <c r="G69" s="1677"/>
      <c r="H69" s="1677"/>
      <c r="I69" s="1677"/>
      <c r="J69" s="1677"/>
      <c r="K69" s="1677"/>
      <c r="L69" s="1677"/>
      <c r="M69" s="1677"/>
      <c r="N69" s="1677"/>
      <c r="O69" s="1677"/>
      <c r="P69" s="1677"/>
      <c r="Q69" s="1677"/>
      <c r="R69" s="1677"/>
      <c r="S69" s="1677"/>
      <c r="T69" s="1677"/>
      <c r="U69" s="1065" t="s">
        <v>339</v>
      </c>
      <c r="V69" s="1065"/>
      <c r="W69" s="1642" t="s">
        <v>6</v>
      </c>
      <c r="X69" s="1642"/>
      <c r="Y69" s="1642"/>
      <c r="Z69" s="1642"/>
      <c r="AA69" s="1642"/>
      <c r="AB69" s="1642" t="s">
        <v>6</v>
      </c>
      <c r="AC69" s="1642"/>
      <c r="AD69" s="1642"/>
      <c r="AE69" s="1642"/>
      <c r="AF69" s="1642"/>
      <c r="AG69" s="1642" t="s">
        <v>6</v>
      </c>
      <c r="AH69" s="1642"/>
      <c r="AI69" s="1642"/>
      <c r="AJ69" s="1642"/>
      <c r="AK69" s="1642"/>
      <c r="AL69" s="1643">
        <f>AL29+AL42+AL51+AL59+AL66</f>
        <v>249800.00000000003</v>
      </c>
      <c r="AM69" s="1643"/>
      <c r="AN69" s="1643"/>
      <c r="AO69" s="1643"/>
      <c r="AP69" s="1643"/>
      <c r="AQ69" s="1643">
        <f>AQ29+AQ42+AQ51+AQ59+AQ66</f>
        <v>249800.00000000003</v>
      </c>
      <c r="AR69" s="1643"/>
      <c r="AS69" s="1643"/>
      <c r="AT69" s="1643"/>
      <c r="AU69" s="1643"/>
      <c r="AV69" s="1643">
        <f>AV29+AV42+AV51+AV59+AV66</f>
        <v>0</v>
      </c>
      <c r="AW69" s="1643"/>
      <c r="AX69" s="1643"/>
      <c r="AY69" s="1643"/>
      <c r="AZ69" s="1643"/>
      <c r="BA69" s="511"/>
      <c r="BB69" s="511"/>
      <c r="BC69" s="511"/>
    </row>
    <row r="70" spans="1:55" ht="29.25" hidden="1" customHeight="1">
      <c r="B70" s="1639"/>
      <c r="C70" s="1639"/>
      <c r="D70" s="1694" t="s">
        <v>1249</v>
      </c>
      <c r="E70" s="1640"/>
      <c r="F70" s="1640"/>
      <c r="G70" s="1640"/>
      <c r="H70" s="1640"/>
      <c r="I70" s="1640"/>
      <c r="J70" s="1640"/>
      <c r="K70" s="1640"/>
      <c r="L70" s="1640"/>
      <c r="M70" s="1640"/>
      <c r="N70" s="1640"/>
      <c r="O70" s="1640"/>
      <c r="P70" s="1640"/>
      <c r="Q70" s="1641" t="s">
        <v>1250</v>
      </c>
      <c r="R70" s="1641"/>
      <c r="S70" s="1641"/>
      <c r="T70" s="1641"/>
      <c r="U70" s="1065" t="s">
        <v>936</v>
      </c>
      <c r="V70" s="1065"/>
      <c r="W70" s="1642" t="s">
        <v>6</v>
      </c>
      <c r="X70" s="1642"/>
      <c r="Y70" s="1642"/>
      <c r="Z70" s="1642"/>
      <c r="AA70" s="1642"/>
      <c r="AB70" s="1642" t="s">
        <v>6</v>
      </c>
      <c r="AC70" s="1642"/>
      <c r="AD70" s="1642"/>
      <c r="AE70" s="1642"/>
      <c r="AF70" s="1642"/>
      <c r="AG70" s="1642" t="s">
        <v>6</v>
      </c>
      <c r="AH70" s="1642"/>
      <c r="AI70" s="1642"/>
      <c r="AJ70" s="1642"/>
      <c r="AK70" s="1642"/>
      <c r="AL70" s="1643">
        <f>AL31+AL44+AL53+AL61</f>
        <v>0</v>
      </c>
      <c r="AM70" s="1643"/>
      <c r="AN70" s="1643"/>
      <c r="AO70" s="1643"/>
      <c r="AP70" s="1643"/>
      <c r="AQ70" s="1643">
        <f>AQ31+AQ44+AQ53+AQ61</f>
        <v>0</v>
      </c>
      <c r="AR70" s="1643"/>
      <c r="AS70" s="1643"/>
      <c r="AT70" s="1643"/>
      <c r="AU70" s="1643"/>
      <c r="AV70" s="1643">
        <f>AV31+AV44+AV53+AV61</f>
        <v>0</v>
      </c>
      <c r="AW70" s="1643"/>
      <c r="AX70" s="1643"/>
      <c r="AY70" s="1643"/>
      <c r="AZ70" s="1643"/>
      <c r="BA70" s="511">
        <v>0</v>
      </c>
      <c r="BB70" s="511">
        <v>0</v>
      </c>
      <c r="BC70" s="511">
        <v>0</v>
      </c>
    </row>
    <row r="71" spans="1:55" s="740" customFormat="1" ht="31.5" customHeight="1">
      <c r="B71" s="1639"/>
      <c r="C71" s="1639"/>
      <c r="D71" s="1694" t="s">
        <v>1383</v>
      </c>
      <c r="E71" s="1640"/>
      <c r="F71" s="1640"/>
      <c r="G71" s="1640"/>
      <c r="H71" s="1640"/>
      <c r="I71" s="1640"/>
      <c r="J71" s="1640"/>
      <c r="K71" s="1640"/>
      <c r="L71" s="1640"/>
      <c r="M71" s="1640"/>
      <c r="N71" s="1640"/>
      <c r="O71" s="1640"/>
      <c r="P71" s="1640"/>
      <c r="Q71" s="1641" t="s">
        <v>1571</v>
      </c>
      <c r="R71" s="1641"/>
      <c r="S71" s="1641"/>
      <c r="T71" s="1641"/>
      <c r="U71" s="1065" t="s">
        <v>936</v>
      </c>
      <c r="V71" s="1065"/>
      <c r="W71" s="1642" t="s">
        <v>6</v>
      </c>
      <c r="X71" s="1642"/>
      <c r="Y71" s="1642"/>
      <c r="Z71" s="1642"/>
      <c r="AA71" s="1642"/>
      <c r="AB71" s="1642" t="s">
        <v>6</v>
      </c>
      <c r="AC71" s="1642"/>
      <c r="AD71" s="1642"/>
      <c r="AE71" s="1642"/>
      <c r="AF71" s="1642"/>
      <c r="AG71" s="1642" t="s">
        <v>6</v>
      </c>
      <c r="AH71" s="1642"/>
      <c r="AI71" s="1642"/>
      <c r="AJ71" s="1642"/>
      <c r="AK71" s="1642"/>
      <c r="AL71" s="1643">
        <f>AL32+AL45+AL54+AL62</f>
        <v>0</v>
      </c>
      <c r="AM71" s="1643"/>
      <c r="AN71" s="1643"/>
      <c r="AO71" s="1643"/>
      <c r="AP71" s="1643"/>
      <c r="AQ71" s="1643">
        <f>AQ32+AQ45+AQ54+AQ62</f>
        <v>0</v>
      </c>
      <c r="AR71" s="1643"/>
      <c r="AS71" s="1643"/>
      <c r="AT71" s="1643"/>
      <c r="AU71" s="1643"/>
      <c r="AV71" s="1643">
        <f>AV32+AV45+AV54+AV62</f>
        <v>0</v>
      </c>
      <c r="AW71" s="1643"/>
      <c r="AX71" s="1643"/>
      <c r="AY71" s="1643"/>
      <c r="AZ71" s="1643"/>
      <c r="BA71" s="511">
        <v>0</v>
      </c>
      <c r="BB71" s="511">
        <v>0</v>
      </c>
      <c r="BC71" s="511">
        <v>0</v>
      </c>
    </row>
    <row r="72" spans="1:55" ht="28.9" customHeight="1">
      <c r="B72" s="1639"/>
      <c r="C72" s="1639"/>
      <c r="D72" s="1694" t="s">
        <v>1178</v>
      </c>
      <c r="E72" s="1640"/>
      <c r="F72" s="1640"/>
      <c r="G72" s="1640"/>
      <c r="H72" s="1640"/>
      <c r="I72" s="1640"/>
      <c r="J72" s="1640"/>
      <c r="K72" s="1640"/>
      <c r="L72" s="1640"/>
      <c r="M72" s="1640"/>
      <c r="N72" s="1640"/>
      <c r="O72" s="1640"/>
      <c r="P72" s="1640"/>
      <c r="Q72" s="1641" t="s">
        <v>1570</v>
      </c>
      <c r="R72" s="1641"/>
      <c r="S72" s="1641"/>
      <c r="T72" s="1641"/>
      <c r="U72" s="1065" t="s">
        <v>1067</v>
      </c>
      <c r="V72" s="1065"/>
      <c r="W72" s="1642" t="s">
        <v>6</v>
      </c>
      <c r="X72" s="1642"/>
      <c r="Y72" s="1642"/>
      <c r="Z72" s="1642"/>
      <c r="AA72" s="1642"/>
      <c r="AB72" s="1642" t="s">
        <v>6</v>
      </c>
      <c r="AC72" s="1642"/>
      <c r="AD72" s="1642"/>
      <c r="AE72" s="1642"/>
      <c r="AF72" s="1642"/>
      <c r="AG72" s="1642" t="s">
        <v>6</v>
      </c>
      <c r="AH72" s="1642"/>
      <c r="AI72" s="1642"/>
      <c r="AJ72" s="1642"/>
      <c r="AK72" s="1642"/>
      <c r="AL72" s="1643">
        <f>AL33+AL46+AL55+AL63</f>
        <v>249800.00000000003</v>
      </c>
      <c r="AM72" s="1643"/>
      <c r="AN72" s="1643"/>
      <c r="AO72" s="1643"/>
      <c r="AP72" s="1643"/>
      <c r="AQ72" s="1643">
        <f>AQ33+AQ46+AQ55+AQ63</f>
        <v>249800.00000000003</v>
      </c>
      <c r="AR72" s="1643"/>
      <c r="AS72" s="1643"/>
      <c r="AT72" s="1643"/>
      <c r="AU72" s="1643"/>
      <c r="AV72" s="1643">
        <f>AV33+AV46+AV55+AV63</f>
        <v>0</v>
      </c>
      <c r="AW72" s="1643"/>
      <c r="AX72" s="1643"/>
      <c r="AY72" s="1643"/>
      <c r="AZ72" s="1643"/>
      <c r="BA72" s="511">
        <v>0</v>
      </c>
      <c r="BB72" s="511">
        <v>0</v>
      </c>
      <c r="BC72" s="511">
        <v>0</v>
      </c>
    </row>
    <row r="73" spans="1:55" ht="46.5" hidden="1" customHeight="1">
      <c r="B73" s="1639"/>
      <c r="C73" s="1639"/>
      <c r="D73" s="1694" t="s">
        <v>1251</v>
      </c>
      <c r="E73" s="1640"/>
      <c r="F73" s="1640"/>
      <c r="G73" s="1640"/>
      <c r="H73" s="1640"/>
      <c r="I73" s="1640"/>
      <c r="J73" s="1640"/>
      <c r="K73" s="1640"/>
      <c r="L73" s="1640"/>
      <c r="M73" s="1640"/>
      <c r="N73" s="1640"/>
      <c r="O73" s="1640"/>
      <c r="P73" s="1640"/>
      <c r="Q73" s="1641">
        <v>15004</v>
      </c>
      <c r="R73" s="1641"/>
      <c r="S73" s="1641"/>
      <c r="T73" s="1695"/>
      <c r="U73" s="1065" t="s">
        <v>1068</v>
      </c>
      <c r="V73" s="1065"/>
      <c r="W73" s="1642" t="s">
        <v>6</v>
      </c>
      <c r="X73" s="1642"/>
      <c r="Y73" s="1642"/>
      <c r="Z73" s="1642"/>
      <c r="AA73" s="1642"/>
      <c r="AB73" s="1642" t="s">
        <v>6</v>
      </c>
      <c r="AC73" s="1642"/>
      <c r="AD73" s="1642"/>
      <c r="AE73" s="1642"/>
      <c r="AF73" s="1642"/>
      <c r="AG73" s="1642" t="s">
        <v>6</v>
      </c>
      <c r="AH73" s="1642"/>
      <c r="AI73" s="1642"/>
      <c r="AJ73" s="1642"/>
      <c r="AK73" s="1642"/>
      <c r="AL73" s="1643">
        <f>AL34+AL47+AL56+AL64</f>
        <v>0</v>
      </c>
      <c r="AM73" s="1643"/>
      <c r="AN73" s="1643"/>
      <c r="AO73" s="1643"/>
      <c r="AP73" s="1643"/>
      <c r="AQ73" s="1643">
        <f>AQ34+AQ47+AQ56+AQ64</f>
        <v>0</v>
      </c>
      <c r="AR73" s="1643"/>
      <c r="AS73" s="1643"/>
      <c r="AT73" s="1643"/>
      <c r="AU73" s="1643"/>
      <c r="AV73" s="1643">
        <f>AV34+AV47+AV56+AV64</f>
        <v>0</v>
      </c>
      <c r="AW73" s="1643"/>
      <c r="AX73" s="1643"/>
      <c r="AY73" s="1643"/>
      <c r="AZ73" s="1643"/>
      <c r="BA73" s="511">
        <v>0</v>
      </c>
      <c r="BB73" s="511">
        <v>0</v>
      </c>
      <c r="BC73" s="511">
        <v>0</v>
      </c>
    </row>
    <row r="74" spans="1:55" s="165" customFormat="1" ht="13.5" hidden="1" customHeight="1"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39"/>
      <c r="T74" s="339"/>
      <c r="U74" s="673"/>
      <c r="V74" s="673"/>
      <c r="W74" s="673"/>
      <c r="X74" s="673"/>
      <c r="Y74" s="673"/>
      <c r="Z74" s="673"/>
      <c r="AA74" s="673"/>
      <c r="AB74" s="673"/>
      <c r="AC74" s="671"/>
      <c r="AD74" s="671"/>
      <c r="AE74" s="671"/>
      <c r="AF74" s="671"/>
      <c r="AG74" s="671"/>
      <c r="AH74" s="671"/>
      <c r="AI74" s="671"/>
      <c r="AJ74" s="671"/>
      <c r="AK74" s="665"/>
      <c r="AL74" s="665"/>
      <c r="AM74" s="665"/>
      <c r="AN74" s="665"/>
      <c r="AO74" s="665"/>
      <c r="AP74" s="665"/>
      <c r="AQ74" s="665"/>
      <c r="AR74" s="665"/>
      <c r="AS74" s="665"/>
      <c r="AT74" s="665"/>
      <c r="AU74" s="665"/>
      <c r="AV74" s="665"/>
      <c r="AW74" s="665"/>
      <c r="AX74" s="665"/>
      <c r="AY74" s="665"/>
      <c r="AZ74" s="665"/>
      <c r="BA74" s="511">
        <v>2268500</v>
      </c>
      <c r="BB74" s="511">
        <v>2288600</v>
      </c>
      <c r="BC74" s="511">
        <v>2288600</v>
      </c>
    </row>
    <row r="75" spans="1:55" s="165" customFormat="1" ht="26.25" hidden="1" customHeight="1">
      <c r="A75" s="170"/>
      <c r="B75" s="1679" t="s">
        <v>635</v>
      </c>
      <c r="C75" s="1680"/>
      <c r="D75" s="1680"/>
      <c r="E75" s="1680"/>
      <c r="F75" s="1680"/>
      <c r="G75" s="1680"/>
      <c r="H75" s="1680"/>
      <c r="I75" s="1680"/>
      <c r="J75" s="1680"/>
      <c r="K75" s="1680"/>
      <c r="L75" s="1680"/>
      <c r="M75" s="1680"/>
      <c r="N75" s="1680"/>
      <c r="O75" s="1680"/>
      <c r="P75" s="1680"/>
      <c r="Q75" s="1680"/>
      <c r="R75" s="1680"/>
      <c r="S75" s="1680"/>
      <c r="T75" s="1680"/>
      <c r="U75" s="1680"/>
      <c r="V75" s="1680"/>
      <c r="W75" s="1680"/>
      <c r="X75" s="1680"/>
      <c r="Y75" s="1680"/>
      <c r="Z75" s="1680"/>
      <c r="AA75" s="1680"/>
      <c r="AB75" s="1680"/>
      <c r="AC75" s="1680"/>
      <c r="AD75" s="1680"/>
      <c r="AE75" s="1680"/>
      <c r="AF75" s="1680"/>
      <c r="AG75" s="1680"/>
      <c r="AH75" s="1680"/>
      <c r="AI75" s="1680"/>
      <c r="AJ75" s="1680"/>
      <c r="AK75" s="1680"/>
      <c r="AL75" s="1680"/>
      <c r="AM75" s="1680"/>
      <c r="AN75" s="1680"/>
      <c r="AO75" s="1680"/>
      <c r="AP75" s="1680"/>
      <c r="AQ75" s="1680"/>
      <c r="AR75" s="1680"/>
      <c r="AS75" s="1680"/>
      <c r="AT75" s="1680"/>
      <c r="AU75" s="1680"/>
      <c r="AV75" s="1680"/>
      <c r="AW75" s="1680"/>
      <c r="AX75" s="1680"/>
      <c r="AY75" s="1680"/>
      <c r="AZ75" s="1680"/>
      <c r="BA75" s="511">
        <v>2268500</v>
      </c>
      <c r="BB75" s="511">
        <v>2288600</v>
      </c>
      <c r="BC75" s="511">
        <v>2288600</v>
      </c>
    </row>
    <row r="76" spans="1:55" s="165" customFormat="1" ht="40.5" hidden="1" customHeight="1">
      <c r="A76" s="170"/>
      <c r="B76" s="1678" t="s">
        <v>634</v>
      </c>
      <c r="C76" s="1678"/>
      <c r="D76" s="1678"/>
      <c r="E76" s="1678"/>
      <c r="F76" s="1678"/>
      <c r="G76" s="1678"/>
      <c r="H76" s="1678"/>
      <c r="I76" s="1678"/>
      <c r="J76" s="1678"/>
      <c r="K76" s="1678"/>
      <c r="L76" s="1678"/>
      <c r="M76" s="1678"/>
      <c r="N76" s="1678"/>
      <c r="O76" s="1678"/>
      <c r="P76" s="1678"/>
      <c r="Q76" s="1678"/>
      <c r="R76" s="1678"/>
      <c r="S76" s="1678"/>
      <c r="T76" s="1678"/>
      <c r="U76" s="1678"/>
      <c r="V76" s="1678"/>
      <c r="W76" s="1678"/>
      <c r="X76" s="1678"/>
      <c r="Y76" s="1678"/>
      <c r="Z76" s="1678"/>
      <c r="AA76" s="1678"/>
      <c r="AB76" s="1678"/>
      <c r="AC76" s="1678"/>
      <c r="AD76" s="1678"/>
      <c r="AE76" s="1678"/>
      <c r="AF76" s="1678"/>
      <c r="AG76" s="1678"/>
      <c r="AH76" s="1678"/>
      <c r="AI76" s="1678"/>
      <c r="AJ76" s="1678"/>
      <c r="AK76" s="1678"/>
      <c r="AL76" s="1678"/>
      <c r="AM76" s="1678"/>
      <c r="AN76" s="1678"/>
      <c r="AO76" s="1678"/>
      <c r="AP76" s="1678"/>
      <c r="AQ76" s="1678"/>
      <c r="AR76" s="1678"/>
      <c r="AS76" s="1678"/>
      <c r="AT76" s="1678"/>
      <c r="AU76" s="1678"/>
      <c r="AV76" s="1678"/>
      <c r="AW76" s="1678"/>
      <c r="AX76" s="1678"/>
      <c r="AY76" s="1678"/>
      <c r="AZ76" s="1678"/>
      <c r="BA76" s="511">
        <v>2268500</v>
      </c>
      <c r="BB76" s="511">
        <v>2288600</v>
      </c>
      <c r="BC76" s="511">
        <v>2288600</v>
      </c>
    </row>
    <row r="79" spans="1:55" s="198" customFormat="1">
      <c r="A79" s="177"/>
      <c r="B79" s="664"/>
      <c r="C79" s="998" t="s">
        <v>436</v>
      </c>
      <c r="D79" s="998"/>
      <c r="E79" s="998"/>
      <c r="F79" s="998"/>
      <c r="G79" s="998"/>
      <c r="H79" s="998"/>
      <c r="I79" s="664"/>
      <c r="J79" s="349"/>
      <c r="K79" s="349"/>
      <c r="L79" s="349"/>
      <c r="M79" s="999" t="str">
        <f>р.2!$F$129</f>
        <v>директор</v>
      </c>
      <c r="N79" s="999"/>
      <c r="O79" s="999"/>
      <c r="P79" s="999"/>
      <c r="Q79" s="999"/>
      <c r="R79" s="999"/>
      <c r="S79" s="999"/>
      <c r="T79" s="999"/>
      <c r="U79" s="999"/>
      <c r="V79" s="999"/>
      <c r="W79" s="999"/>
      <c r="X79" s="999"/>
      <c r="Y79" s="999"/>
      <c r="Z79" s="664"/>
      <c r="AA79" s="664"/>
      <c r="AB79" s="999"/>
      <c r="AC79" s="999"/>
      <c r="AD79" s="999"/>
      <c r="AE79" s="999"/>
      <c r="AF79" s="999"/>
      <c r="AG79" s="999"/>
      <c r="AH79" s="999"/>
      <c r="AI79" s="177"/>
      <c r="AJ79" s="177"/>
      <c r="AK79" s="999" t="str">
        <f>р.2!$O$129</f>
        <v>/Л.А. Панюшева/</v>
      </c>
      <c r="AL79" s="999"/>
      <c r="AM79" s="999"/>
      <c r="AN79" s="999"/>
      <c r="AO79" s="999"/>
      <c r="AP79" s="999"/>
      <c r="AQ79" s="999"/>
      <c r="AR79" s="999"/>
      <c r="AS79" s="999"/>
      <c r="AT79" s="999"/>
      <c r="AU79" s="999"/>
      <c r="AV79" s="999"/>
      <c r="AW79" s="999"/>
      <c r="AX79" s="999"/>
      <c r="AY79" s="999"/>
      <c r="AZ79" s="999"/>
      <c r="BA79" s="670"/>
    </row>
    <row r="80" spans="1:55" s="198" customFormat="1">
      <c r="A80" s="177"/>
      <c r="B80" s="664"/>
      <c r="C80" s="549" t="s">
        <v>437</v>
      </c>
      <c r="D80" s="549"/>
      <c r="E80" s="549"/>
      <c r="F80" s="549"/>
      <c r="G80" s="549"/>
      <c r="H80" s="549"/>
      <c r="I80" s="664"/>
      <c r="K80" s="550"/>
      <c r="M80" s="1000" t="s">
        <v>90</v>
      </c>
      <c r="N80" s="1000"/>
      <c r="O80" s="1000"/>
      <c r="P80" s="1000"/>
      <c r="Q80" s="1000"/>
      <c r="R80" s="1000"/>
      <c r="S80" s="1000"/>
      <c r="T80" s="1000"/>
      <c r="U80" s="1000"/>
      <c r="V80" s="1000"/>
      <c r="W80" s="1000"/>
      <c r="X80" s="1000"/>
      <c r="Y80" s="1000"/>
      <c r="Z80" s="272"/>
      <c r="AA80" s="272"/>
      <c r="AB80" s="1000" t="s">
        <v>42</v>
      </c>
      <c r="AC80" s="1000"/>
      <c r="AD80" s="1000"/>
      <c r="AE80" s="1000"/>
      <c r="AF80" s="1000"/>
      <c r="AG80" s="1000"/>
      <c r="AH80" s="1000"/>
      <c r="AI80" s="273"/>
      <c r="AJ80" s="273"/>
      <c r="AK80" s="1000" t="s">
        <v>41</v>
      </c>
      <c r="AL80" s="1000"/>
      <c r="AM80" s="1000"/>
      <c r="AN80" s="1000"/>
      <c r="AO80" s="1000"/>
      <c r="AP80" s="1000"/>
      <c r="AQ80" s="1000"/>
      <c r="AR80" s="1000"/>
      <c r="AS80" s="1000"/>
      <c r="AT80" s="1000"/>
      <c r="AU80" s="1000"/>
      <c r="AV80" s="1000"/>
      <c r="AW80" s="1000"/>
      <c r="AX80" s="1000"/>
      <c r="AY80" s="1000"/>
      <c r="AZ80" s="1000"/>
      <c r="BA80" s="670"/>
    </row>
    <row r="82" spans="1:53" s="198" customFormat="1">
      <c r="A82" s="271"/>
      <c r="B82" s="677"/>
      <c r="C82" s="1630" t="s">
        <v>91</v>
      </c>
      <c r="D82" s="1630"/>
      <c r="E82" s="1630"/>
      <c r="F82" s="1630"/>
      <c r="G82" s="1630"/>
      <c r="H82" s="1630"/>
      <c r="I82" s="677"/>
      <c r="J82" s="1002" t="s">
        <v>1089</v>
      </c>
      <c r="K82" s="1002"/>
      <c r="L82" s="1002"/>
      <c r="M82" s="1002"/>
      <c r="N82" s="1002"/>
      <c r="O82" s="1002"/>
      <c r="P82" s="1002"/>
      <c r="Q82" s="1002"/>
      <c r="R82" s="1002"/>
      <c r="S82" s="1002"/>
      <c r="T82" s="569"/>
      <c r="U82" s="1002"/>
      <c r="V82" s="1002"/>
      <c r="W82" s="1002"/>
      <c r="X82" s="1002"/>
      <c r="Y82" s="1002"/>
      <c r="Z82" s="1002"/>
      <c r="AA82" s="295"/>
      <c r="AB82" s="1637" t="str">
        <f>р.2!I134</f>
        <v>/Е.С. Орлова/</v>
      </c>
      <c r="AC82" s="1637"/>
      <c r="AD82" s="1637"/>
      <c r="AE82" s="1637"/>
      <c r="AF82" s="1637"/>
      <c r="AG82" s="1637"/>
      <c r="AH82" s="1637"/>
      <c r="AI82" s="1637"/>
      <c r="AJ82" s="1637"/>
      <c r="AK82" s="1637"/>
      <c r="AL82" s="1637"/>
      <c r="AM82" s="1637"/>
      <c r="AN82" s="1637"/>
      <c r="AO82" s="294"/>
      <c r="AP82" s="294"/>
      <c r="AQ82" s="1638" t="str">
        <f>р.2!O134</f>
        <v>8 (8332) 70-80-93</v>
      </c>
      <c r="AR82" s="1638"/>
      <c r="AS82" s="1638"/>
      <c r="AT82" s="1638"/>
      <c r="AU82" s="1638"/>
      <c r="AV82" s="1638"/>
      <c r="AW82" s="1638"/>
      <c r="AX82" s="1638"/>
      <c r="AY82" s="1638"/>
      <c r="AZ82" s="1638"/>
      <c r="BA82" s="670"/>
    </row>
    <row r="83" spans="1:53" s="198" customFormat="1">
      <c r="A83" s="271"/>
      <c r="B83" s="677"/>
      <c r="C83" s="1635"/>
      <c r="D83" s="1635"/>
      <c r="E83" s="1635"/>
      <c r="F83" s="1635"/>
      <c r="G83" s="1635"/>
      <c r="H83" s="1635"/>
      <c r="I83" s="677"/>
      <c r="J83" s="995" t="s">
        <v>1144</v>
      </c>
      <c r="K83" s="995"/>
      <c r="L83" s="995"/>
      <c r="M83" s="995"/>
      <c r="N83" s="995"/>
      <c r="O83" s="995"/>
      <c r="P83" s="995"/>
      <c r="Q83" s="995"/>
      <c r="R83" s="995"/>
      <c r="S83" s="995"/>
      <c r="T83" s="569"/>
      <c r="U83" s="996" t="s">
        <v>42</v>
      </c>
      <c r="V83" s="996"/>
      <c r="W83" s="996"/>
      <c r="X83" s="996"/>
      <c r="Y83" s="996"/>
      <c r="Z83" s="996"/>
      <c r="AA83" s="295"/>
      <c r="AB83" s="1636" t="s">
        <v>438</v>
      </c>
      <c r="AC83" s="1636"/>
      <c r="AD83" s="1636"/>
      <c r="AE83" s="1636"/>
      <c r="AF83" s="1636"/>
      <c r="AG83" s="1636"/>
      <c r="AH83" s="1636"/>
      <c r="AI83" s="1636"/>
      <c r="AJ83" s="1636"/>
      <c r="AK83" s="1636"/>
      <c r="AL83" s="1636"/>
      <c r="AM83" s="1636"/>
      <c r="AN83" s="1636"/>
      <c r="AO83" s="294"/>
      <c r="AP83" s="294"/>
      <c r="AQ83" s="1636" t="s">
        <v>92</v>
      </c>
      <c r="AR83" s="1636"/>
      <c r="AS83" s="1636"/>
      <c r="AT83" s="1636"/>
      <c r="AU83" s="1636"/>
      <c r="AV83" s="1636"/>
      <c r="AW83" s="1636"/>
      <c r="AX83" s="1636"/>
      <c r="AY83" s="1636"/>
      <c r="AZ83" s="1636"/>
      <c r="BA83" s="670"/>
    </row>
    <row r="84" spans="1:53" s="198" customFormat="1">
      <c r="A84" s="271"/>
      <c r="B84" s="677"/>
      <c r="C84" s="677"/>
      <c r="D84" s="677"/>
      <c r="E84" s="677"/>
      <c r="F84" s="677"/>
      <c r="G84" s="677"/>
      <c r="H84" s="677"/>
      <c r="I84" s="677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677"/>
      <c r="AA84" s="677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57"/>
      <c r="AP84" s="257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670"/>
    </row>
    <row r="85" spans="1:53" s="198" customFormat="1">
      <c r="A85" s="271"/>
      <c r="B85" s="260"/>
      <c r="C85" s="1631">
        <f>р.2!C137</f>
        <v>44925</v>
      </c>
      <c r="D85" s="1631"/>
      <c r="E85" s="1631"/>
      <c r="F85" s="1631"/>
      <c r="G85" s="1631"/>
      <c r="H85" s="1631"/>
      <c r="I85" s="1631"/>
      <c r="J85" s="1631"/>
      <c r="K85" s="1631"/>
      <c r="L85" s="1631"/>
      <c r="M85" s="1631"/>
      <c r="N85" s="551"/>
      <c r="O85" s="552"/>
      <c r="P85" s="553"/>
      <c r="Q85" s="1624"/>
      <c r="R85" s="1624"/>
      <c r="S85" s="548"/>
      <c r="T85" s="551"/>
      <c r="U85" s="292"/>
      <c r="V85" s="292"/>
      <c r="W85" s="292"/>
      <c r="X85" s="25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  <c r="AT85" s="677"/>
      <c r="AU85" s="677"/>
      <c r="AV85" s="257"/>
      <c r="AW85" s="257"/>
      <c r="AX85" s="257"/>
      <c r="AY85" s="257"/>
      <c r="AZ85" s="257"/>
      <c r="BA85" s="670"/>
    </row>
  </sheetData>
  <mergeCells count="520">
    <mergeCell ref="B1:AZ1"/>
    <mergeCell ref="A2:K2"/>
    <mergeCell ref="L2:AZ2"/>
    <mergeCell ref="A3:K4"/>
    <mergeCell ref="L3:AZ3"/>
    <mergeCell ref="L4:AZ4"/>
    <mergeCell ref="AS11:AZ12"/>
    <mergeCell ref="B13:Y13"/>
    <mergeCell ref="Z13:AB13"/>
    <mergeCell ref="AC13:AJ13"/>
    <mergeCell ref="AK13:AR13"/>
    <mergeCell ref="AS13:AZ13"/>
    <mergeCell ref="A5:K5"/>
    <mergeCell ref="L5:AZ5"/>
    <mergeCell ref="A6:K6"/>
    <mergeCell ref="L6:AZ6"/>
    <mergeCell ref="A7:K7"/>
    <mergeCell ref="B10:Y12"/>
    <mergeCell ref="Z10:AB12"/>
    <mergeCell ref="AC10:AZ10"/>
    <mergeCell ref="AC11:AJ12"/>
    <mergeCell ref="AK11:AR12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0:AZ20"/>
    <mergeCell ref="B21:AZ21"/>
    <mergeCell ref="B22:AZ22"/>
    <mergeCell ref="B24:C27"/>
    <mergeCell ref="D24:T27"/>
    <mergeCell ref="U24:V27"/>
    <mergeCell ref="W24:AK25"/>
    <mergeCell ref="AL24:AZ25"/>
    <mergeCell ref="W26:AA27"/>
    <mergeCell ref="AB26:AF27"/>
    <mergeCell ref="AG26:AK27"/>
    <mergeCell ref="AL26:AP27"/>
    <mergeCell ref="AQ26:AU27"/>
    <mergeCell ref="AV26:AZ27"/>
    <mergeCell ref="B28:C28"/>
    <mergeCell ref="D28:T28"/>
    <mergeCell ref="U28:V28"/>
    <mergeCell ref="W28:AA28"/>
    <mergeCell ref="AB28:AF28"/>
    <mergeCell ref="AG28:AK28"/>
    <mergeCell ref="AL28:AP28"/>
    <mergeCell ref="AQ28:AU28"/>
    <mergeCell ref="AV28:AZ28"/>
    <mergeCell ref="AV30:AZ30"/>
    <mergeCell ref="B29:C29"/>
    <mergeCell ref="D29:T29"/>
    <mergeCell ref="U29:V29"/>
    <mergeCell ref="W29:AA29"/>
    <mergeCell ref="AB29:AF29"/>
    <mergeCell ref="AG29:AK29"/>
    <mergeCell ref="AL29:AP29"/>
    <mergeCell ref="AQ29:AU29"/>
    <mergeCell ref="AV29:AZ29"/>
    <mergeCell ref="U31:V31"/>
    <mergeCell ref="W31:AA31"/>
    <mergeCell ref="AB31:AF31"/>
    <mergeCell ref="AG31:AK31"/>
    <mergeCell ref="AL31:AP31"/>
    <mergeCell ref="AQ31:AU31"/>
    <mergeCell ref="B30:C30"/>
    <mergeCell ref="D30:T30"/>
    <mergeCell ref="U30:V30"/>
    <mergeCell ref="W30:AA30"/>
    <mergeCell ref="AB30:AF30"/>
    <mergeCell ref="AG30:AK30"/>
    <mergeCell ref="AL30:AP30"/>
    <mergeCell ref="AQ30:AU30"/>
    <mergeCell ref="AV34:AZ34"/>
    <mergeCell ref="AV33:AZ33"/>
    <mergeCell ref="AV31:AZ31"/>
    <mergeCell ref="B33:C33"/>
    <mergeCell ref="D33:P33"/>
    <mergeCell ref="Q33:T33"/>
    <mergeCell ref="U33:V33"/>
    <mergeCell ref="W33:AA33"/>
    <mergeCell ref="AB33:AF33"/>
    <mergeCell ref="AG33:AK33"/>
    <mergeCell ref="AL33:AP33"/>
    <mergeCell ref="AQ33:AU33"/>
    <mergeCell ref="Q34:T34"/>
    <mergeCell ref="D34:P34"/>
    <mergeCell ref="B34:C34"/>
    <mergeCell ref="AQ34:AU34"/>
    <mergeCell ref="AL34:AP34"/>
    <mergeCell ref="AG34:AK34"/>
    <mergeCell ref="AB34:AF34"/>
    <mergeCell ref="W34:AA34"/>
    <mergeCell ref="U34:V34"/>
    <mergeCell ref="B31:C31"/>
    <mergeCell ref="D31:P31"/>
    <mergeCell ref="Q31:T31"/>
    <mergeCell ref="B35:C35"/>
    <mergeCell ref="D35:T35"/>
    <mergeCell ref="U35:V35"/>
    <mergeCell ref="W35:AA35"/>
    <mergeCell ref="AB35:AF35"/>
    <mergeCell ref="AG35:AK35"/>
    <mergeCell ref="AL35:AP35"/>
    <mergeCell ref="AQ35:AU35"/>
    <mergeCell ref="AV35:AZ35"/>
    <mergeCell ref="AL36:AP36"/>
    <mergeCell ref="AQ36:AU36"/>
    <mergeCell ref="AV36:AZ36"/>
    <mergeCell ref="B37:C37"/>
    <mergeCell ref="D37:T37"/>
    <mergeCell ref="U37:V37"/>
    <mergeCell ref="W37:AA37"/>
    <mergeCell ref="AB37:AF37"/>
    <mergeCell ref="AG37:AK37"/>
    <mergeCell ref="AL37:AP37"/>
    <mergeCell ref="B36:C36"/>
    <mergeCell ref="D36:T36"/>
    <mergeCell ref="U36:V36"/>
    <mergeCell ref="W36:AA36"/>
    <mergeCell ref="AB36:AF36"/>
    <mergeCell ref="AG36:AK36"/>
    <mergeCell ref="AQ37:AU37"/>
    <mergeCell ref="AV37:AZ37"/>
    <mergeCell ref="B38:C38"/>
    <mergeCell ref="D38:T38"/>
    <mergeCell ref="U38:V38"/>
    <mergeCell ref="W38:AA38"/>
    <mergeCell ref="AB38:AF38"/>
    <mergeCell ref="AG38:AK38"/>
    <mergeCell ref="AL38:AP38"/>
    <mergeCell ref="AQ38:AU38"/>
    <mergeCell ref="AV38:AZ38"/>
    <mergeCell ref="B39:C39"/>
    <mergeCell ref="D39:T39"/>
    <mergeCell ref="U39:V39"/>
    <mergeCell ref="W39:AA39"/>
    <mergeCell ref="AB39:AF39"/>
    <mergeCell ref="AG39:AK39"/>
    <mergeCell ref="AL39:AP39"/>
    <mergeCell ref="AQ39:AU39"/>
    <mergeCell ref="AV39:AZ39"/>
    <mergeCell ref="AL40:AP40"/>
    <mergeCell ref="AQ40:AU40"/>
    <mergeCell ref="AV40:AZ40"/>
    <mergeCell ref="B41:C41"/>
    <mergeCell ref="D41:T41"/>
    <mergeCell ref="U41:V41"/>
    <mergeCell ref="W41:AA41"/>
    <mergeCell ref="AB41:AF41"/>
    <mergeCell ref="AG41:AK41"/>
    <mergeCell ref="AL41:AP41"/>
    <mergeCell ref="B40:C40"/>
    <mergeCell ref="D40:T40"/>
    <mergeCell ref="U40:V40"/>
    <mergeCell ref="W40:AA40"/>
    <mergeCell ref="AB40:AF40"/>
    <mergeCell ref="AG40:AK40"/>
    <mergeCell ref="AQ41:AU41"/>
    <mergeCell ref="AV41:AZ41"/>
    <mergeCell ref="B42:C42"/>
    <mergeCell ref="D42:T42"/>
    <mergeCell ref="U42:V42"/>
    <mergeCell ref="W42:AA42"/>
    <mergeCell ref="AB42:AF42"/>
    <mergeCell ref="AG42:AK42"/>
    <mergeCell ref="AL42:AP42"/>
    <mergeCell ref="AQ42:AU42"/>
    <mergeCell ref="AV42:AZ42"/>
    <mergeCell ref="B43:C43"/>
    <mergeCell ref="D43:T43"/>
    <mergeCell ref="U43:V43"/>
    <mergeCell ref="W43:AA43"/>
    <mergeCell ref="AB43:AF43"/>
    <mergeCell ref="AG43:AK43"/>
    <mergeCell ref="AL43:AP43"/>
    <mergeCell ref="AQ43:AU43"/>
    <mergeCell ref="AV43:AZ43"/>
    <mergeCell ref="AG44:AK44"/>
    <mergeCell ref="AL44:AP44"/>
    <mergeCell ref="AQ44:AU44"/>
    <mergeCell ref="AV44:AZ44"/>
    <mergeCell ref="B46:C46"/>
    <mergeCell ref="D46:P46"/>
    <mergeCell ref="Q46:T46"/>
    <mergeCell ref="U46:V46"/>
    <mergeCell ref="W46:AA46"/>
    <mergeCell ref="AB46:AF46"/>
    <mergeCell ref="B44:C44"/>
    <mergeCell ref="D44:P44"/>
    <mergeCell ref="Q44:T44"/>
    <mergeCell ref="U44:V44"/>
    <mergeCell ref="W44:AA44"/>
    <mergeCell ref="AB44:AF44"/>
    <mergeCell ref="AG47:AK47"/>
    <mergeCell ref="AL47:AP47"/>
    <mergeCell ref="AQ47:AU47"/>
    <mergeCell ref="AV47:AZ47"/>
    <mergeCell ref="AG46:AK46"/>
    <mergeCell ref="AL46:AP46"/>
    <mergeCell ref="AQ46:AU46"/>
    <mergeCell ref="AV46:AZ46"/>
    <mergeCell ref="B47:C47"/>
    <mergeCell ref="D47:P47"/>
    <mergeCell ref="Q47:T47"/>
    <mergeCell ref="U47:V47"/>
    <mergeCell ref="W47:AA47"/>
    <mergeCell ref="AB47:AF47"/>
    <mergeCell ref="AV50:AZ50"/>
    <mergeCell ref="AL48:AP48"/>
    <mergeCell ref="AQ48:AU48"/>
    <mergeCell ref="AV48:AZ48"/>
    <mergeCell ref="B49:C49"/>
    <mergeCell ref="D49:T49"/>
    <mergeCell ref="U49:V49"/>
    <mergeCell ref="W49:AA49"/>
    <mergeCell ref="AB49:AF49"/>
    <mergeCell ref="AG49:AK49"/>
    <mergeCell ref="AL49:AP49"/>
    <mergeCell ref="B48:C48"/>
    <mergeCell ref="D48:T48"/>
    <mergeCell ref="U48:V48"/>
    <mergeCell ref="W48:AA48"/>
    <mergeCell ref="AB48:AF48"/>
    <mergeCell ref="AG48:AK48"/>
    <mergeCell ref="AQ49:AU49"/>
    <mergeCell ref="AV49:AZ49"/>
    <mergeCell ref="B50:C50"/>
    <mergeCell ref="D50:T50"/>
    <mergeCell ref="U50:V50"/>
    <mergeCell ref="W50:AA50"/>
    <mergeCell ref="AB50:AF50"/>
    <mergeCell ref="AG50:AK50"/>
    <mergeCell ref="AL50:AP50"/>
    <mergeCell ref="AQ50:AU50"/>
    <mergeCell ref="AQ52:AU52"/>
    <mergeCell ref="AL53:AP53"/>
    <mergeCell ref="AQ53:AU53"/>
    <mergeCell ref="AV53:AZ53"/>
    <mergeCell ref="B51:C51"/>
    <mergeCell ref="D51:T51"/>
    <mergeCell ref="U51:V51"/>
    <mergeCell ref="W51:AA51"/>
    <mergeCell ref="AB51:AF51"/>
    <mergeCell ref="AG51:AK51"/>
    <mergeCell ref="AL51:AP51"/>
    <mergeCell ref="AQ51:AU51"/>
    <mergeCell ref="AV51:AZ51"/>
    <mergeCell ref="B53:C53"/>
    <mergeCell ref="D53:P53"/>
    <mergeCell ref="Q53:T53"/>
    <mergeCell ref="U53:V53"/>
    <mergeCell ref="W53:AA53"/>
    <mergeCell ref="AB53:AF53"/>
    <mergeCell ref="AG53:AK53"/>
    <mergeCell ref="B52:C52"/>
    <mergeCell ref="D52:T52"/>
    <mergeCell ref="U52:V52"/>
    <mergeCell ref="W52:AA52"/>
    <mergeCell ref="AB52:AF52"/>
    <mergeCell ref="AV56:AZ56"/>
    <mergeCell ref="AL55:AP55"/>
    <mergeCell ref="AQ55:AU55"/>
    <mergeCell ref="AV55:AZ55"/>
    <mergeCell ref="B56:C56"/>
    <mergeCell ref="D56:P56"/>
    <mergeCell ref="Q56:T56"/>
    <mergeCell ref="U56:V56"/>
    <mergeCell ref="W56:AA56"/>
    <mergeCell ref="AB56:AF56"/>
    <mergeCell ref="AG56:AK56"/>
    <mergeCell ref="B55:C55"/>
    <mergeCell ref="D55:P55"/>
    <mergeCell ref="Q55:T55"/>
    <mergeCell ref="U55:V55"/>
    <mergeCell ref="W55:AA55"/>
    <mergeCell ref="AB55:AF55"/>
    <mergeCell ref="AG55:AK55"/>
    <mergeCell ref="AL56:AP56"/>
    <mergeCell ref="AQ56:AU56"/>
    <mergeCell ref="AQ57:AU57"/>
    <mergeCell ref="AV57:AZ57"/>
    <mergeCell ref="B58:C58"/>
    <mergeCell ref="D58:T58"/>
    <mergeCell ref="U58:V58"/>
    <mergeCell ref="W58:AA58"/>
    <mergeCell ref="AB58:AF58"/>
    <mergeCell ref="AG58:AK58"/>
    <mergeCell ref="AL58:AP58"/>
    <mergeCell ref="AQ58:AU58"/>
    <mergeCell ref="B57:C57"/>
    <mergeCell ref="D57:T57"/>
    <mergeCell ref="U57:V57"/>
    <mergeCell ref="W57:AA57"/>
    <mergeCell ref="AB57:AF57"/>
    <mergeCell ref="AG57:AK57"/>
    <mergeCell ref="AL57:AP57"/>
    <mergeCell ref="AV58:AZ58"/>
    <mergeCell ref="B59:C59"/>
    <mergeCell ref="D59:T59"/>
    <mergeCell ref="U59:V59"/>
    <mergeCell ref="W59:AA59"/>
    <mergeCell ref="AB59:AF59"/>
    <mergeCell ref="AG59:AK59"/>
    <mergeCell ref="AL59:AP59"/>
    <mergeCell ref="AQ59:AU59"/>
    <mergeCell ref="AV59:AZ59"/>
    <mergeCell ref="AL60:AP60"/>
    <mergeCell ref="AQ60:AU60"/>
    <mergeCell ref="AV60:AZ60"/>
    <mergeCell ref="B61:C61"/>
    <mergeCell ref="D61:P61"/>
    <mergeCell ref="Q61:T61"/>
    <mergeCell ref="U61:V61"/>
    <mergeCell ref="W61:AA61"/>
    <mergeCell ref="AB61:AF61"/>
    <mergeCell ref="AG61:AK61"/>
    <mergeCell ref="B60:C60"/>
    <mergeCell ref="D60:T60"/>
    <mergeCell ref="U60:V60"/>
    <mergeCell ref="W60:AA60"/>
    <mergeCell ref="AB60:AF60"/>
    <mergeCell ref="AG60:AK60"/>
    <mergeCell ref="AL61:AP61"/>
    <mergeCell ref="AQ61:AU61"/>
    <mergeCell ref="AV61:AZ61"/>
    <mergeCell ref="AV64:AZ64"/>
    <mergeCell ref="AL63:AP63"/>
    <mergeCell ref="AQ63:AU63"/>
    <mergeCell ref="AV63:AZ63"/>
    <mergeCell ref="B64:C64"/>
    <mergeCell ref="D64:P64"/>
    <mergeCell ref="Q64:T64"/>
    <mergeCell ref="U64:V64"/>
    <mergeCell ref="W64:AA64"/>
    <mergeCell ref="AB64:AF64"/>
    <mergeCell ref="AG64:AK64"/>
    <mergeCell ref="B63:C63"/>
    <mergeCell ref="D63:P63"/>
    <mergeCell ref="Q63:T63"/>
    <mergeCell ref="U63:V63"/>
    <mergeCell ref="W63:AA63"/>
    <mergeCell ref="AB63:AF63"/>
    <mergeCell ref="AG63:AK63"/>
    <mergeCell ref="AL64:AP64"/>
    <mergeCell ref="AQ64:AU64"/>
    <mergeCell ref="AQ65:AU65"/>
    <mergeCell ref="AV65:AZ65"/>
    <mergeCell ref="B66:C66"/>
    <mergeCell ref="D66:T66"/>
    <mergeCell ref="U66:V66"/>
    <mergeCell ref="W66:AA66"/>
    <mergeCell ref="AB66:AF66"/>
    <mergeCell ref="AG66:AK66"/>
    <mergeCell ref="AL66:AP66"/>
    <mergeCell ref="AQ66:AU66"/>
    <mergeCell ref="B65:C65"/>
    <mergeCell ref="D65:T65"/>
    <mergeCell ref="U65:V65"/>
    <mergeCell ref="W65:AA65"/>
    <mergeCell ref="AB65:AF65"/>
    <mergeCell ref="AG65:AK65"/>
    <mergeCell ref="AL65:AP65"/>
    <mergeCell ref="AV66:AZ66"/>
    <mergeCell ref="B67:C67"/>
    <mergeCell ref="D67:T67"/>
    <mergeCell ref="U67:V67"/>
    <mergeCell ref="W67:AA67"/>
    <mergeCell ref="AB67:AF67"/>
    <mergeCell ref="AG67:AK67"/>
    <mergeCell ref="AL67:AP67"/>
    <mergeCell ref="AQ67:AU67"/>
    <mergeCell ref="AV67:AZ67"/>
    <mergeCell ref="AL68:AP68"/>
    <mergeCell ref="AQ68:AU68"/>
    <mergeCell ref="AV68:AZ68"/>
    <mergeCell ref="B69:T69"/>
    <mergeCell ref="U69:V69"/>
    <mergeCell ref="W69:AA69"/>
    <mergeCell ref="AB69:AF69"/>
    <mergeCell ref="AG69:AK69"/>
    <mergeCell ref="AL69:AP69"/>
    <mergeCell ref="AQ69:AU69"/>
    <mergeCell ref="B68:C68"/>
    <mergeCell ref="D68:T68"/>
    <mergeCell ref="U68:V68"/>
    <mergeCell ref="W68:AA68"/>
    <mergeCell ref="AB68:AF68"/>
    <mergeCell ref="AG68:AK68"/>
    <mergeCell ref="AV69:AZ69"/>
    <mergeCell ref="AV70:AZ70"/>
    <mergeCell ref="B72:C72"/>
    <mergeCell ref="D72:P72"/>
    <mergeCell ref="Q72:T72"/>
    <mergeCell ref="U72:V72"/>
    <mergeCell ref="W72:AA72"/>
    <mergeCell ref="AB72:AF72"/>
    <mergeCell ref="AG72:AK72"/>
    <mergeCell ref="AL72:AP72"/>
    <mergeCell ref="AQ72:AU72"/>
    <mergeCell ref="B70:C70"/>
    <mergeCell ref="D70:P70"/>
    <mergeCell ref="Q70:T70"/>
    <mergeCell ref="U70:V70"/>
    <mergeCell ref="W70:AA70"/>
    <mergeCell ref="AB70:AF70"/>
    <mergeCell ref="AG70:AK70"/>
    <mergeCell ref="AL70:AP70"/>
    <mergeCell ref="AQ70:AU70"/>
    <mergeCell ref="B71:C71"/>
    <mergeCell ref="D71:P71"/>
    <mergeCell ref="Q71:T71"/>
    <mergeCell ref="U71:V71"/>
    <mergeCell ref="W71:AA71"/>
    <mergeCell ref="B75:AZ75"/>
    <mergeCell ref="B76:AZ76"/>
    <mergeCell ref="C79:H79"/>
    <mergeCell ref="M79:Y79"/>
    <mergeCell ref="AB79:AH79"/>
    <mergeCell ref="AK79:AZ79"/>
    <mergeCell ref="AV73:AZ73"/>
    <mergeCell ref="AV72:AZ72"/>
    <mergeCell ref="B73:C73"/>
    <mergeCell ref="D73:P73"/>
    <mergeCell ref="Q73:T73"/>
    <mergeCell ref="U73:V73"/>
    <mergeCell ref="W73:AA73"/>
    <mergeCell ref="AB73:AF73"/>
    <mergeCell ref="AG73:AK73"/>
    <mergeCell ref="AL73:AP73"/>
    <mergeCell ref="AQ73:AU73"/>
    <mergeCell ref="C83:H83"/>
    <mergeCell ref="J83:S83"/>
    <mergeCell ref="U83:Z83"/>
    <mergeCell ref="AB83:AN83"/>
    <mergeCell ref="AQ83:AZ83"/>
    <mergeCell ref="C85:M85"/>
    <mergeCell ref="Q85:R85"/>
    <mergeCell ref="M80:Y80"/>
    <mergeCell ref="AB80:AH80"/>
    <mergeCell ref="AK80:AZ80"/>
    <mergeCell ref="C82:H82"/>
    <mergeCell ref="J82:S82"/>
    <mergeCell ref="U82:Z82"/>
    <mergeCell ref="AB82:AN82"/>
    <mergeCell ref="AQ82:AZ82"/>
    <mergeCell ref="AG54:AK54"/>
    <mergeCell ref="AV32:AZ32"/>
    <mergeCell ref="B45:C45"/>
    <mergeCell ref="D45:P45"/>
    <mergeCell ref="Q45:T45"/>
    <mergeCell ref="U45:V45"/>
    <mergeCell ref="W45:AA45"/>
    <mergeCell ref="AB45:AF45"/>
    <mergeCell ref="AG45:AK45"/>
    <mergeCell ref="AL45:AP45"/>
    <mergeCell ref="AQ45:AU45"/>
    <mergeCell ref="AV45:AZ45"/>
    <mergeCell ref="B32:C32"/>
    <mergeCell ref="D32:P32"/>
    <mergeCell ref="Q32:T32"/>
    <mergeCell ref="U32:V32"/>
    <mergeCell ref="W32:AA32"/>
    <mergeCell ref="AB32:AF32"/>
    <mergeCell ref="AG32:AK32"/>
    <mergeCell ref="AL32:AP32"/>
    <mergeCell ref="AQ32:AU32"/>
    <mergeCell ref="AG52:AK52"/>
    <mergeCell ref="AQ54:AU54"/>
    <mergeCell ref="AL52:AP52"/>
    <mergeCell ref="AL54:AP54"/>
    <mergeCell ref="AV52:AZ52"/>
    <mergeCell ref="AB71:AF71"/>
    <mergeCell ref="AG71:AK71"/>
    <mergeCell ref="AL71:AP71"/>
    <mergeCell ref="AQ71:AU71"/>
    <mergeCell ref="AV71:AZ71"/>
    <mergeCell ref="AV54:AZ54"/>
    <mergeCell ref="B62:C62"/>
    <mergeCell ref="D62:P62"/>
    <mergeCell ref="Q62:T62"/>
    <mergeCell ref="U62:V62"/>
    <mergeCell ref="W62:AA62"/>
    <mergeCell ref="AB62:AF62"/>
    <mergeCell ref="AG62:AK62"/>
    <mergeCell ref="AL62:AP62"/>
    <mergeCell ref="AQ62:AU62"/>
    <mergeCell ref="AV62:AZ62"/>
    <mergeCell ref="B54:C54"/>
    <mergeCell ref="D54:P54"/>
    <mergeCell ref="Q54:T54"/>
    <mergeCell ref="U54:V54"/>
    <mergeCell ref="W54:AA54"/>
    <mergeCell ref="AB54:AF54"/>
  </mergeCells>
  <pageMargins left="0.70866141732283472" right="0.39370078740157483" top="0.74803149606299213" bottom="0.47244094488188981" header="0.31496062992125984" footer="0"/>
  <pageSetup paperSize="9" scale="5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52"/>
  <sheetViews>
    <sheetView view="pageBreakPreview" topLeftCell="A77" zoomScaleNormal="100" zoomScaleSheetLayoutView="100" workbookViewId="0">
      <selection activeCell="BA108" sqref="BA108"/>
    </sheetView>
  </sheetViews>
  <sheetFormatPr defaultColWidth="8.85546875" defaultRowHeight="15"/>
  <cols>
    <col min="1" max="9" width="2.28515625" style="445" customWidth="1"/>
    <col min="10" max="10" width="2.85546875" style="445" customWidth="1"/>
    <col min="11" max="11" width="2.28515625" style="445" customWidth="1"/>
    <col min="12" max="12" width="5.140625" style="445" customWidth="1"/>
    <col min="13" max="13" width="2.28515625" style="445" customWidth="1"/>
    <col min="14" max="14" width="3.42578125" style="445" customWidth="1"/>
    <col min="15" max="15" width="2.28515625" style="445" customWidth="1"/>
    <col min="16" max="16" width="3.42578125" style="445" customWidth="1"/>
    <col min="17" max="17" width="4.140625" style="445" customWidth="1"/>
    <col min="18" max="18" width="3.140625" style="445" customWidth="1"/>
    <col min="19" max="20" width="2.28515625" style="445" customWidth="1"/>
    <col min="21" max="21" width="5.5703125" style="445" customWidth="1"/>
    <col min="22" max="22" width="4" style="445" customWidth="1"/>
    <col min="23" max="23" width="3.5703125" style="445" customWidth="1"/>
    <col min="24" max="24" width="3.42578125" style="445" customWidth="1"/>
    <col min="25" max="25" width="5.7109375" style="445" customWidth="1"/>
    <col min="26" max="26" width="2.7109375" style="445" customWidth="1"/>
    <col min="27" max="27" width="2.85546875" style="445" customWidth="1"/>
    <col min="28" max="28" width="2.7109375" style="445" customWidth="1"/>
    <col min="29" max="30" width="2.5703125" style="445" customWidth="1"/>
    <col min="31" max="31" width="2.28515625" style="445" customWidth="1"/>
    <col min="32" max="32" width="3.28515625" style="445" customWidth="1"/>
    <col min="33" max="33" width="2.42578125" style="445" customWidth="1"/>
    <col min="34" max="34" width="3.7109375" style="445" customWidth="1"/>
    <col min="35" max="35" width="3.28515625" style="445" customWidth="1"/>
    <col min="36" max="36" width="3.7109375" style="445" customWidth="1"/>
    <col min="37" max="37" width="3.5703125" style="445" customWidth="1"/>
    <col min="38" max="38" width="2.28515625" style="445" customWidth="1"/>
    <col min="39" max="39" width="3.5703125" style="445" customWidth="1"/>
    <col min="40" max="40" width="2" style="445" customWidth="1"/>
    <col min="41" max="41" width="3" style="445" customWidth="1"/>
    <col min="42" max="42" width="3.5703125" style="445" customWidth="1"/>
    <col min="43" max="43" width="2.7109375" style="445" customWidth="1"/>
    <col min="44" max="44" width="3.140625" style="445" customWidth="1"/>
    <col min="45" max="45" width="3.28515625" style="445" customWidth="1"/>
    <col min="46" max="47" width="3.140625" style="445" customWidth="1"/>
    <col min="48" max="48" width="3.5703125" style="445" customWidth="1"/>
    <col min="49" max="52" width="4" style="445" customWidth="1"/>
    <col min="53" max="53" width="15.5703125" style="216" bestFit="1" customWidth="1"/>
    <col min="54" max="54" width="15.140625" style="216" bestFit="1" customWidth="1"/>
    <col min="55" max="16384" width="8.85546875" style="216"/>
  </cols>
  <sheetData>
    <row r="1" spans="1:53" ht="31.5" customHeight="1">
      <c r="A1" s="165"/>
      <c r="B1" s="1561" t="s">
        <v>596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1"/>
      <c r="O1" s="1561"/>
      <c r="P1" s="1561"/>
      <c r="Q1" s="1561"/>
      <c r="R1" s="1561"/>
      <c r="S1" s="1561"/>
      <c r="T1" s="1561"/>
      <c r="U1" s="1561"/>
      <c r="V1" s="1561"/>
      <c r="W1" s="1561"/>
      <c r="X1" s="1561"/>
      <c r="Y1" s="1561"/>
      <c r="Z1" s="1561"/>
      <c r="AA1" s="1561"/>
      <c r="AB1" s="1561"/>
      <c r="AC1" s="1561"/>
      <c r="AD1" s="1561"/>
      <c r="AE1" s="1561"/>
      <c r="AF1" s="1561"/>
      <c r="AG1" s="1561"/>
      <c r="AH1" s="1561"/>
      <c r="AI1" s="1561"/>
      <c r="AJ1" s="1561"/>
      <c r="AK1" s="1561"/>
      <c r="AL1" s="1561"/>
      <c r="AM1" s="1561"/>
      <c r="AN1" s="1561"/>
      <c r="AO1" s="1561"/>
      <c r="AP1" s="1561"/>
      <c r="AQ1" s="1561"/>
      <c r="AR1" s="1561"/>
      <c r="AS1" s="1561"/>
      <c r="AT1" s="1562"/>
      <c r="AU1" s="1562"/>
      <c r="AV1" s="1562"/>
      <c r="AW1" s="1562"/>
      <c r="AX1" s="1562"/>
      <c r="AY1" s="1562"/>
      <c r="AZ1" s="1562"/>
    </row>
    <row r="2" spans="1:53" s="198" customFormat="1" ht="26.25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s="198" customFormat="1" ht="28.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1038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 ht="15.7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1565" t="s">
        <v>594</v>
      </c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1565"/>
      <c r="AN4" s="1565"/>
      <c r="AO4" s="1565"/>
      <c r="AP4" s="1565"/>
      <c r="AQ4" s="1565"/>
      <c r="AR4" s="1565"/>
      <c r="AS4" s="1565"/>
      <c r="AT4" s="1565"/>
      <c r="AU4" s="1565"/>
      <c r="AV4" s="1565"/>
      <c r="AW4" s="1565"/>
      <c r="AX4" s="1565"/>
      <c r="AY4" s="1565"/>
      <c r="AZ4" s="1565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565" t="s">
        <v>298</v>
      </c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1565"/>
      <c r="AN6" s="1565"/>
      <c r="AO6" s="1565"/>
      <c r="AP6" s="1565"/>
      <c r="AQ6" s="1565"/>
      <c r="AR6" s="1565"/>
      <c r="AS6" s="1565"/>
      <c r="AT6" s="1565"/>
      <c r="AU6" s="1565"/>
      <c r="AV6" s="1565"/>
      <c r="AW6" s="1565"/>
      <c r="AX6" s="1565"/>
      <c r="AY6" s="1565"/>
      <c r="AZ6" s="1565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445"/>
      <c r="B9" s="1563" t="s">
        <v>593</v>
      </c>
      <c r="C9" s="1564"/>
      <c r="D9" s="1564"/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64"/>
      <c r="P9" s="1564"/>
      <c r="Q9" s="1564"/>
      <c r="R9" s="1564"/>
      <c r="S9" s="1564"/>
      <c r="T9" s="1564"/>
      <c r="U9" s="1564"/>
      <c r="V9" s="1564"/>
      <c r="W9" s="1564"/>
      <c r="X9" s="1564"/>
      <c r="Y9" s="1564"/>
      <c r="Z9" s="1564"/>
      <c r="AA9" s="1564"/>
      <c r="AB9" s="1564"/>
      <c r="AC9" s="1564"/>
      <c r="AD9" s="1564"/>
      <c r="AE9" s="1564"/>
      <c r="AF9" s="1564"/>
      <c r="AG9" s="1564"/>
      <c r="AH9" s="1564"/>
      <c r="AI9" s="1564"/>
      <c r="AJ9" s="1564"/>
      <c r="AK9" s="1564"/>
      <c r="AL9" s="1564"/>
      <c r="AM9" s="1564"/>
      <c r="AN9" s="1564"/>
      <c r="AO9" s="1564"/>
      <c r="AP9" s="1564"/>
      <c r="AQ9" s="1564"/>
      <c r="AR9" s="1564"/>
      <c r="AS9" s="1564"/>
      <c r="AT9" s="1564"/>
      <c r="AU9" s="1564"/>
      <c r="AV9" s="1564"/>
      <c r="AW9" s="1564"/>
      <c r="AX9" s="1564"/>
      <c r="AY9" s="1564"/>
      <c r="AZ9" s="1564"/>
      <c r="BA9" s="236"/>
    </row>
    <row r="10" spans="1:53" s="199" customFormat="1" ht="7.5" customHeight="1">
      <c r="A10" s="445"/>
      <c r="B10" s="452"/>
      <c r="C10" s="445"/>
      <c r="D10" s="445"/>
      <c r="E10" s="445"/>
      <c r="F10" s="445"/>
      <c r="G10" s="445"/>
      <c r="H10" s="445"/>
      <c r="I10" s="445"/>
      <c r="J10" s="445"/>
      <c r="K10" s="445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236"/>
    </row>
    <row r="11" spans="1:53" s="313" customFormat="1" ht="15" customHeight="1">
      <c r="A11" s="452"/>
      <c r="B11" s="1052" t="s">
        <v>0</v>
      </c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3"/>
      <c r="Z11" s="1058" t="s">
        <v>302</v>
      </c>
      <c r="AA11" s="1052"/>
      <c r="AB11" s="1053"/>
      <c r="AC11" s="1061" t="s">
        <v>495</v>
      </c>
      <c r="AD11" s="1062"/>
      <c r="AE11" s="1062"/>
      <c r="AF11" s="1062"/>
      <c r="AG11" s="1062"/>
      <c r="AH11" s="1062"/>
      <c r="AI11" s="1062"/>
      <c r="AJ11" s="1062"/>
      <c r="AK11" s="1062"/>
      <c r="AL11" s="1062"/>
      <c r="AM11" s="1062"/>
      <c r="AN11" s="1062"/>
      <c r="AO11" s="1062"/>
      <c r="AP11" s="1062"/>
      <c r="AQ11" s="1062"/>
      <c r="AR11" s="1062"/>
      <c r="AS11" s="1062"/>
      <c r="AT11" s="1062"/>
      <c r="AU11" s="1062"/>
      <c r="AV11" s="1062"/>
      <c r="AW11" s="1062"/>
      <c r="AX11" s="1062"/>
      <c r="AY11" s="1062"/>
      <c r="AZ11" s="1062"/>
      <c r="BA11" s="314"/>
    </row>
    <row r="12" spans="1:53" s="313" customFormat="1" ht="25.15" customHeight="1">
      <c r="A12" s="452"/>
      <c r="B12" s="1054"/>
      <c r="C12" s="1054"/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4"/>
      <c r="W12" s="1054"/>
      <c r="X12" s="1054"/>
      <c r="Y12" s="1055"/>
      <c r="Z12" s="1059"/>
      <c r="AA12" s="1054"/>
      <c r="AB12" s="1055"/>
      <c r="AC12" s="1058" t="s">
        <v>1419</v>
      </c>
      <c r="AD12" s="1052"/>
      <c r="AE12" s="1052"/>
      <c r="AF12" s="1052"/>
      <c r="AG12" s="1052"/>
      <c r="AH12" s="1052"/>
      <c r="AI12" s="1052"/>
      <c r="AJ12" s="1053"/>
      <c r="AK12" s="1058" t="s">
        <v>1420</v>
      </c>
      <c r="AL12" s="1052"/>
      <c r="AM12" s="1052"/>
      <c r="AN12" s="1052"/>
      <c r="AO12" s="1052"/>
      <c r="AP12" s="1052"/>
      <c r="AQ12" s="1052"/>
      <c r="AR12" s="1053"/>
      <c r="AS12" s="1058" t="s">
        <v>1421</v>
      </c>
      <c r="AT12" s="1052"/>
      <c r="AU12" s="1052"/>
      <c r="AV12" s="1052"/>
      <c r="AW12" s="1052"/>
      <c r="AX12" s="1052"/>
      <c r="AY12" s="1052"/>
      <c r="AZ12" s="1052"/>
      <c r="BA12" s="314"/>
    </row>
    <row r="13" spans="1:53" s="199" customFormat="1" ht="25.15" customHeight="1">
      <c r="A13" s="445"/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7"/>
      <c r="Z13" s="1059"/>
      <c r="AA13" s="1054"/>
      <c r="AB13" s="1055"/>
      <c r="AC13" s="1059"/>
      <c r="AD13" s="1054"/>
      <c r="AE13" s="1054"/>
      <c r="AF13" s="1054"/>
      <c r="AG13" s="1054"/>
      <c r="AH13" s="1054"/>
      <c r="AI13" s="1054"/>
      <c r="AJ13" s="1055"/>
      <c r="AK13" s="1059"/>
      <c r="AL13" s="1054"/>
      <c r="AM13" s="1054"/>
      <c r="AN13" s="1054"/>
      <c r="AO13" s="1054"/>
      <c r="AP13" s="1054"/>
      <c r="AQ13" s="1054"/>
      <c r="AR13" s="1055"/>
      <c r="AS13" s="1059"/>
      <c r="AT13" s="1054"/>
      <c r="AU13" s="1054"/>
      <c r="AV13" s="1054"/>
      <c r="AW13" s="1054"/>
      <c r="AX13" s="1054"/>
      <c r="AY13" s="1054"/>
      <c r="AZ13" s="1054"/>
      <c r="BA13" s="236"/>
    </row>
    <row r="14" spans="1:53" s="453" customFormat="1" ht="15.75" customHeight="1">
      <c r="A14" s="312"/>
      <c r="B14" s="1070">
        <v>1</v>
      </c>
      <c r="C14" s="1070"/>
      <c r="D14" s="1070"/>
      <c r="E14" s="1070"/>
      <c r="F14" s="1070"/>
      <c r="G14" s="1070"/>
      <c r="H14" s="1070"/>
      <c r="I14" s="1070"/>
      <c r="J14" s="1070"/>
      <c r="K14" s="1070"/>
      <c r="L14" s="1070"/>
      <c r="M14" s="1070"/>
      <c r="N14" s="1070"/>
      <c r="O14" s="1070"/>
      <c r="P14" s="1070"/>
      <c r="Q14" s="1070"/>
      <c r="R14" s="1070"/>
      <c r="S14" s="1070"/>
      <c r="T14" s="1070"/>
      <c r="U14" s="1070"/>
      <c r="V14" s="1070"/>
      <c r="W14" s="1070"/>
      <c r="X14" s="1070"/>
      <c r="Y14" s="1070"/>
      <c r="Z14" s="1202" t="s">
        <v>307</v>
      </c>
      <c r="AA14" s="1202"/>
      <c r="AB14" s="1202"/>
      <c r="AC14" s="1202" t="s">
        <v>308</v>
      </c>
      <c r="AD14" s="1202"/>
      <c r="AE14" s="1202"/>
      <c r="AF14" s="1202"/>
      <c r="AG14" s="1202"/>
      <c r="AH14" s="1202"/>
      <c r="AI14" s="1202"/>
      <c r="AJ14" s="1202"/>
      <c r="AK14" s="1202" t="s">
        <v>309</v>
      </c>
      <c r="AL14" s="1202"/>
      <c r="AM14" s="1202"/>
      <c r="AN14" s="1202"/>
      <c r="AO14" s="1202"/>
      <c r="AP14" s="1202"/>
      <c r="AQ14" s="1202"/>
      <c r="AR14" s="1202"/>
      <c r="AS14" s="1202" t="s">
        <v>310</v>
      </c>
      <c r="AT14" s="1202"/>
      <c r="AU14" s="1202"/>
      <c r="AV14" s="1202"/>
      <c r="AW14" s="1202"/>
      <c r="AX14" s="1202"/>
      <c r="AY14" s="1202"/>
      <c r="AZ14" s="1202"/>
    </row>
    <row r="15" spans="1:53" s="453" customFormat="1" ht="33.75" customHeight="1">
      <c r="A15" s="312"/>
      <c r="B15" s="1064" t="s">
        <v>592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312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453" customFormat="1" ht="31.5" customHeight="1">
      <c r="A16" s="312"/>
      <c r="B16" s="1064" t="s">
        <v>591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314</v>
      </c>
      <c r="AA16" s="1065"/>
      <c r="AB16" s="1065"/>
      <c r="AC16" s="1066">
        <v>0</v>
      </c>
      <c r="AD16" s="1066"/>
      <c r="AE16" s="1066"/>
      <c r="AF16" s="1066"/>
      <c r="AG16" s="1066"/>
      <c r="AH16" s="1066"/>
      <c r="AI16" s="1066"/>
      <c r="AJ16" s="1066"/>
      <c r="AK16" s="1514"/>
      <c r="AL16" s="1514"/>
      <c r="AM16" s="1514"/>
      <c r="AN16" s="1514"/>
      <c r="AO16" s="1514"/>
      <c r="AP16" s="1514"/>
      <c r="AQ16" s="1514"/>
      <c r="AR16" s="1514"/>
      <c r="AS16" s="1514"/>
      <c r="AT16" s="1514"/>
      <c r="AU16" s="1514"/>
      <c r="AV16" s="1514"/>
      <c r="AW16" s="1514"/>
      <c r="AX16" s="1514"/>
      <c r="AY16" s="1514"/>
      <c r="AZ16" s="1514"/>
    </row>
    <row r="17" spans="1:52" s="453" customFormat="1" ht="17.25" customHeight="1">
      <c r="A17" s="312"/>
      <c r="B17" s="1064" t="s">
        <v>590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316</v>
      </c>
      <c r="AA17" s="1065"/>
      <c r="AB17" s="1065"/>
      <c r="AC17" s="1066">
        <f>AC48</f>
        <v>82200.000319999992</v>
      </c>
      <c r="AD17" s="1066"/>
      <c r="AE17" s="1066"/>
      <c r="AF17" s="1066"/>
      <c r="AG17" s="1066"/>
      <c r="AH17" s="1066"/>
      <c r="AI17" s="1066"/>
      <c r="AJ17" s="1066"/>
      <c r="AK17" s="1066">
        <f>AK48</f>
        <v>82200.000319999992</v>
      </c>
      <c r="AL17" s="1066"/>
      <c r="AM17" s="1066"/>
      <c r="AN17" s="1066"/>
      <c r="AO17" s="1066"/>
      <c r="AP17" s="1066"/>
      <c r="AQ17" s="1066"/>
      <c r="AR17" s="1066"/>
      <c r="AS17" s="1066">
        <f>AS48</f>
        <v>82200.000319999992</v>
      </c>
      <c r="AT17" s="1066"/>
      <c r="AU17" s="1066"/>
      <c r="AV17" s="1066"/>
      <c r="AW17" s="1066"/>
      <c r="AX17" s="1066"/>
      <c r="AY17" s="1066"/>
      <c r="AZ17" s="1066"/>
    </row>
    <row r="18" spans="1:52" s="453" customFormat="1" ht="33" customHeight="1">
      <c r="A18" s="312"/>
      <c r="B18" s="1064" t="s">
        <v>589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318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453" customFormat="1" ht="31.5" customHeight="1">
      <c r="A19" s="312"/>
      <c r="B19" s="1064" t="s">
        <v>588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320</v>
      </c>
      <c r="AA19" s="1065"/>
      <c r="AB19" s="1065"/>
      <c r="AC19" s="1066"/>
      <c r="AD19" s="1066"/>
      <c r="AE19" s="1066"/>
      <c r="AF19" s="1066"/>
      <c r="AG19" s="1066"/>
      <c r="AH19" s="1066"/>
      <c r="AI19" s="1066"/>
      <c r="AJ19" s="1066"/>
      <c r="AK19" s="1066"/>
      <c r="AL19" s="1066"/>
      <c r="AM19" s="1066"/>
      <c r="AN19" s="1066"/>
      <c r="AO19" s="1066"/>
      <c r="AP19" s="1066"/>
      <c r="AQ19" s="1066"/>
      <c r="AR19" s="1066"/>
      <c r="AS19" s="1066"/>
      <c r="AT19" s="1066"/>
      <c r="AU19" s="1066"/>
      <c r="AV19" s="1066"/>
      <c r="AW19" s="1066"/>
      <c r="AX19" s="1066"/>
      <c r="AY19" s="1066"/>
      <c r="AZ19" s="1066"/>
    </row>
    <row r="20" spans="1:52" s="453" customFormat="1" ht="33" customHeight="1">
      <c r="A20" s="312"/>
      <c r="B20" s="1064" t="s">
        <v>587</v>
      </c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064"/>
      <c r="Z20" s="1065" t="s">
        <v>322</v>
      </c>
      <c r="AA20" s="1065"/>
      <c r="AB20" s="1065"/>
      <c r="AC20" s="1066">
        <f>AC15-AC16+AC17-AC18+AC19</f>
        <v>82200.000319999992</v>
      </c>
      <c r="AD20" s="1066"/>
      <c r="AE20" s="1066"/>
      <c r="AF20" s="1066"/>
      <c r="AG20" s="1066"/>
      <c r="AH20" s="1066"/>
      <c r="AI20" s="1066"/>
      <c r="AJ20" s="1066"/>
      <c r="AK20" s="1066">
        <f>AK15-AK16+AK17-AK18+AK19</f>
        <v>82200.000319999992</v>
      </c>
      <c r="AL20" s="1066"/>
      <c r="AM20" s="1066"/>
      <c r="AN20" s="1066"/>
      <c r="AO20" s="1066"/>
      <c r="AP20" s="1066"/>
      <c r="AQ20" s="1066"/>
      <c r="AR20" s="1066"/>
      <c r="AS20" s="1066">
        <f>AS15-AS16+AS17-AS18+AS19</f>
        <v>82200.000319999992</v>
      </c>
      <c r="AT20" s="1066"/>
      <c r="AU20" s="1066"/>
      <c r="AV20" s="1066"/>
      <c r="AW20" s="1066"/>
      <c r="AX20" s="1066"/>
      <c r="AY20" s="1066"/>
      <c r="AZ20" s="1066"/>
    </row>
    <row r="21" spans="1:52" ht="20.25" hidden="1" customHeight="1">
      <c r="A21" s="176"/>
      <c r="B21" s="1067" t="s">
        <v>586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hidden="1">
      <c r="A22" s="305"/>
      <c r="B22" s="1137" t="s">
        <v>1033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</row>
    <row r="23" spans="1:52" ht="18">
      <c r="A23" s="305"/>
      <c r="B23" s="447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7"/>
      <c r="AI23" s="1567"/>
      <c r="AJ23" s="1567"/>
      <c r="AK23" s="1567"/>
      <c r="AL23" s="1567"/>
      <c r="AM23" s="1567"/>
      <c r="AN23" s="1567"/>
      <c r="AO23" s="1567"/>
      <c r="AP23" s="1567"/>
      <c r="AQ23" s="1567"/>
      <c r="AR23" s="1567"/>
      <c r="AS23" s="1567"/>
      <c r="AT23" s="1567"/>
      <c r="AU23" s="1567"/>
      <c r="AV23" s="1567"/>
      <c r="AW23" s="1567"/>
      <c r="AX23" s="1567"/>
      <c r="AY23" s="1567"/>
      <c r="AZ23" s="1567"/>
    </row>
    <row r="24" spans="1:52" ht="11.25" customHeight="1">
      <c r="A24" s="305"/>
      <c r="B24" s="1583" t="s">
        <v>585</v>
      </c>
      <c r="C24" s="1583"/>
      <c r="D24" s="1583"/>
      <c r="E24" s="1583"/>
      <c r="F24" s="1583"/>
      <c r="G24" s="1583"/>
      <c r="H24" s="1583"/>
      <c r="I24" s="1583"/>
      <c r="J24" s="1583"/>
      <c r="K24" s="1583"/>
      <c r="L24" s="1583"/>
      <c r="M24" s="1583"/>
      <c r="N24" s="1583"/>
      <c r="O24" s="1583"/>
      <c r="P24" s="1583"/>
      <c r="Q24" s="1583"/>
      <c r="R24" s="1583"/>
      <c r="S24" s="1583"/>
      <c r="T24" s="1583"/>
      <c r="U24" s="1583"/>
      <c r="V24" s="1583"/>
      <c r="W24" s="1583"/>
      <c r="X24" s="1583"/>
      <c r="Y24" s="1583"/>
      <c r="Z24" s="1583"/>
      <c r="AA24" s="1583"/>
      <c r="AB24" s="1583"/>
      <c r="AC24" s="1583"/>
      <c r="AD24" s="1583"/>
      <c r="AE24" s="1583"/>
      <c r="AF24" s="1583"/>
      <c r="AG24" s="1583"/>
      <c r="AH24" s="1583"/>
      <c r="AI24" s="1583"/>
      <c r="AJ24" s="1583"/>
      <c r="AK24" s="1583"/>
      <c r="AL24" s="1583"/>
      <c r="AM24" s="1583"/>
      <c r="AN24" s="1583"/>
      <c r="AO24" s="1583"/>
      <c r="AP24" s="1583"/>
      <c r="AQ24" s="1583"/>
      <c r="AR24" s="1583"/>
      <c r="AS24" s="1583"/>
      <c r="AT24" s="1583"/>
      <c r="AU24" s="1583"/>
      <c r="AV24" s="1583"/>
      <c r="AW24" s="1583"/>
      <c r="AX24" s="1583"/>
      <c r="AY24" s="1583"/>
      <c r="AZ24" s="1583"/>
    </row>
    <row r="25" spans="1:52" ht="11.25" customHeight="1">
      <c r="A25" s="305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</row>
    <row r="26" spans="1:52" ht="15.75" customHeight="1">
      <c r="A26" s="305"/>
      <c r="B26" s="1168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58" t="s">
        <v>584</v>
      </c>
      <c r="X26" s="1052"/>
      <c r="Y26" s="1053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</row>
    <row r="27" spans="1:52" ht="11.25" customHeight="1">
      <c r="A27" s="305"/>
      <c r="B27" s="1168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59"/>
      <c r="X27" s="1054"/>
      <c r="Y27" s="1055"/>
      <c r="Z27" s="1054"/>
      <c r="AA27" s="1054"/>
      <c r="AB27" s="1055"/>
      <c r="AC27" s="1058" t="s">
        <v>1419</v>
      </c>
      <c r="AD27" s="1052"/>
      <c r="AE27" s="1052"/>
      <c r="AF27" s="1052"/>
      <c r="AG27" s="1052"/>
      <c r="AH27" s="1052"/>
      <c r="AI27" s="1052"/>
      <c r="AJ27" s="1053"/>
      <c r="AK27" s="1058" t="s">
        <v>1420</v>
      </c>
      <c r="AL27" s="1052"/>
      <c r="AM27" s="1052"/>
      <c r="AN27" s="1052"/>
      <c r="AO27" s="1052"/>
      <c r="AP27" s="1052"/>
      <c r="AQ27" s="1052"/>
      <c r="AR27" s="1053"/>
      <c r="AS27" s="1058" t="s">
        <v>1421</v>
      </c>
      <c r="AT27" s="1052"/>
      <c r="AU27" s="1052"/>
      <c r="AV27" s="1052"/>
      <c r="AW27" s="1052"/>
      <c r="AX27" s="1052"/>
      <c r="AY27" s="1052"/>
      <c r="AZ27" s="1052"/>
    </row>
    <row r="28" spans="1:52" ht="36" customHeight="1">
      <c r="A28" s="305"/>
      <c r="B28" s="1168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60"/>
      <c r="X28" s="1056"/>
      <c r="Y28" s="1057"/>
      <c r="Z28" s="1056"/>
      <c r="AA28" s="1056"/>
      <c r="AB28" s="1057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</row>
    <row r="29" spans="1:52" ht="11.25" customHeight="1">
      <c r="A29" s="305"/>
      <c r="B29" s="1171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17" t="s">
        <v>307</v>
      </c>
      <c r="X29" s="1170"/>
      <c r="Y29" s="1171"/>
      <c r="Z29" s="1045" t="s">
        <v>308</v>
      </c>
      <c r="AA29" s="1045"/>
      <c r="AB29" s="1046"/>
      <c r="AC29" s="1047" t="s">
        <v>309</v>
      </c>
      <c r="AD29" s="1045"/>
      <c r="AE29" s="1045"/>
      <c r="AF29" s="1045"/>
      <c r="AG29" s="1045"/>
      <c r="AH29" s="1045"/>
      <c r="AI29" s="1045"/>
      <c r="AJ29" s="1046"/>
      <c r="AK29" s="1047" t="s">
        <v>310</v>
      </c>
      <c r="AL29" s="1045"/>
      <c r="AM29" s="1045"/>
      <c r="AN29" s="1045"/>
      <c r="AO29" s="1045"/>
      <c r="AP29" s="1045"/>
      <c r="AQ29" s="1045"/>
      <c r="AR29" s="1046"/>
      <c r="AS29" s="1047" t="s">
        <v>583</v>
      </c>
      <c r="AT29" s="1045"/>
      <c r="AU29" s="1045"/>
      <c r="AV29" s="1045"/>
      <c r="AW29" s="1045"/>
      <c r="AX29" s="1045"/>
      <c r="AY29" s="1045"/>
      <c r="AZ29" s="1045"/>
    </row>
    <row r="30" spans="1:52" ht="17.25" customHeight="1">
      <c r="A30" s="305"/>
      <c r="B30" s="1136" t="s">
        <v>1028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048"/>
      <c r="W30" s="1517" t="s">
        <v>1030</v>
      </c>
      <c r="X30" s="1170"/>
      <c r="Y30" s="1170"/>
      <c r="Z30" s="1580" t="s">
        <v>7</v>
      </c>
      <c r="AA30" s="1580"/>
      <c r="AB30" s="1580"/>
      <c r="AC30" s="1172">
        <f>AC42</f>
        <v>62200.000319999992</v>
      </c>
      <c r="AD30" s="1044"/>
      <c r="AE30" s="1044"/>
      <c r="AF30" s="1044"/>
      <c r="AG30" s="1044"/>
      <c r="AH30" s="1044"/>
      <c r="AI30" s="1044"/>
      <c r="AJ30" s="1044"/>
      <c r="AK30" s="1172">
        <f>AK42</f>
        <v>62200.000319999992</v>
      </c>
      <c r="AL30" s="1044"/>
      <c r="AM30" s="1044"/>
      <c r="AN30" s="1044"/>
      <c r="AO30" s="1044"/>
      <c r="AP30" s="1044"/>
      <c r="AQ30" s="1044"/>
      <c r="AR30" s="1044"/>
      <c r="AS30" s="1172">
        <f>AS42</f>
        <v>62200.000319999992</v>
      </c>
      <c r="AT30" s="1044"/>
      <c r="AU30" s="1044"/>
      <c r="AV30" s="1044"/>
      <c r="AW30" s="1044"/>
      <c r="AX30" s="1044"/>
      <c r="AY30" s="1044"/>
      <c r="AZ30" s="1044"/>
    </row>
    <row r="31" spans="1:52" ht="15" customHeight="1">
      <c r="A31" s="305"/>
      <c r="B31" s="1299" t="s">
        <v>1029</v>
      </c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1299"/>
      <c r="V31" s="1426"/>
      <c r="W31" s="1061">
        <v>266</v>
      </c>
      <c r="X31" s="1062"/>
      <c r="Y31" s="1062"/>
      <c r="Z31" s="1041" t="s">
        <v>9</v>
      </c>
      <c r="AA31" s="1041"/>
      <c r="AB31" s="1041"/>
      <c r="AC31" s="1172">
        <f>AC43</f>
        <v>20000</v>
      </c>
      <c r="AD31" s="1044"/>
      <c r="AE31" s="1044"/>
      <c r="AF31" s="1044"/>
      <c r="AG31" s="1044"/>
      <c r="AH31" s="1044"/>
      <c r="AI31" s="1044"/>
      <c r="AJ31" s="1044"/>
      <c r="AK31" s="1172">
        <f>AK43</f>
        <v>20000</v>
      </c>
      <c r="AL31" s="1044"/>
      <c r="AM31" s="1044"/>
      <c r="AN31" s="1044"/>
      <c r="AO31" s="1044"/>
      <c r="AP31" s="1044"/>
      <c r="AQ31" s="1044"/>
      <c r="AR31" s="1044"/>
      <c r="AS31" s="1172">
        <f>AS43</f>
        <v>20000</v>
      </c>
      <c r="AT31" s="1044"/>
      <c r="AU31" s="1044"/>
      <c r="AV31" s="1044"/>
      <c r="AW31" s="1044"/>
      <c r="AX31" s="1044"/>
      <c r="AY31" s="1044"/>
      <c r="AZ31" s="1044"/>
    </row>
    <row r="32" spans="1:52" ht="18.75" customHeight="1">
      <c r="A32" s="305"/>
      <c r="B32" s="1171"/>
      <c r="C32" s="1580"/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0"/>
      <c r="O32" s="1580"/>
      <c r="P32" s="1580"/>
      <c r="Q32" s="1580"/>
      <c r="R32" s="1580"/>
      <c r="S32" s="1580"/>
      <c r="T32" s="1580"/>
      <c r="U32" s="1580"/>
      <c r="V32" s="1580"/>
      <c r="W32" s="1517"/>
      <c r="X32" s="1170"/>
      <c r="Y32" s="1170"/>
      <c r="Z32" s="1041" t="s">
        <v>555</v>
      </c>
      <c r="AA32" s="1041"/>
      <c r="AB32" s="1041"/>
      <c r="AC32" s="1044"/>
      <c r="AD32" s="1044"/>
      <c r="AE32" s="1044"/>
      <c r="AF32" s="1044"/>
      <c r="AG32" s="1044"/>
      <c r="AH32" s="1044"/>
      <c r="AI32" s="1044"/>
      <c r="AJ32" s="1044"/>
      <c r="AK32" s="1044"/>
      <c r="AL32" s="1044"/>
      <c r="AM32" s="1044"/>
      <c r="AN32" s="1044"/>
      <c r="AO32" s="1044"/>
      <c r="AP32" s="1044"/>
      <c r="AQ32" s="1044"/>
      <c r="AR32" s="1044"/>
      <c r="AS32" s="1044"/>
      <c r="AT32" s="1044"/>
      <c r="AU32" s="1044"/>
      <c r="AV32" s="1044"/>
      <c r="AW32" s="1044"/>
      <c r="AX32" s="1044"/>
      <c r="AY32" s="1044"/>
      <c r="AZ32" s="1044"/>
    </row>
    <row r="33" spans="1:52" ht="11.25" hidden="1" customHeight="1">
      <c r="A33" s="305"/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10"/>
      <c r="P33" s="310"/>
      <c r="Q33" s="307"/>
      <c r="R33" s="307"/>
      <c r="S33" s="307"/>
      <c r="T33" s="307"/>
      <c r="U33" s="307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8"/>
      <c r="AI33" s="308"/>
      <c r="AJ33" s="308"/>
      <c r="AK33" s="308"/>
      <c r="AL33" s="308"/>
      <c r="AM33" s="308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</row>
    <row r="34" spans="1:52" ht="34.5" hidden="1" customHeight="1">
      <c r="A34" s="305"/>
      <c r="B34" s="1569" t="s">
        <v>582</v>
      </c>
      <c r="C34" s="1569"/>
      <c r="D34" s="1569"/>
      <c r="E34" s="1569"/>
      <c r="F34" s="1569"/>
      <c r="G34" s="1569"/>
      <c r="H34" s="1569"/>
      <c r="I34" s="1569"/>
      <c r="J34" s="1569"/>
      <c r="K34" s="1569"/>
      <c r="L34" s="1569"/>
      <c r="M34" s="1569"/>
      <c r="N34" s="1569"/>
      <c r="O34" s="1569"/>
      <c r="P34" s="1569"/>
      <c r="Q34" s="1569"/>
      <c r="R34" s="1569"/>
      <c r="S34" s="1569"/>
      <c r="T34" s="1569"/>
      <c r="U34" s="1569"/>
      <c r="V34" s="1569"/>
      <c r="W34" s="1569"/>
      <c r="X34" s="1569"/>
      <c r="Y34" s="1569"/>
      <c r="Z34" s="1569"/>
      <c r="AA34" s="1569"/>
      <c r="AB34" s="1569"/>
      <c r="AC34" s="1569"/>
      <c r="AD34" s="1569"/>
      <c r="AE34" s="1569"/>
      <c r="AF34" s="1569"/>
      <c r="AG34" s="1569"/>
      <c r="AH34" s="1569"/>
      <c r="AI34" s="1569"/>
      <c r="AJ34" s="1569"/>
      <c r="AK34" s="1569"/>
      <c r="AL34" s="1569"/>
      <c r="AM34" s="1569"/>
      <c r="AN34" s="1569"/>
      <c r="AO34" s="1569"/>
      <c r="AP34" s="1569"/>
      <c r="AQ34" s="1569"/>
      <c r="AR34" s="1569"/>
      <c r="AS34" s="1569"/>
      <c r="AT34" s="1569"/>
      <c r="AU34" s="1569"/>
      <c r="AV34" s="1569"/>
      <c r="AW34" s="1569"/>
      <c r="AX34" s="1569"/>
      <c r="AY34" s="1569"/>
      <c r="AZ34" s="1569"/>
    </row>
    <row r="35" spans="1:52" ht="18">
      <c r="A35" s="305"/>
      <c r="B35" s="447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450"/>
      <c r="AW35" s="450"/>
      <c r="AX35" s="450"/>
      <c r="AY35" s="450"/>
      <c r="AZ35" s="450"/>
    </row>
    <row r="36" spans="1:52">
      <c r="A36" s="305"/>
      <c r="B36" s="1570" t="s">
        <v>581</v>
      </c>
      <c r="C36" s="1570"/>
      <c r="D36" s="1570"/>
      <c r="E36" s="1570"/>
      <c r="F36" s="1570"/>
      <c r="G36" s="1570"/>
      <c r="H36" s="1570"/>
      <c r="I36" s="1570"/>
      <c r="J36" s="1570"/>
      <c r="K36" s="1570"/>
      <c r="L36" s="1570"/>
      <c r="M36" s="1570"/>
      <c r="N36" s="1570"/>
      <c r="O36" s="1570"/>
      <c r="P36" s="1570"/>
      <c r="Q36" s="1570"/>
      <c r="R36" s="1570"/>
      <c r="S36" s="1570"/>
      <c r="T36" s="1570"/>
      <c r="U36" s="1570"/>
      <c r="V36" s="1570"/>
      <c r="W36" s="1570"/>
      <c r="X36" s="1570"/>
      <c r="Y36" s="1570"/>
      <c r="Z36" s="1570"/>
      <c r="AA36" s="1570"/>
      <c r="AB36" s="1570"/>
      <c r="AC36" s="1570"/>
      <c r="AD36" s="1570"/>
      <c r="AE36" s="1570"/>
      <c r="AF36" s="1570"/>
      <c r="AG36" s="1570"/>
      <c r="AH36" s="1570"/>
      <c r="AI36" s="1570"/>
      <c r="AJ36" s="1570"/>
      <c r="AK36" s="1570"/>
      <c r="AL36" s="1570"/>
      <c r="AM36" s="1570"/>
      <c r="AN36" s="1570"/>
      <c r="AO36" s="1570"/>
      <c r="AP36" s="1570"/>
      <c r="AQ36" s="1570"/>
      <c r="AR36" s="1570"/>
      <c r="AS36" s="1570"/>
      <c r="AT36" s="1570"/>
      <c r="AU36" s="1570"/>
      <c r="AV36" s="1570"/>
      <c r="AW36" s="1570"/>
      <c r="AX36" s="1570"/>
      <c r="AY36" s="1570"/>
      <c r="AZ36" s="1570"/>
    </row>
    <row r="37" spans="1:52">
      <c r="A37" s="305"/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</row>
    <row r="38" spans="1:52">
      <c r="A38" s="305"/>
      <c r="B38" s="1044" t="s">
        <v>0</v>
      </c>
      <c r="C38" s="1044"/>
      <c r="D38" s="1044"/>
      <c r="E38" s="1044"/>
      <c r="F38" s="1044"/>
      <c r="G38" s="1044"/>
      <c r="H38" s="1044"/>
      <c r="I38" s="1044"/>
      <c r="J38" s="1044"/>
      <c r="K38" s="1044"/>
      <c r="L38" s="1044"/>
      <c r="M38" s="1044"/>
      <c r="N38" s="1044"/>
      <c r="O38" s="1044"/>
      <c r="P38" s="1044"/>
      <c r="Q38" s="1044"/>
      <c r="R38" s="1044"/>
      <c r="S38" s="1044"/>
      <c r="T38" s="1044"/>
      <c r="U38" s="1044"/>
      <c r="V38" s="1044"/>
      <c r="W38" s="1044"/>
      <c r="X38" s="1044"/>
      <c r="Y38" s="1044"/>
      <c r="Z38" s="1052" t="s">
        <v>302</v>
      </c>
      <c r="AA38" s="1052"/>
      <c r="AB38" s="1053"/>
      <c r="AC38" s="1061" t="s">
        <v>495</v>
      </c>
      <c r="AD38" s="1062"/>
      <c r="AE38" s="1062"/>
      <c r="AF38" s="1062"/>
      <c r="AG38" s="1062"/>
      <c r="AH38" s="1062"/>
      <c r="AI38" s="1062"/>
      <c r="AJ38" s="1062"/>
      <c r="AK38" s="1062"/>
      <c r="AL38" s="1062"/>
      <c r="AM38" s="1062"/>
      <c r="AN38" s="1062"/>
      <c r="AO38" s="1062"/>
      <c r="AP38" s="1062"/>
      <c r="AQ38" s="1062"/>
      <c r="AR38" s="1062"/>
      <c r="AS38" s="1062"/>
      <c r="AT38" s="1062"/>
      <c r="AU38" s="1062"/>
      <c r="AV38" s="1062"/>
      <c r="AW38" s="1062"/>
      <c r="AX38" s="1062"/>
      <c r="AY38" s="1062"/>
      <c r="AZ38" s="1062"/>
    </row>
    <row r="39" spans="1:52" ht="15" customHeight="1">
      <c r="A39" s="305"/>
      <c r="B39" s="1044"/>
      <c r="C39" s="1044"/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54"/>
      <c r="AA39" s="1054"/>
      <c r="AB39" s="1055"/>
      <c r="AC39" s="1058" t="s">
        <v>1419</v>
      </c>
      <c r="AD39" s="1052"/>
      <c r="AE39" s="1052"/>
      <c r="AF39" s="1052"/>
      <c r="AG39" s="1052"/>
      <c r="AH39" s="1052"/>
      <c r="AI39" s="1052"/>
      <c r="AJ39" s="1053"/>
      <c r="AK39" s="1058" t="s">
        <v>1420</v>
      </c>
      <c r="AL39" s="1052"/>
      <c r="AM39" s="1052"/>
      <c r="AN39" s="1052"/>
      <c r="AO39" s="1052"/>
      <c r="AP39" s="1052"/>
      <c r="AQ39" s="1052"/>
      <c r="AR39" s="1053"/>
      <c r="AS39" s="1058" t="s">
        <v>1421</v>
      </c>
      <c r="AT39" s="1052"/>
      <c r="AU39" s="1052"/>
      <c r="AV39" s="1052"/>
      <c r="AW39" s="1052"/>
      <c r="AX39" s="1052"/>
      <c r="AY39" s="1052"/>
      <c r="AZ39" s="1052"/>
    </row>
    <row r="40" spans="1:52" ht="36" customHeight="1">
      <c r="A40" s="305"/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044"/>
      <c r="S40" s="1044"/>
      <c r="T40" s="1044"/>
      <c r="U40" s="1044"/>
      <c r="V40" s="1044"/>
      <c r="W40" s="1044"/>
      <c r="X40" s="1044"/>
      <c r="Y40" s="1044"/>
      <c r="Z40" s="1056"/>
      <c r="AA40" s="1056"/>
      <c r="AB40" s="1057"/>
      <c r="AC40" s="1059"/>
      <c r="AD40" s="1054"/>
      <c r="AE40" s="1054"/>
      <c r="AF40" s="1054"/>
      <c r="AG40" s="1054"/>
      <c r="AH40" s="1054"/>
      <c r="AI40" s="1054"/>
      <c r="AJ40" s="1055"/>
      <c r="AK40" s="1059"/>
      <c r="AL40" s="1054"/>
      <c r="AM40" s="1054"/>
      <c r="AN40" s="1054"/>
      <c r="AO40" s="1054"/>
      <c r="AP40" s="1054"/>
      <c r="AQ40" s="1054"/>
      <c r="AR40" s="1055"/>
      <c r="AS40" s="1059"/>
      <c r="AT40" s="1054"/>
      <c r="AU40" s="1054"/>
      <c r="AV40" s="1054"/>
      <c r="AW40" s="1054"/>
      <c r="AX40" s="1054"/>
      <c r="AY40" s="1054"/>
      <c r="AZ40" s="1054"/>
    </row>
    <row r="41" spans="1:52" ht="17.25" customHeight="1">
      <c r="A41" s="305"/>
      <c r="B41" s="1580">
        <v>1</v>
      </c>
      <c r="C41" s="1580"/>
      <c r="D41" s="1580"/>
      <c r="E41" s="1580"/>
      <c r="F41" s="1580"/>
      <c r="G41" s="1580"/>
      <c r="H41" s="1580"/>
      <c r="I41" s="1580"/>
      <c r="J41" s="1580"/>
      <c r="K41" s="1580"/>
      <c r="L41" s="1580"/>
      <c r="M41" s="1580"/>
      <c r="N41" s="1580"/>
      <c r="O41" s="1580"/>
      <c r="P41" s="1580"/>
      <c r="Q41" s="1580"/>
      <c r="R41" s="1580"/>
      <c r="S41" s="1580"/>
      <c r="T41" s="1580"/>
      <c r="U41" s="1580"/>
      <c r="V41" s="1580"/>
      <c r="W41" s="1580"/>
      <c r="X41" s="1580"/>
      <c r="Y41" s="1580"/>
      <c r="Z41" s="1045" t="s">
        <v>307</v>
      </c>
      <c r="AA41" s="1045"/>
      <c r="AB41" s="1045"/>
      <c r="AC41" s="1047" t="s">
        <v>308</v>
      </c>
      <c r="AD41" s="1045"/>
      <c r="AE41" s="1045"/>
      <c r="AF41" s="1045"/>
      <c r="AG41" s="1045"/>
      <c r="AH41" s="1045"/>
      <c r="AI41" s="1045"/>
      <c r="AJ41" s="1046"/>
      <c r="AK41" s="1047" t="s">
        <v>309</v>
      </c>
      <c r="AL41" s="1045"/>
      <c r="AM41" s="1045"/>
      <c r="AN41" s="1045"/>
      <c r="AO41" s="1045"/>
      <c r="AP41" s="1045"/>
      <c r="AQ41" s="1045"/>
      <c r="AR41" s="1046"/>
      <c r="AS41" s="1047" t="s">
        <v>310</v>
      </c>
      <c r="AT41" s="1045"/>
      <c r="AU41" s="1045"/>
      <c r="AV41" s="1045"/>
      <c r="AW41" s="1045"/>
      <c r="AX41" s="1045"/>
      <c r="AY41" s="1045"/>
      <c r="AZ41" s="1045"/>
    </row>
    <row r="42" spans="1:52" ht="31.5" customHeight="1">
      <c r="A42" s="305"/>
      <c r="B42" s="1581" t="s">
        <v>580</v>
      </c>
      <c r="C42" s="1581"/>
      <c r="D42" s="1581"/>
      <c r="E42" s="1581"/>
      <c r="F42" s="1581"/>
      <c r="G42" s="1581"/>
      <c r="H42" s="1581"/>
      <c r="I42" s="1581"/>
      <c r="J42" s="1581"/>
      <c r="K42" s="1581"/>
      <c r="L42" s="1581"/>
      <c r="M42" s="1581"/>
      <c r="N42" s="1581"/>
      <c r="O42" s="1581"/>
      <c r="P42" s="1581"/>
      <c r="Q42" s="1581"/>
      <c r="R42" s="1581"/>
      <c r="S42" s="1581"/>
      <c r="T42" s="1581"/>
      <c r="U42" s="1581"/>
      <c r="V42" s="1581"/>
      <c r="W42" s="1581"/>
      <c r="X42" s="1581"/>
      <c r="Y42" s="1582"/>
      <c r="Z42" s="1041" t="s">
        <v>312</v>
      </c>
      <c r="AA42" s="1041"/>
      <c r="AB42" s="1041"/>
      <c r="AC42" s="1042">
        <f>AL67</f>
        <v>62200.000319999992</v>
      </c>
      <c r="AD42" s="1042"/>
      <c r="AE42" s="1042"/>
      <c r="AF42" s="1042"/>
      <c r="AG42" s="1042"/>
      <c r="AH42" s="1042"/>
      <c r="AI42" s="1042"/>
      <c r="AJ42" s="1042"/>
      <c r="AK42" s="1042">
        <f>AL83</f>
        <v>62200.000319999992</v>
      </c>
      <c r="AL42" s="1042"/>
      <c r="AM42" s="1042"/>
      <c r="AN42" s="1042"/>
      <c r="AO42" s="1042"/>
      <c r="AP42" s="1042"/>
      <c r="AQ42" s="1042"/>
      <c r="AR42" s="1042"/>
      <c r="AS42" s="1042">
        <f>AL99</f>
        <v>62200.000319999992</v>
      </c>
      <c r="AT42" s="1042"/>
      <c r="AU42" s="1042"/>
      <c r="AV42" s="1042"/>
      <c r="AW42" s="1042"/>
      <c r="AX42" s="1042"/>
      <c r="AY42" s="1042"/>
      <c r="AZ42" s="1042"/>
    </row>
    <row r="43" spans="1:52" ht="61.5" customHeight="1">
      <c r="A43" s="305"/>
      <c r="B43" s="1339" t="s">
        <v>579</v>
      </c>
      <c r="C43" s="1339"/>
      <c r="D43" s="1339"/>
      <c r="E43" s="1339"/>
      <c r="F43" s="1339"/>
      <c r="G43" s="1339"/>
      <c r="H43" s="1339"/>
      <c r="I43" s="1339"/>
      <c r="J43" s="1339"/>
      <c r="K43" s="1339"/>
      <c r="L43" s="1339"/>
      <c r="M43" s="1339"/>
      <c r="N43" s="1339"/>
      <c r="O43" s="1339"/>
      <c r="P43" s="1339"/>
      <c r="Q43" s="1339"/>
      <c r="R43" s="1339"/>
      <c r="S43" s="1339"/>
      <c r="T43" s="1339"/>
      <c r="U43" s="1339"/>
      <c r="V43" s="1339"/>
      <c r="W43" s="1339"/>
      <c r="X43" s="1339"/>
      <c r="Y43" s="1340"/>
      <c r="Z43" s="1041" t="s">
        <v>314</v>
      </c>
      <c r="AA43" s="1041"/>
      <c r="AB43" s="1041"/>
      <c r="AC43" s="1042">
        <f>W111</f>
        <v>20000</v>
      </c>
      <c r="AD43" s="1042"/>
      <c r="AE43" s="1042"/>
      <c r="AF43" s="1042"/>
      <c r="AG43" s="1042"/>
      <c r="AH43" s="1042"/>
      <c r="AI43" s="1042"/>
      <c r="AJ43" s="1042"/>
      <c r="AK43" s="1042">
        <f>AJ111</f>
        <v>20000</v>
      </c>
      <c r="AL43" s="1042"/>
      <c r="AM43" s="1042"/>
      <c r="AN43" s="1042"/>
      <c r="AO43" s="1042"/>
      <c r="AP43" s="1042"/>
      <c r="AQ43" s="1042"/>
      <c r="AR43" s="1042"/>
      <c r="AS43" s="1042">
        <f>AW111</f>
        <v>20000</v>
      </c>
      <c r="AT43" s="1042"/>
      <c r="AU43" s="1042"/>
      <c r="AV43" s="1042"/>
      <c r="AW43" s="1042"/>
      <c r="AX43" s="1042"/>
      <c r="AY43" s="1042"/>
      <c r="AZ43" s="1042"/>
    </row>
    <row r="44" spans="1:52" ht="29.25" customHeight="1">
      <c r="A44" s="305"/>
      <c r="B44" s="1339" t="s">
        <v>578</v>
      </c>
      <c r="C44" s="1339"/>
      <c r="D44" s="1339"/>
      <c r="E44" s="1339"/>
      <c r="F44" s="1339"/>
      <c r="G44" s="1339"/>
      <c r="H44" s="1339"/>
      <c r="I44" s="1339"/>
      <c r="J44" s="1339"/>
      <c r="K44" s="1339"/>
      <c r="L44" s="1339"/>
      <c r="M44" s="1339"/>
      <c r="N44" s="1339"/>
      <c r="O44" s="1339"/>
      <c r="P44" s="1339"/>
      <c r="Q44" s="1339"/>
      <c r="R44" s="1339"/>
      <c r="S44" s="1339"/>
      <c r="T44" s="1339"/>
      <c r="U44" s="1339"/>
      <c r="V44" s="1339"/>
      <c r="W44" s="1339"/>
      <c r="X44" s="1339"/>
      <c r="Y44" s="1340"/>
      <c r="Z44" s="1041" t="s">
        <v>316</v>
      </c>
      <c r="AA44" s="1041"/>
      <c r="AB44" s="1041"/>
      <c r="AC44" s="1042"/>
      <c r="AD44" s="1042"/>
      <c r="AE44" s="1042"/>
      <c r="AF44" s="1042"/>
      <c r="AG44" s="1042"/>
      <c r="AH44" s="1042"/>
      <c r="AI44" s="1042"/>
      <c r="AJ44" s="1042"/>
      <c r="AK44" s="1042"/>
      <c r="AL44" s="1042"/>
      <c r="AM44" s="1042"/>
      <c r="AN44" s="1042"/>
      <c r="AO44" s="1042"/>
      <c r="AP44" s="1042"/>
      <c r="AQ44" s="1042"/>
      <c r="AR44" s="1042"/>
      <c r="AS44" s="1042"/>
      <c r="AT44" s="1042"/>
      <c r="AU44" s="1042"/>
      <c r="AV44" s="1042"/>
      <c r="AW44" s="1042"/>
      <c r="AX44" s="1042"/>
      <c r="AY44" s="1042"/>
      <c r="AZ44" s="1042"/>
    </row>
    <row r="45" spans="1:52" ht="20.100000000000001" customHeight="1">
      <c r="A45" s="305"/>
      <c r="B45" s="1339" t="s">
        <v>577</v>
      </c>
      <c r="C45" s="1339"/>
      <c r="D45" s="1339"/>
      <c r="E45" s="1339"/>
      <c r="F45" s="1339"/>
      <c r="G45" s="1339"/>
      <c r="H45" s="1339"/>
      <c r="I45" s="1339"/>
      <c r="J45" s="1339"/>
      <c r="K45" s="1339"/>
      <c r="L45" s="1339"/>
      <c r="M45" s="1339"/>
      <c r="N45" s="1339"/>
      <c r="O45" s="1339"/>
      <c r="P45" s="1339"/>
      <c r="Q45" s="1339"/>
      <c r="R45" s="1339"/>
      <c r="S45" s="1339"/>
      <c r="T45" s="1339"/>
      <c r="U45" s="1339"/>
      <c r="V45" s="1339"/>
      <c r="W45" s="1339"/>
      <c r="X45" s="1339"/>
      <c r="Y45" s="1340"/>
      <c r="Z45" s="1041" t="s">
        <v>318</v>
      </c>
      <c r="AA45" s="1041"/>
      <c r="AB45" s="1041"/>
      <c r="AC45" s="1042"/>
      <c r="AD45" s="1042"/>
      <c r="AE45" s="1042"/>
      <c r="AF45" s="1042"/>
      <c r="AG45" s="1042"/>
      <c r="AH45" s="1042"/>
      <c r="AI45" s="1042"/>
      <c r="AJ45" s="1042"/>
      <c r="AK45" s="1042"/>
      <c r="AL45" s="1042"/>
      <c r="AM45" s="1042"/>
      <c r="AN45" s="1042"/>
      <c r="AO45" s="1042"/>
      <c r="AP45" s="1042"/>
      <c r="AQ45" s="1042"/>
      <c r="AR45" s="1042"/>
      <c r="AS45" s="1042"/>
      <c r="AT45" s="1042"/>
      <c r="AU45" s="1042"/>
      <c r="AV45" s="1042"/>
      <c r="AW45" s="1042"/>
      <c r="AX45" s="1042"/>
      <c r="AY45" s="1042"/>
      <c r="AZ45" s="1042"/>
    </row>
    <row r="46" spans="1:52" ht="30.75" customHeight="1">
      <c r="A46" s="305"/>
      <c r="B46" s="1339" t="s">
        <v>576</v>
      </c>
      <c r="C46" s="1339"/>
      <c r="D46" s="1339"/>
      <c r="E46" s="1339"/>
      <c r="F46" s="1339"/>
      <c r="G46" s="1339"/>
      <c r="H46" s="1339"/>
      <c r="I46" s="1339"/>
      <c r="J46" s="1339"/>
      <c r="K46" s="1339"/>
      <c r="L46" s="1339"/>
      <c r="M46" s="1339"/>
      <c r="N46" s="1339"/>
      <c r="O46" s="1339"/>
      <c r="P46" s="1339"/>
      <c r="Q46" s="1339"/>
      <c r="R46" s="1339"/>
      <c r="S46" s="1339"/>
      <c r="T46" s="1339"/>
      <c r="U46" s="1339"/>
      <c r="V46" s="1339"/>
      <c r="W46" s="1339"/>
      <c r="X46" s="1339"/>
      <c r="Y46" s="1340"/>
      <c r="Z46" s="1574" t="s">
        <v>320</v>
      </c>
      <c r="AA46" s="1430"/>
      <c r="AB46" s="1431"/>
      <c r="AC46" s="1042"/>
      <c r="AD46" s="1042"/>
      <c r="AE46" s="1042"/>
      <c r="AF46" s="1042"/>
      <c r="AG46" s="1042"/>
      <c r="AH46" s="1042"/>
      <c r="AI46" s="1042"/>
      <c r="AJ46" s="1042"/>
      <c r="AK46" s="1042"/>
      <c r="AL46" s="1042"/>
      <c r="AM46" s="1042"/>
      <c r="AN46" s="1042"/>
      <c r="AO46" s="1042"/>
      <c r="AP46" s="1042"/>
      <c r="AQ46" s="1042"/>
      <c r="AR46" s="1042"/>
      <c r="AS46" s="1042"/>
      <c r="AT46" s="1042"/>
      <c r="AU46" s="1042"/>
      <c r="AV46" s="1042"/>
      <c r="AW46" s="1042"/>
      <c r="AX46" s="1042"/>
      <c r="AY46" s="1042"/>
      <c r="AZ46" s="1042"/>
    </row>
    <row r="47" spans="1:52" ht="20.100000000000001" customHeight="1">
      <c r="A47" s="305"/>
      <c r="B47" s="1339" t="s">
        <v>575</v>
      </c>
      <c r="C47" s="1339"/>
      <c r="D47" s="1339"/>
      <c r="E47" s="1339"/>
      <c r="F47" s="1339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39"/>
      <c r="U47" s="1339"/>
      <c r="V47" s="1339"/>
      <c r="W47" s="1339"/>
      <c r="X47" s="1339"/>
      <c r="Y47" s="1340"/>
      <c r="Z47" s="1041" t="s">
        <v>322</v>
      </c>
      <c r="AA47" s="1041"/>
      <c r="AB47" s="1041"/>
      <c r="AC47" s="1042"/>
      <c r="AD47" s="1042"/>
      <c r="AE47" s="1042"/>
      <c r="AF47" s="1042"/>
      <c r="AG47" s="1042"/>
      <c r="AH47" s="1042"/>
      <c r="AI47" s="1042"/>
      <c r="AJ47" s="1042"/>
      <c r="AK47" s="1042"/>
      <c r="AL47" s="1042"/>
      <c r="AM47" s="1042"/>
      <c r="AN47" s="1042"/>
      <c r="AO47" s="1042"/>
      <c r="AP47" s="1042"/>
      <c r="AQ47" s="1042"/>
      <c r="AR47" s="1042"/>
      <c r="AS47" s="1042"/>
      <c r="AT47" s="1042"/>
      <c r="AU47" s="1042"/>
      <c r="AV47" s="1042"/>
      <c r="AW47" s="1042"/>
      <c r="AX47" s="1042"/>
      <c r="AY47" s="1042"/>
      <c r="AZ47" s="1042"/>
    </row>
    <row r="48" spans="1:52" ht="20.100000000000001" customHeight="1">
      <c r="A48" s="305"/>
      <c r="B48" s="1039" t="s">
        <v>338</v>
      </c>
      <c r="C48" s="1040"/>
      <c r="D48" s="1040"/>
      <c r="E48" s="1040"/>
      <c r="F48" s="1040"/>
      <c r="G48" s="1040"/>
      <c r="H48" s="1040"/>
      <c r="I48" s="1040"/>
      <c r="J48" s="1040"/>
      <c r="K48" s="1040"/>
      <c r="L48" s="1040"/>
      <c r="M48" s="1040"/>
      <c r="N48" s="1040"/>
      <c r="O48" s="1040"/>
      <c r="P48" s="1040"/>
      <c r="Q48" s="1040"/>
      <c r="R48" s="1040"/>
      <c r="S48" s="1040"/>
      <c r="T48" s="1040"/>
      <c r="U48" s="1040"/>
      <c r="V48" s="1040"/>
      <c r="W48" s="1040"/>
      <c r="X48" s="1040"/>
      <c r="Y48" s="1040"/>
      <c r="Z48" s="1041" t="s">
        <v>339</v>
      </c>
      <c r="AA48" s="1041"/>
      <c r="AB48" s="1041"/>
      <c r="AC48" s="1042">
        <f>SUM(AC42:AJ47)</f>
        <v>82200.000319999992</v>
      </c>
      <c r="AD48" s="1042"/>
      <c r="AE48" s="1042"/>
      <c r="AF48" s="1042"/>
      <c r="AG48" s="1042"/>
      <c r="AH48" s="1042"/>
      <c r="AI48" s="1042"/>
      <c r="AJ48" s="1042"/>
      <c r="AK48" s="1042">
        <f>SUM(AK42:AR47)</f>
        <v>82200.000319999992</v>
      </c>
      <c r="AL48" s="1042"/>
      <c r="AM48" s="1042"/>
      <c r="AN48" s="1042"/>
      <c r="AO48" s="1042"/>
      <c r="AP48" s="1042"/>
      <c r="AQ48" s="1042"/>
      <c r="AR48" s="1042"/>
      <c r="AS48" s="1042">
        <f>SUM(AS42:AZ47)</f>
        <v>82200.000319999992</v>
      </c>
      <c r="AT48" s="1042"/>
      <c r="AU48" s="1042"/>
      <c r="AV48" s="1042"/>
      <c r="AW48" s="1042"/>
      <c r="AX48" s="1042"/>
      <c r="AY48" s="1042"/>
      <c r="AZ48" s="1042"/>
    </row>
    <row r="49" spans="1:53" ht="11.25" customHeight="1">
      <c r="A49" s="305"/>
      <c r="B49" s="447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450"/>
      <c r="AH49" s="450"/>
      <c r="AI49" s="450"/>
      <c r="AJ49" s="450"/>
      <c r="AK49" s="450"/>
      <c r="AL49" s="450"/>
      <c r="AM49" s="450"/>
      <c r="AN49" s="450"/>
      <c r="AO49" s="450"/>
      <c r="AP49" s="450"/>
      <c r="AQ49" s="450"/>
      <c r="AR49" s="450"/>
      <c r="AS49" s="450"/>
      <c r="AT49" s="450"/>
      <c r="AU49" s="450"/>
      <c r="AV49" s="450"/>
      <c r="AW49" s="450"/>
      <c r="AX49" s="450"/>
      <c r="AY49" s="450"/>
      <c r="AZ49" s="450"/>
    </row>
    <row r="50" spans="1:53" ht="11.25" customHeight="1">
      <c r="A50" s="305"/>
      <c r="B50" s="447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50"/>
      <c r="AC50" s="450"/>
      <c r="AD50" s="450"/>
      <c r="AE50" s="450"/>
      <c r="AF50" s="450"/>
      <c r="AG50" s="450"/>
      <c r="AH50" s="450"/>
      <c r="AI50" s="450"/>
      <c r="AJ50" s="450"/>
      <c r="AK50" s="450"/>
      <c r="AL50" s="450"/>
      <c r="AM50" s="450"/>
      <c r="AN50" s="450"/>
      <c r="AO50" s="450"/>
      <c r="AP50" s="450"/>
      <c r="AQ50" s="450"/>
      <c r="AR50" s="450"/>
      <c r="AS50" s="450"/>
      <c r="AT50" s="450"/>
      <c r="AU50" s="450"/>
      <c r="AV50" s="450"/>
      <c r="AW50" s="450"/>
      <c r="AX50" s="450"/>
      <c r="AY50" s="450"/>
      <c r="AZ50" s="450"/>
    </row>
    <row r="51" spans="1:53">
      <c r="A51" s="302"/>
      <c r="B51" s="1566" t="s">
        <v>574</v>
      </c>
      <c r="C51" s="1566"/>
      <c r="D51" s="1566"/>
      <c r="E51" s="1566"/>
      <c r="F51" s="1566"/>
      <c r="G51" s="1566"/>
      <c r="H51" s="1566"/>
      <c r="I51" s="1566"/>
      <c r="J51" s="1566"/>
      <c r="K51" s="1566"/>
      <c r="L51" s="1566"/>
      <c r="M51" s="1566"/>
      <c r="N51" s="1566"/>
      <c r="O51" s="1566"/>
      <c r="P51" s="1566"/>
      <c r="Q51" s="1566"/>
      <c r="R51" s="1566"/>
      <c r="S51" s="1566"/>
      <c r="T51" s="1566"/>
      <c r="U51" s="1566"/>
      <c r="V51" s="1566"/>
      <c r="W51" s="1566"/>
      <c r="X51" s="1566"/>
      <c r="Y51" s="1566"/>
      <c r="Z51" s="1566"/>
      <c r="AA51" s="1566"/>
      <c r="AB51" s="1566"/>
      <c r="AC51" s="1566"/>
      <c r="AD51" s="1566"/>
      <c r="AE51" s="1566"/>
      <c r="AF51" s="1566"/>
      <c r="AG51" s="1566"/>
      <c r="AH51" s="1566"/>
      <c r="AI51" s="1566"/>
      <c r="AJ51" s="1566"/>
      <c r="AK51" s="1566"/>
      <c r="AL51" s="1566"/>
      <c r="AM51" s="1566"/>
      <c r="AN51" s="1566"/>
      <c r="AO51" s="1566"/>
      <c r="AP51" s="1566"/>
      <c r="AQ51" s="1566"/>
      <c r="AR51" s="1566"/>
      <c r="AS51" s="1566"/>
      <c r="AT51" s="1566"/>
      <c r="AU51" s="1566"/>
      <c r="AV51" s="1566"/>
      <c r="AW51" s="1566"/>
      <c r="AX51" s="1566"/>
      <c r="AY51" s="1566"/>
      <c r="AZ51" s="1566"/>
    </row>
    <row r="52" spans="1:53">
      <c r="A52" s="302"/>
      <c r="B52" s="1566" t="s">
        <v>573</v>
      </c>
      <c r="C52" s="1566"/>
      <c r="D52" s="1566"/>
      <c r="E52" s="1566"/>
      <c r="F52" s="1566"/>
      <c r="G52" s="1566"/>
      <c r="H52" s="1566"/>
      <c r="I52" s="1566"/>
      <c r="J52" s="1566"/>
      <c r="K52" s="1566"/>
      <c r="L52" s="1566"/>
      <c r="M52" s="1566"/>
      <c r="N52" s="1566"/>
      <c r="O52" s="1566"/>
      <c r="P52" s="1566"/>
      <c r="Q52" s="1566"/>
      <c r="R52" s="1566"/>
      <c r="S52" s="1566"/>
      <c r="T52" s="1566"/>
      <c r="U52" s="1566"/>
      <c r="V52" s="1566"/>
      <c r="W52" s="1566"/>
      <c r="X52" s="1566"/>
      <c r="Y52" s="1566"/>
      <c r="Z52" s="1566"/>
      <c r="AA52" s="1566"/>
      <c r="AB52" s="1566"/>
      <c r="AC52" s="1566"/>
      <c r="AD52" s="1566"/>
      <c r="AE52" s="1566"/>
      <c r="AF52" s="1566"/>
      <c r="AG52" s="1566"/>
      <c r="AH52" s="1566"/>
      <c r="AI52" s="1566"/>
      <c r="AJ52" s="1566"/>
      <c r="AK52" s="1566"/>
      <c r="AL52" s="1566"/>
      <c r="AM52" s="1566"/>
      <c r="AN52" s="1566"/>
      <c r="AO52" s="1566"/>
      <c r="AP52" s="1566"/>
      <c r="AQ52" s="1566"/>
      <c r="AR52" s="1566"/>
      <c r="AS52" s="1566"/>
      <c r="AT52" s="1566"/>
      <c r="AU52" s="1566"/>
      <c r="AV52" s="1566"/>
      <c r="AW52" s="1566"/>
      <c r="AX52" s="1566"/>
      <c r="AY52" s="1566"/>
      <c r="AZ52" s="1566"/>
    </row>
    <row r="53" spans="1:53">
      <c r="A53" s="302"/>
      <c r="B53" s="1566" t="s">
        <v>1422</v>
      </c>
      <c r="C53" s="1566"/>
      <c r="D53" s="1566"/>
      <c r="E53" s="1566"/>
      <c r="F53" s="1566"/>
      <c r="G53" s="1566"/>
      <c r="H53" s="1566"/>
      <c r="I53" s="1566"/>
      <c r="J53" s="1566"/>
      <c r="K53" s="1566"/>
      <c r="L53" s="1566"/>
      <c r="M53" s="1566"/>
      <c r="N53" s="1566"/>
      <c r="O53" s="1566"/>
      <c r="P53" s="1566"/>
      <c r="Q53" s="1566"/>
      <c r="R53" s="1566"/>
      <c r="S53" s="1566"/>
      <c r="T53" s="1566"/>
      <c r="U53" s="1566"/>
      <c r="V53" s="1566"/>
      <c r="W53" s="1566"/>
      <c r="X53" s="1566"/>
      <c r="Y53" s="1566"/>
      <c r="Z53" s="1566"/>
      <c r="AA53" s="1566"/>
      <c r="AB53" s="1566"/>
      <c r="AC53" s="1566"/>
      <c r="AD53" s="1566"/>
      <c r="AE53" s="1566"/>
      <c r="AF53" s="1566"/>
      <c r="AG53" s="1566"/>
      <c r="AH53" s="1566"/>
      <c r="AI53" s="1566"/>
      <c r="AJ53" s="1566"/>
      <c r="AK53" s="1566"/>
      <c r="AL53" s="1566"/>
      <c r="AM53" s="1566"/>
      <c r="AN53" s="1566"/>
      <c r="AO53" s="1566"/>
      <c r="AP53" s="1566"/>
      <c r="AQ53" s="1566"/>
      <c r="AR53" s="1566"/>
      <c r="AS53" s="1566"/>
      <c r="AT53" s="1566"/>
      <c r="AU53" s="1566"/>
      <c r="AV53" s="1566"/>
      <c r="AW53" s="1566"/>
      <c r="AX53" s="1566"/>
      <c r="AY53" s="1566"/>
      <c r="AZ53" s="1566"/>
    </row>
    <row r="54" spans="1:53">
      <c r="A54" s="302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0"/>
      <c r="AA54" s="300"/>
      <c r="AB54" s="300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</row>
    <row r="55" spans="1:53" ht="15" customHeight="1">
      <c r="A55" s="299"/>
      <c r="B55" s="1703" t="s">
        <v>572</v>
      </c>
      <c r="C55" s="1704"/>
      <c r="D55" s="1704"/>
      <c r="E55" s="1704"/>
      <c r="F55" s="1704"/>
      <c r="G55" s="1704"/>
      <c r="H55" s="1704"/>
      <c r="I55" s="1704"/>
      <c r="J55" s="1704"/>
      <c r="K55" s="1704"/>
      <c r="L55" s="1704"/>
      <c r="M55" s="1704"/>
      <c r="N55" s="1704"/>
      <c r="O55" s="1704"/>
      <c r="P55" s="1704"/>
      <c r="Q55" s="1704"/>
      <c r="R55" s="1704"/>
      <c r="S55" s="1705"/>
      <c r="T55" s="1144" t="s">
        <v>1</v>
      </c>
      <c r="U55" s="1146"/>
      <c r="V55" s="1144" t="s">
        <v>571</v>
      </c>
      <c r="W55" s="1145"/>
      <c r="X55" s="1145"/>
      <c r="Y55" s="1146"/>
      <c r="Z55" s="1014" t="s">
        <v>1040</v>
      </c>
      <c r="AA55" s="1014"/>
      <c r="AB55" s="1014"/>
      <c r="AC55" s="1014"/>
      <c r="AD55" s="1014"/>
      <c r="AE55" s="1014"/>
      <c r="AF55" s="1014" t="s">
        <v>1041</v>
      </c>
      <c r="AG55" s="1014"/>
      <c r="AH55" s="1014"/>
      <c r="AI55" s="1014"/>
      <c r="AJ55" s="1014"/>
      <c r="AK55" s="1014"/>
      <c r="AL55" s="1014" t="s">
        <v>569</v>
      </c>
      <c r="AM55" s="1014"/>
      <c r="AN55" s="1014"/>
      <c r="AO55" s="1014"/>
      <c r="AP55" s="1014"/>
      <c r="AQ55" s="1014"/>
      <c r="AR55" s="1014"/>
      <c r="AS55" s="1014"/>
      <c r="AT55" s="216"/>
      <c r="AU55" s="216"/>
      <c r="AV55" s="216"/>
      <c r="AW55" s="216"/>
      <c r="AX55" s="216"/>
      <c r="AY55" s="216"/>
      <c r="AZ55" s="216"/>
    </row>
    <row r="56" spans="1:53" ht="15" customHeight="1">
      <c r="A56" s="191"/>
      <c r="B56" s="1706"/>
      <c r="C56" s="1707"/>
      <c r="D56" s="1707"/>
      <c r="E56" s="1707"/>
      <c r="F56" s="1707"/>
      <c r="G56" s="1707"/>
      <c r="H56" s="1707"/>
      <c r="I56" s="1707"/>
      <c r="J56" s="1707"/>
      <c r="K56" s="1707"/>
      <c r="L56" s="1707"/>
      <c r="M56" s="1707"/>
      <c r="N56" s="1707"/>
      <c r="O56" s="1707"/>
      <c r="P56" s="1707"/>
      <c r="Q56" s="1707"/>
      <c r="R56" s="1707"/>
      <c r="S56" s="1708"/>
      <c r="T56" s="1536"/>
      <c r="U56" s="1533"/>
      <c r="V56" s="1536"/>
      <c r="W56" s="1532"/>
      <c r="X56" s="1532"/>
      <c r="Y56" s="1533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4"/>
      <c r="AJ56" s="1014"/>
      <c r="AK56" s="1014"/>
      <c r="AL56" s="1014"/>
      <c r="AM56" s="1014"/>
      <c r="AN56" s="1014"/>
      <c r="AO56" s="1014"/>
      <c r="AP56" s="1014"/>
      <c r="AQ56" s="1014"/>
      <c r="AR56" s="1014"/>
      <c r="AS56" s="1014"/>
      <c r="AT56" s="216"/>
      <c r="AU56" s="216"/>
      <c r="AV56" s="216"/>
      <c r="AW56" s="216"/>
      <c r="AX56" s="216"/>
      <c r="AY56" s="216"/>
      <c r="AZ56" s="216"/>
    </row>
    <row r="57" spans="1:53" ht="15" customHeight="1">
      <c r="A57" s="297"/>
      <c r="B57" s="1706"/>
      <c r="C57" s="1707"/>
      <c r="D57" s="1707"/>
      <c r="E57" s="1707"/>
      <c r="F57" s="1707"/>
      <c r="G57" s="1707"/>
      <c r="H57" s="1707"/>
      <c r="I57" s="1707"/>
      <c r="J57" s="1707"/>
      <c r="K57" s="1707"/>
      <c r="L57" s="1707"/>
      <c r="M57" s="1707"/>
      <c r="N57" s="1707"/>
      <c r="O57" s="1707"/>
      <c r="P57" s="1707"/>
      <c r="Q57" s="1707"/>
      <c r="R57" s="1707"/>
      <c r="S57" s="1708"/>
      <c r="T57" s="1536"/>
      <c r="U57" s="1533"/>
      <c r="V57" s="1536"/>
      <c r="W57" s="1532"/>
      <c r="X57" s="1532"/>
      <c r="Y57" s="1533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4"/>
      <c r="AJ57" s="1014"/>
      <c r="AK57" s="1014"/>
      <c r="AL57" s="1014"/>
      <c r="AM57" s="1014"/>
      <c r="AN57" s="1014"/>
      <c r="AO57" s="1014"/>
      <c r="AP57" s="1014"/>
      <c r="AQ57" s="1014"/>
      <c r="AR57" s="1014"/>
      <c r="AS57" s="1014"/>
      <c r="AT57" s="216"/>
      <c r="AU57" s="216"/>
      <c r="AV57" s="216"/>
      <c r="AW57" s="216"/>
      <c r="AX57" s="216"/>
      <c r="AY57" s="216"/>
      <c r="AZ57" s="216"/>
    </row>
    <row r="58" spans="1:53">
      <c r="A58" s="298"/>
      <c r="B58" s="1709"/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1"/>
      <c r="T58" s="1537"/>
      <c r="U58" s="1535"/>
      <c r="V58" s="1537"/>
      <c r="W58" s="1534"/>
      <c r="X58" s="1534"/>
      <c r="Y58" s="1535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4"/>
      <c r="AJ58" s="1014"/>
      <c r="AK58" s="1014"/>
      <c r="AL58" s="1014"/>
      <c r="AM58" s="1014"/>
      <c r="AN58" s="1014"/>
      <c r="AO58" s="1014"/>
      <c r="AP58" s="1014"/>
      <c r="AQ58" s="1014"/>
      <c r="AR58" s="1014"/>
      <c r="AS58" s="1014"/>
      <c r="AT58" s="216"/>
      <c r="AU58" s="216"/>
      <c r="AV58" s="216"/>
      <c r="AW58" s="216"/>
      <c r="AX58" s="216"/>
      <c r="AY58" s="216"/>
      <c r="AZ58" s="216"/>
    </row>
    <row r="59" spans="1:53">
      <c r="A59" s="297"/>
      <c r="B59" s="1014">
        <v>1</v>
      </c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P59" s="1014"/>
      <c r="Q59" s="1014"/>
      <c r="R59" s="1014"/>
      <c r="S59" s="1014"/>
      <c r="T59" s="1014">
        <v>2</v>
      </c>
      <c r="U59" s="1014"/>
      <c r="V59" s="1014">
        <v>3</v>
      </c>
      <c r="W59" s="1014"/>
      <c r="X59" s="1014"/>
      <c r="Y59" s="1014"/>
      <c r="Z59" s="1014">
        <v>4</v>
      </c>
      <c r="AA59" s="1014"/>
      <c r="AB59" s="1014"/>
      <c r="AC59" s="1014"/>
      <c r="AD59" s="1014"/>
      <c r="AE59" s="1014"/>
      <c r="AF59" s="1014">
        <v>5</v>
      </c>
      <c r="AG59" s="1014"/>
      <c r="AH59" s="1014"/>
      <c r="AI59" s="1014"/>
      <c r="AJ59" s="1014"/>
      <c r="AK59" s="1014"/>
      <c r="AL59" s="1014">
        <v>6</v>
      </c>
      <c r="AM59" s="1014"/>
      <c r="AN59" s="1014"/>
      <c r="AO59" s="1014"/>
      <c r="AP59" s="1014"/>
      <c r="AQ59" s="1014"/>
      <c r="AR59" s="1014"/>
      <c r="AS59" s="1014"/>
      <c r="AT59" s="216"/>
      <c r="AU59" s="216"/>
      <c r="AV59" s="216"/>
      <c r="AW59" s="216"/>
      <c r="AX59" s="216"/>
      <c r="AY59" s="216"/>
      <c r="AZ59" s="216"/>
    </row>
    <row r="60" spans="1:53" ht="15" customHeight="1">
      <c r="A60" s="297"/>
      <c r="B60" s="1531" t="s">
        <v>1031</v>
      </c>
      <c r="C60" s="1531"/>
      <c r="D60" s="1531"/>
      <c r="E60" s="1531"/>
      <c r="F60" s="1531"/>
      <c r="G60" s="1531"/>
      <c r="H60" s="1531"/>
      <c r="I60" s="1531"/>
      <c r="J60" s="1531"/>
      <c r="K60" s="1531"/>
      <c r="L60" s="1531"/>
      <c r="M60" s="1531"/>
      <c r="N60" s="1531"/>
      <c r="O60" s="1531"/>
      <c r="P60" s="1531"/>
      <c r="Q60" s="1531"/>
      <c r="R60" s="1531"/>
      <c r="S60" s="1531"/>
      <c r="T60" s="1541" t="s">
        <v>7</v>
      </c>
      <c r="U60" s="1541"/>
      <c r="V60" s="1477">
        <f>SUM(V61:Y62)</f>
        <v>2</v>
      </c>
      <c r="W60" s="1477"/>
      <c r="X60" s="1477"/>
      <c r="Y60" s="1477"/>
      <c r="Z60" s="1529" t="s">
        <v>6</v>
      </c>
      <c r="AA60" s="1529"/>
      <c r="AB60" s="1529"/>
      <c r="AC60" s="1529"/>
      <c r="AD60" s="1529"/>
      <c r="AE60" s="1529"/>
      <c r="AF60" s="1529" t="s">
        <v>6</v>
      </c>
      <c r="AG60" s="1529"/>
      <c r="AH60" s="1529"/>
      <c r="AI60" s="1529"/>
      <c r="AJ60" s="1529"/>
      <c r="AK60" s="1529"/>
      <c r="AL60" s="1066">
        <f>SUM(AL61:AO62)</f>
        <v>54086.9568</v>
      </c>
      <c r="AM60" s="1066"/>
      <c r="AN60" s="1066"/>
      <c r="AO60" s="1066"/>
      <c r="AP60" s="1066"/>
      <c r="AQ60" s="1066"/>
      <c r="AR60" s="1066"/>
      <c r="AS60" s="1066"/>
      <c r="AT60" s="216"/>
      <c r="AU60" s="216"/>
      <c r="AV60" s="216"/>
      <c r="AW60" s="216"/>
      <c r="AX60" s="216"/>
      <c r="AY60" s="216"/>
      <c r="AZ60" s="216"/>
      <c r="BA60" s="508">
        <v>600000</v>
      </c>
    </row>
    <row r="61" spans="1:53" ht="15" customHeight="1">
      <c r="A61" s="297"/>
      <c r="B61" s="1540" t="s">
        <v>436</v>
      </c>
      <c r="C61" s="1540"/>
      <c r="D61" s="1540"/>
      <c r="E61" s="1540"/>
      <c r="F61" s="1540"/>
      <c r="G61" s="1540"/>
      <c r="H61" s="1540"/>
      <c r="I61" s="1540"/>
      <c r="J61" s="1540"/>
      <c r="K61" s="1540"/>
      <c r="L61" s="1540"/>
      <c r="M61" s="1540"/>
      <c r="N61" s="1540"/>
      <c r="O61" s="1540"/>
      <c r="P61" s="1540"/>
      <c r="Q61" s="1540"/>
      <c r="R61" s="1540"/>
      <c r="S61" s="1540"/>
      <c r="T61" s="1535"/>
      <c r="U61" s="1541"/>
      <c r="V61" s="1477">
        <v>1</v>
      </c>
      <c r="W61" s="1477"/>
      <c r="X61" s="1477"/>
      <c r="Y61" s="1477"/>
      <c r="Z61" s="1712">
        <v>8</v>
      </c>
      <c r="AA61" s="1713"/>
      <c r="AB61" s="1713"/>
      <c r="AC61" s="1713"/>
      <c r="AD61" s="1713"/>
      <c r="AE61" s="1714"/>
      <c r="AF61" s="1529">
        <f>AL61/Z61/V61</f>
        <v>1500</v>
      </c>
      <c r="AG61" s="1529"/>
      <c r="AH61" s="1529"/>
      <c r="AI61" s="1529"/>
      <c r="AJ61" s="1529"/>
      <c r="AK61" s="1529"/>
      <c r="AL61" s="1066">
        <f>BA60*BA61</f>
        <v>12000</v>
      </c>
      <c r="AM61" s="1066"/>
      <c r="AN61" s="1066"/>
      <c r="AO61" s="1066"/>
      <c r="AP61" s="1066"/>
      <c r="AQ61" s="1066"/>
      <c r="AR61" s="1066"/>
      <c r="AS61" s="1066"/>
      <c r="AT61" s="216"/>
      <c r="AU61" s="216"/>
      <c r="AV61" s="216"/>
      <c r="AW61" s="216"/>
      <c r="AX61" s="216"/>
      <c r="AY61" s="216"/>
      <c r="AZ61" s="216"/>
      <c r="BA61" s="702">
        <v>0.02</v>
      </c>
    </row>
    <row r="62" spans="1:53" ht="16.149999999999999" customHeight="1">
      <c r="A62" s="297"/>
      <c r="B62" s="1540" t="s">
        <v>1039</v>
      </c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  <c r="O62" s="1540"/>
      <c r="P62" s="1540"/>
      <c r="Q62" s="1540"/>
      <c r="R62" s="1540"/>
      <c r="S62" s="1540"/>
      <c r="T62" s="1143"/>
      <c r="U62" s="1193"/>
      <c r="V62" s="1014">
        <v>1</v>
      </c>
      <c r="W62" s="1014"/>
      <c r="X62" s="1014"/>
      <c r="Y62" s="1014"/>
      <c r="Z62" s="1702">
        <v>8</v>
      </c>
      <c r="AA62" s="1702"/>
      <c r="AB62" s="1702"/>
      <c r="AC62" s="1702"/>
      <c r="AD62" s="1702"/>
      <c r="AE62" s="1702"/>
      <c r="AF62" s="1529">
        <v>5260.8696</v>
      </c>
      <c r="AG62" s="1529"/>
      <c r="AH62" s="1529"/>
      <c r="AI62" s="1529"/>
      <c r="AJ62" s="1529"/>
      <c r="AK62" s="1529"/>
      <c r="AL62" s="1066">
        <f>V62*Z62*AF62</f>
        <v>42086.9568</v>
      </c>
      <c r="AM62" s="1066"/>
      <c r="AN62" s="1066"/>
      <c r="AO62" s="1066"/>
      <c r="AP62" s="1066"/>
      <c r="AQ62" s="1066"/>
      <c r="AR62" s="1066"/>
      <c r="AS62" s="1066"/>
      <c r="AT62" s="216"/>
      <c r="AU62" s="216"/>
      <c r="AV62" s="216"/>
      <c r="AW62" s="216"/>
      <c r="AX62" s="216"/>
      <c r="AY62" s="216"/>
      <c r="AZ62" s="216"/>
      <c r="BA62" s="703">
        <v>6.6699999999999995E-2</v>
      </c>
    </row>
    <row r="63" spans="1:53" ht="15" hidden="1" customHeight="1">
      <c r="A63" s="297"/>
      <c r="B63" s="1531" t="s">
        <v>1018</v>
      </c>
      <c r="C63" s="1531"/>
      <c r="D63" s="1531"/>
      <c r="E63" s="1531"/>
      <c r="F63" s="1531"/>
      <c r="G63" s="1531"/>
      <c r="H63" s="1531"/>
      <c r="I63" s="1531"/>
      <c r="J63" s="1531"/>
      <c r="K63" s="1531"/>
      <c r="L63" s="1531"/>
      <c r="M63" s="1531"/>
      <c r="N63" s="1531"/>
      <c r="O63" s="1531"/>
      <c r="P63" s="1531"/>
      <c r="Q63" s="1531"/>
      <c r="R63" s="1531"/>
      <c r="S63" s="1531"/>
      <c r="T63" s="1143" t="s">
        <v>9</v>
      </c>
      <c r="U63" s="1193"/>
      <c r="V63" s="1014"/>
      <c r="W63" s="1014"/>
      <c r="X63" s="1014"/>
      <c r="Y63" s="1014"/>
      <c r="Z63" s="1702">
        <v>8</v>
      </c>
      <c r="AA63" s="1702"/>
      <c r="AB63" s="1702"/>
      <c r="AC63" s="1702"/>
      <c r="AD63" s="1702"/>
      <c r="AE63" s="1702"/>
      <c r="AF63" s="1066"/>
      <c r="AG63" s="1066"/>
      <c r="AH63" s="1066"/>
      <c r="AI63" s="1066"/>
      <c r="AJ63" s="1066"/>
      <c r="AK63" s="1066"/>
      <c r="AL63" s="1066">
        <f>V63*Z63*AF63</f>
        <v>0</v>
      </c>
      <c r="AM63" s="1066"/>
      <c r="AN63" s="1066"/>
      <c r="AO63" s="1066"/>
      <c r="AP63" s="1066"/>
      <c r="AQ63" s="1066"/>
      <c r="AR63" s="1066"/>
      <c r="AS63" s="1066"/>
      <c r="AT63" s="216"/>
      <c r="AU63" s="216"/>
      <c r="AV63" s="216"/>
      <c r="AW63" s="216"/>
      <c r="AX63" s="216"/>
      <c r="AY63" s="216"/>
      <c r="AZ63" s="216"/>
    </row>
    <row r="64" spans="1:53" ht="15" customHeight="1">
      <c r="A64" s="297"/>
      <c r="B64" s="1531" t="s">
        <v>1016</v>
      </c>
      <c r="C64" s="1531"/>
      <c r="D64" s="1531"/>
      <c r="E64" s="1531"/>
      <c r="F64" s="1531"/>
      <c r="G64" s="1531"/>
      <c r="H64" s="1531"/>
      <c r="I64" s="1531"/>
      <c r="J64" s="1531"/>
      <c r="K64" s="1531"/>
      <c r="L64" s="1531"/>
      <c r="M64" s="1531"/>
      <c r="N64" s="1531"/>
      <c r="O64" s="1531"/>
      <c r="P64" s="1531"/>
      <c r="Q64" s="1531"/>
      <c r="R64" s="1531"/>
      <c r="S64" s="1531"/>
      <c r="T64" s="1143"/>
      <c r="U64" s="1193"/>
      <c r="V64" s="1014" t="s">
        <v>6</v>
      </c>
      <c r="W64" s="1014"/>
      <c r="X64" s="1014"/>
      <c r="Y64" s="1014"/>
      <c r="Z64" s="1702" t="s">
        <v>6</v>
      </c>
      <c r="AA64" s="1702"/>
      <c r="AB64" s="1702"/>
      <c r="AC64" s="1702"/>
      <c r="AD64" s="1702"/>
      <c r="AE64" s="1702"/>
      <c r="AF64" s="1066" t="s">
        <v>6</v>
      </c>
      <c r="AG64" s="1066"/>
      <c r="AH64" s="1066"/>
      <c r="AI64" s="1066"/>
      <c r="AJ64" s="1066"/>
      <c r="AK64" s="1066"/>
      <c r="AL64" s="1066">
        <f>(AL60+AL63)*0.15</f>
        <v>8113.0435199999993</v>
      </c>
      <c r="AM64" s="1066"/>
      <c r="AN64" s="1066"/>
      <c r="AO64" s="1066"/>
      <c r="AP64" s="1066"/>
      <c r="AQ64" s="1066"/>
      <c r="AR64" s="1066"/>
      <c r="AS64" s="1066"/>
      <c r="AT64" s="216"/>
      <c r="AU64" s="216"/>
      <c r="AV64" s="216"/>
      <c r="AW64" s="216"/>
      <c r="AX64" s="216"/>
      <c r="AY64" s="216"/>
      <c r="AZ64" s="216"/>
    </row>
    <row r="65" spans="1:58" ht="15" customHeight="1">
      <c r="A65" s="297"/>
      <c r="B65" s="1681" t="s">
        <v>1017</v>
      </c>
      <c r="C65" s="1682"/>
      <c r="D65" s="1682"/>
      <c r="E65" s="1682"/>
      <c r="F65" s="1682"/>
      <c r="G65" s="1682"/>
      <c r="H65" s="1682"/>
      <c r="I65" s="1682"/>
      <c r="J65" s="1682"/>
      <c r="K65" s="1682"/>
      <c r="L65" s="1682"/>
      <c r="M65" s="1682"/>
      <c r="N65" s="1682"/>
      <c r="O65" s="1682"/>
      <c r="P65" s="1682"/>
      <c r="Q65" s="1682"/>
      <c r="R65" s="1682"/>
      <c r="S65" s="1682"/>
      <c r="T65" s="1682"/>
      <c r="U65" s="1693"/>
      <c r="V65" s="1014">
        <f>V60</f>
        <v>2</v>
      </c>
      <c r="W65" s="1014"/>
      <c r="X65" s="1014"/>
      <c r="Y65" s="1014"/>
      <c r="Z65" s="1702" t="s">
        <v>6</v>
      </c>
      <c r="AA65" s="1702"/>
      <c r="AB65" s="1702"/>
      <c r="AC65" s="1702"/>
      <c r="AD65" s="1702"/>
      <c r="AE65" s="1702"/>
      <c r="AF65" s="1066" t="s">
        <v>6</v>
      </c>
      <c r="AG65" s="1066"/>
      <c r="AH65" s="1066"/>
      <c r="AI65" s="1066"/>
      <c r="AJ65" s="1066"/>
      <c r="AK65" s="1066"/>
      <c r="AL65" s="1066">
        <f>AL60*1.15</f>
        <v>62200.000319999992</v>
      </c>
      <c r="AM65" s="1066"/>
      <c r="AN65" s="1066"/>
      <c r="AO65" s="1066"/>
      <c r="AP65" s="1066"/>
      <c r="AQ65" s="1066"/>
      <c r="AR65" s="1066"/>
      <c r="AS65" s="1066"/>
      <c r="AT65" s="216"/>
      <c r="AU65" s="216"/>
      <c r="AV65" s="216"/>
      <c r="AW65" s="216"/>
      <c r="AX65" s="216"/>
      <c r="AY65" s="216"/>
      <c r="AZ65" s="216"/>
    </row>
    <row r="66" spans="1:58" ht="15" hidden="1" customHeight="1">
      <c r="A66" s="297"/>
      <c r="B66" s="1681" t="s">
        <v>1019</v>
      </c>
      <c r="C66" s="1682"/>
      <c r="D66" s="1682"/>
      <c r="E66" s="1682"/>
      <c r="F66" s="1682"/>
      <c r="G66" s="1682"/>
      <c r="H66" s="1682"/>
      <c r="I66" s="1682"/>
      <c r="J66" s="1682"/>
      <c r="K66" s="1682"/>
      <c r="L66" s="1682"/>
      <c r="M66" s="1682"/>
      <c r="N66" s="1682"/>
      <c r="O66" s="1682"/>
      <c r="P66" s="1682"/>
      <c r="Q66" s="1682"/>
      <c r="R66" s="1682"/>
      <c r="S66" s="1682"/>
      <c r="T66" s="1682"/>
      <c r="U66" s="1693"/>
      <c r="V66" s="1014">
        <f>V63</f>
        <v>0</v>
      </c>
      <c r="W66" s="1014"/>
      <c r="X66" s="1014"/>
      <c r="Y66" s="1014"/>
      <c r="Z66" s="1702" t="s">
        <v>6</v>
      </c>
      <c r="AA66" s="1702"/>
      <c r="AB66" s="1702"/>
      <c r="AC66" s="1702"/>
      <c r="AD66" s="1702"/>
      <c r="AE66" s="1702"/>
      <c r="AF66" s="1066" t="s">
        <v>6</v>
      </c>
      <c r="AG66" s="1066"/>
      <c r="AH66" s="1066"/>
      <c r="AI66" s="1066"/>
      <c r="AJ66" s="1066"/>
      <c r="AK66" s="1066"/>
      <c r="AL66" s="1066">
        <f>AL63*1.15</f>
        <v>0</v>
      </c>
      <c r="AM66" s="1066"/>
      <c r="AN66" s="1066"/>
      <c r="AO66" s="1066"/>
      <c r="AP66" s="1066"/>
      <c r="AQ66" s="1066"/>
      <c r="AR66" s="1066"/>
      <c r="AS66" s="1066"/>
      <c r="AT66" s="216"/>
      <c r="AU66" s="216"/>
      <c r="AV66" s="216"/>
      <c r="AW66" s="216"/>
      <c r="AX66" s="216"/>
      <c r="AY66" s="216"/>
      <c r="AZ66" s="216"/>
    </row>
    <row r="67" spans="1:58" ht="15.75" customHeight="1">
      <c r="A67" s="185"/>
      <c r="B67" s="1530" t="s">
        <v>352</v>
      </c>
      <c r="C67" s="1530"/>
      <c r="D67" s="1530"/>
      <c r="E67" s="1530"/>
      <c r="F67" s="1530"/>
      <c r="G67" s="1530"/>
      <c r="H67" s="1530"/>
      <c r="I67" s="1530"/>
      <c r="J67" s="1530"/>
      <c r="K67" s="1530"/>
      <c r="L67" s="1530"/>
      <c r="M67" s="1530"/>
      <c r="N67" s="1530"/>
      <c r="O67" s="1530"/>
      <c r="P67" s="1530"/>
      <c r="Q67" s="1530"/>
      <c r="R67" s="1530"/>
      <c r="S67" s="1530"/>
      <c r="T67" s="1193" t="s">
        <v>339</v>
      </c>
      <c r="U67" s="1193"/>
      <c r="V67" s="1014">
        <f>V65+V66</f>
        <v>2</v>
      </c>
      <c r="W67" s="1014"/>
      <c r="X67" s="1014"/>
      <c r="Y67" s="1014"/>
      <c r="Z67" s="1642" t="s">
        <v>6</v>
      </c>
      <c r="AA67" s="1642"/>
      <c r="AB67" s="1642"/>
      <c r="AC67" s="1642"/>
      <c r="AD67" s="1642"/>
      <c r="AE67" s="1642"/>
      <c r="AF67" s="1004" t="s">
        <v>6</v>
      </c>
      <c r="AG67" s="1004"/>
      <c r="AH67" s="1004"/>
      <c r="AI67" s="1004"/>
      <c r="AJ67" s="1004"/>
      <c r="AK67" s="1004"/>
      <c r="AL67" s="1066">
        <f>AL65+AL66</f>
        <v>62200.000319999992</v>
      </c>
      <c r="AM67" s="1066"/>
      <c r="AN67" s="1066"/>
      <c r="AO67" s="1066"/>
      <c r="AP67" s="1066"/>
      <c r="AQ67" s="1066"/>
      <c r="AR67" s="1066"/>
      <c r="AS67" s="1066"/>
      <c r="AT67" s="216"/>
      <c r="AU67" s="216"/>
      <c r="AV67" s="216"/>
      <c r="AW67" s="216"/>
      <c r="AX67" s="216"/>
      <c r="AY67" s="216"/>
      <c r="AZ67" s="216"/>
      <c r="BA67" s="454">
        <v>-3.1999999191612005E-4</v>
      </c>
      <c r="BB67" s="505">
        <f>BA67/V62/Z62/1.15</f>
        <v>-3.4782607816969573E-5</v>
      </c>
    </row>
    <row r="68" spans="1:58">
      <c r="A68" s="185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299"/>
      <c r="AU68" s="299"/>
      <c r="AV68" s="191"/>
      <c r="AW68" s="191"/>
      <c r="AX68" s="191"/>
      <c r="AY68" s="191"/>
      <c r="AZ68" s="191"/>
    </row>
    <row r="69" spans="1:58">
      <c r="A69" s="187"/>
      <c r="B69" s="1022" t="s">
        <v>1434</v>
      </c>
      <c r="C69" s="1022"/>
      <c r="D69" s="1022"/>
      <c r="E69" s="1022"/>
      <c r="F69" s="1022"/>
      <c r="G69" s="1022"/>
      <c r="H69" s="1022"/>
      <c r="I69" s="1022"/>
      <c r="J69" s="1022"/>
      <c r="K69" s="1022"/>
      <c r="L69" s="1022"/>
      <c r="M69" s="1022"/>
      <c r="N69" s="1022"/>
      <c r="O69" s="1022"/>
      <c r="P69" s="1022"/>
      <c r="Q69" s="1022"/>
      <c r="R69" s="1022"/>
      <c r="S69" s="1022"/>
      <c r="T69" s="1022"/>
      <c r="U69" s="1022"/>
      <c r="V69" s="1022"/>
      <c r="W69" s="1022"/>
      <c r="X69" s="1022"/>
      <c r="Y69" s="1022"/>
      <c r="Z69" s="1022"/>
      <c r="AA69" s="1022"/>
      <c r="AB69" s="1022"/>
      <c r="AC69" s="1022"/>
      <c r="AD69" s="1022"/>
      <c r="AE69" s="1022"/>
      <c r="AF69" s="1022"/>
      <c r="AG69" s="1022"/>
      <c r="AH69" s="1022"/>
      <c r="AI69" s="1022"/>
      <c r="AJ69" s="1022"/>
      <c r="AK69" s="1022"/>
      <c r="AL69" s="1022"/>
      <c r="AM69" s="1022"/>
      <c r="AN69" s="1022"/>
      <c r="AO69" s="1022"/>
      <c r="AP69" s="1022"/>
      <c r="AQ69" s="1022"/>
      <c r="AR69" s="1022"/>
      <c r="AS69" s="1022"/>
      <c r="AT69" s="1022"/>
      <c r="AU69" s="1022"/>
      <c r="AV69" s="1022"/>
      <c r="AW69" s="1022"/>
      <c r="AX69" s="1022"/>
      <c r="AY69" s="1022"/>
      <c r="AZ69" s="1022"/>
      <c r="BA69" s="1022"/>
      <c r="BB69" s="1022"/>
      <c r="BC69" s="1022"/>
      <c r="BD69" s="1022"/>
      <c r="BE69" s="1022"/>
      <c r="BF69" s="1022"/>
    </row>
    <row r="70" spans="1:58">
      <c r="A70" s="165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  <c r="AO70" s="446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</row>
    <row r="71" spans="1:58" ht="15" customHeight="1">
      <c r="A71" s="299"/>
      <c r="B71" s="1703" t="s">
        <v>572</v>
      </c>
      <c r="C71" s="1704"/>
      <c r="D71" s="1704"/>
      <c r="E71" s="1704"/>
      <c r="F71" s="1704"/>
      <c r="G71" s="1704"/>
      <c r="H71" s="1704"/>
      <c r="I71" s="1704"/>
      <c r="J71" s="1704"/>
      <c r="K71" s="1704"/>
      <c r="L71" s="1704"/>
      <c r="M71" s="1704"/>
      <c r="N71" s="1704"/>
      <c r="O71" s="1704"/>
      <c r="P71" s="1704"/>
      <c r="Q71" s="1704"/>
      <c r="R71" s="1704"/>
      <c r="S71" s="1705"/>
      <c r="T71" s="1144" t="s">
        <v>1</v>
      </c>
      <c r="U71" s="1146"/>
      <c r="V71" s="1144" t="s">
        <v>571</v>
      </c>
      <c r="W71" s="1145"/>
      <c r="X71" s="1145"/>
      <c r="Y71" s="1146"/>
      <c r="Z71" s="1014" t="s">
        <v>1040</v>
      </c>
      <c r="AA71" s="1014"/>
      <c r="AB71" s="1014"/>
      <c r="AC71" s="1014"/>
      <c r="AD71" s="1014"/>
      <c r="AE71" s="1014"/>
      <c r="AF71" s="1014" t="s">
        <v>1041</v>
      </c>
      <c r="AG71" s="1014"/>
      <c r="AH71" s="1014"/>
      <c r="AI71" s="1014"/>
      <c r="AJ71" s="1014"/>
      <c r="AK71" s="1014"/>
      <c r="AL71" s="1014" t="s">
        <v>569</v>
      </c>
      <c r="AM71" s="1014"/>
      <c r="AN71" s="1014"/>
      <c r="AO71" s="1014"/>
      <c r="AP71" s="1014"/>
      <c r="AQ71" s="1014"/>
      <c r="AR71" s="1014"/>
      <c r="AS71" s="1014"/>
      <c r="AT71" s="216"/>
      <c r="AU71" s="216"/>
      <c r="AV71" s="216"/>
      <c r="AW71" s="216"/>
      <c r="AX71" s="216"/>
      <c r="AY71" s="216"/>
      <c r="AZ71" s="216"/>
    </row>
    <row r="72" spans="1:58" ht="15" customHeight="1">
      <c r="A72" s="191"/>
      <c r="B72" s="1706"/>
      <c r="C72" s="1707"/>
      <c r="D72" s="1707"/>
      <c r="E72" s="1707"/>
      <c r="F72" s="1707"/>
      <c r="G72" s="1707"/>
      <c r="H72" s="1707"/>
      <c r="I72" s="1707"/>
      <c r="J72" s="1707"/>
      <c r="K72" s="1707"/>
      <c r="L72" s="1707"/>
      <c r="M72" s="1707"/>
      <c r="N72" s="1707"/>
      <c r="O72" s="1707"/>
      <c r="P72" s="1707"/>
      <c r="Q72" s="1707"/>
      <c r="R72" s="1707"/>
      <c r="S72" s="1708"/>
      <c r="T72" s="1536"/>
      <c r="U72" s="1533"/>
      <c r="V72" s="1536"/>
      <c r="W72" s="1532"/>
      <c r="X72" s="1532"/>
      <c r="Y72" s="1533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4"/>
      <c r="AJ72" s="1014"/>
      <c r="AK72" s="1014"/>
      <c r="AL72" s="1014"/>
      <c r="AM72" s="1014"/>
      <c r="AN72" s="1014"/>
      <c r="AO72" s="1014"/>
      <c r="AP72" s="1014"/>
      <c r="AQ72" s="1014"/>
      <c r="AR72" s="1014"/>
      <c r="AS72" s="1014"/>
      <c r="AT72" s="216"/>
      <c r="AU72" s="216"/>
      <c r="AV72" s="216"/>
      <c r="AW72" s="216"/>
      <c r="AX72" s="216"/>
      <c r="AY72" s="216"/>
      <c r="AZ72" s="216"/>
    </row>
    <row r="73" spans="1:58" ht="15" customHeight="1">
      <c r="A73" s="297"/>
      <c r="B73" s="1706"/>
      <c r="C73" s="1707"/>
      <c r="D73" s="1707"/>
      <c r="E73" s="1707"/>
      <c r="F73" s="1707"/>
      <c r="G73" s="1707"/>
      <c r="H73" s="1707"/>
      <c r="I73" s="1707"/>
      <c r="J73" s="1707"/>
      <c r="K73" s="1707"/>
      <c r="L73" s="1707"/>
      <c r="M73" s="1707"/>
      <c r="N73" s="1707"/>
      <c r="O73" s="1707"/>
      <c r="P73" s="1707"/>
      <c r="Q73" s="1707"/>
      <c r="R73" s="1707"/>
      <c r="S73" s="1708"/>
      <c r="T73" s="1536"/>
      <c r="U73" s="1533"/>
      <c r="V73" s="1536"/>
      <c r="W73" s="1532"/>
      <c r="X73" s="1532"/>
      <c r="Y73" s="1533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4"/>
      <c r="AJ73" s="1014"/>
      <c r="AK73" s="1014"/>
      <c r="AL73" s="1014"/>
      <c r="AM73" s="1014"/>
      <c r="AN73" s="1014"/>
      <c r="AO73" s="1014"/>
      <c r="AP73" s="1014"/>
      <c r="AQ73" s="1014"/>
      <c r="AR73" s="1014"/>
      <c r="AS73" s="1014"/>
      <c r="AT73" s="216"/>
      <c r="AU73" s="216"/>
      <c r="AV73" s="216"/>
      <c r="AW73" s="216"/>
      <c r="AX73" s="216"/>
      <c r="AY73" s="216"/>
      <c r="AZ73" s="216"/>
    </row>
    <row r="74" spans="1:58">
      <c r="A74" s="298"/>
      <c r="B74" s="1709"/>
      <c r="C74" s="1710"/>
      <c r="D74" s="1710"/>
      <c r="E74" s="1710"/>
      <c r="F74" s="1710"/>
      <c r="G74" s="1710"/>
      <c r="H74" s="1710"/>
      <c r="I74" s="1710"/>
      <c r="J74" s="1710"/>
      <c r="K74" s="1710"/>
      <c r="L74" s="1710"/>
      <c r="M74" s="1710"/>
      <c r="N74" s="1710"/>
      <c r="O74" s="1710"/>
      <c r="P74" s="1710"/>
      <c r="Q74" s="1710"/>
      <c r="R74" s="1710"/>
      <c r="S74" s="1711"/>
      <c r="T74" s="1537"/>
      <c r="U74" s="1535"/>
      <c r="V74" s="1537"/>
      <c r="W74" s="1534"/>
      <c r="X74" s="1534"/>
      <c r="Y74" s="1535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4"/>
      <c r="AJ74" s="1014"/>
      <c r="AK74" s="1014"/>
      <c r="AL74" s="1014"/>
      <c r="AM74" s="1014"/>
      <c r="AN74" s="1014"/>
      <c r="AO74" s="1014"/>
      <c r="AP74" s="1014"/>
      <c r="AQ74" s="1014"/>
      <c r="AR74" s="1014"/>
      <c r="AS74" s="1014"/>
      <c r="AT74" s="216"/>
      <c r="AU74" s="216"/>
      <c r="AV74" s="216"/>
      <c r="AW74" s="216"/>
      <c r="AX74" s="216"/>
      <c r="AY74" s="216"/>
      <c r="AZ74" s="216"/>
    </row>
    <row r="75" spans="1:58">
      <c r="A75" s="297"/>
      <c r="B75" s="1014">
        <v>1</v>
      </c>
      <c r="C75" s="1014"/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4"/>
      <c r="T75" s="1014">
        <v>2</v>
      </c>
      <c r="U75" s="1014"/>
      <c r="V75" s="1014">
        <v>3</v>
      </c>
      <c r="W75" s="1014"/>
      <c r="X75" s="1014"/>
      <c r="Y75" s="1014"/>
      <c r="Z75" s="1014">
        <v>4</v>
      </c>
      <c r="AA75" s="1014"/>
      <c r="AB75" s="1014"/>
      <c r="AC75" s="1014"/>
      <c r="AD75" s="1014"/>
      <c r="AE75" s="1014"/>
      <c r="AF75" s="1014">
        <v>5</v>
      </c>
      <c r="AG75" s="1014"/>
      <c r="AH75" s="1014"/>
      <c r="AI75" s="1014"/>
      <c r="AJ75" s="1014"/>
      <c r="AK75" s="1014"/>
      <c r="AL75" s="1014">
        <v>6</v>
      </c>
      <c r="AM75" s="1014"/>
      <c r="AN75" s="1014"/>
      <c r="AO75" s="1014"/>
      <c r="AP75" s="1014"/>
      <c r="AQ75" s="1014"/>
      <c r="AR75" s="1014"/>
      <c r="AS75" s="1014"/>
      <c r="AT75" s="216"/>
      <c r="AU75" s="216"/>
      <c r="AV75" s="216"/>
      <c r="AW75" s="216"/>
      <c r="AX75" s="216"/>
      <c r="AY75" s="216"/>
      <c r="AZ75" s="216"/>
    </row>
    <row r="76" spans="1:58" ht="15" customHeight="1">
      <c r="A76" s="297"/>
      <c r="B76" s="1531" t="s">
        <v>1031</v>
      </c>
      <c r="C76" s="1531"/>
      <c r="D76" s="1531"/>
      <c r="E76" s="1531"/>
      <c r="F76" s="1531"/>
      <c r="G76" s="1531"/>
      <c r="H76" s="1531"/>
      <c r="I76" s="1531"/>
      <c r="J76" s="1531"/>
      <c r="K76" s="1531"/>
      <c r="L76" s="1531"/>
      <c r="M76" s="1531"/>
      <c r="N76" s="1531"/>
      <c r="O76" s="1531"/>
      <c r="P76" s="1531"/>
      <c r="Q76" s="1531"/>
      <c r="R76" s="1531"/>
      <c r="S76" s="1531"/>
      <c r="T76" s="1541" t="s">
        <v>7</v>
      </c>
      <c r="U76" s="1541"/>
      <c r="V76" s="1477">
        <f>SUM(V77:Y78)</f>
        <v>2</v>
      </c>
      <c r="W76" s="1477"/>
      <c r="X76" s="1477"/>
      <c r="Y76" s="1477"/>
      <c r="Z76" s="1529" t="s">
        <v>6</v>
      </c>
      <c r="AA76" s="1529"/>
      <c r="AB76" s="1529"/>
      <c r="AC76" s="1529"/>
      <c r="AD76" s="1529"/>
      <c r="AE76" s="1529"/>
      <c r="AF76" s="1529" t="s">
        <v>6</v>
      </c>
      <c r="AG76" s="1529"/>
      <c r="AH76" s="1529"/>
      <c r="AI76" s="1529"/>
      <c r="AJ76" s="1529"/>
      <c r="AK76" s="1529"/>
      <c r="AL76" s="1066">
        <f>SUM(AL77:AO78)</f>
        <v>54086.9568</v>
      </c>
      <c r="AM76" s="1066"/>
      <c r="AN76" s="1066"/>
      <c r="AO76" s="1066"/>
      <c r="AP76" s="1066"/>
      <c r="AQ76" s="1066"/>
      <c r="AR76" s="1066"/>
      <c r="AS76" s="1066"/>
      <c r="AT76" s="216"/>
      <c r="AU76" s="216"/>
      <c r="AV76" s="216"/>
      <c r="AW76" s="216"/>
      <c r="AX76" s="216"/>
      <c r="AY76" s="216"/>
      <c r="AZ76" s="216"/>
      <c r="BA76" s="508">
        <v>600000</v>
      </c>
    </row>
    <row r="77" spans="1:58" ht="15" customHeight="1">
      <c r="A77" s="297"/>
      <c r="B77" s="1540" t="s">
        <v>436</v>
      </c>
      <c r="C77" s="1540"/>
      <c r="D77" s="1540"/>
      <c r="E77" s="1540"/>
      <c r="F77" s="1540"/>
      <c r="G77" s="1540"/>
      <c r="H77" s="1540"/>
      <c r="I77" s="1540"/>
      <c r="J77" s="1540"/>
      <c r="K77" s="1540"/>
      <c r="L77" s="1540"/>
      <c r="M77" s="1540"/>
      <c r="N77" s="1540"/>
      <c r="O77" s="1540"/>
      <c r="P77" s="1540"/>
      <c r="Q77" s="1540"/>
      <c r="R77" s="1540"/>
      <c r="S77" s="1540"/>
      <c r="T77" s="1535"/>
      <c r="U77" s="1541"/>
      <c r="V77" s="1477">
        <v>1</v>
      </c>
      <c r="W77" s="1477"/>
      <c r="X77" s="1477"/>
      <c r="Y77" s="1477"/>
      <c r="Z77" s="1712">
        <v>8</v>
      </c>
      <c r="AA77" s="1713"/>
      <c r="AB77" s="1713"/>
      <c r="AC77" s="1713"/>
      <c r="AD77" s="1713"/>
      <c r="AE77" s="1714"/>
      <c r="AF77" s="1529">
        <f>AL77/Z77/V77</f>
        <v>1500</v>
      </c>
      <c r="AG77" s="1529"/>
      <c r="AH77" s="1529"/>
      <c r="AI77" s="1529"/>
      <c r="AJ77" s="1529"/>
      <c r="AK77" s="1529"/>
      <c r="AL77" s="1066">
        <f>BA76*BA77</f>
        <v>12000</v>
      </c>
      <c r="AM77" s="1066"/>
      <c r="AN77" s="1066"/>
      <c r="AO77" s="1066"/>
      <c r="AP77" s="1066"/>
      <c r="AQ77" s="1066"/>
      <c r="AR77" s="1066"/>
      <c r="AS77" s="1066"/>
      <c r="AT77" s="216"/>
      <c r="AU77" s="216"/>
      <c r="AV77" s="216"/>
      <c r="AW77" s="216"/>
      <c r="AX77" s="216"/>
      <c r="AY77" s="216"/>
      <c r="AZ77" s="216"/>
      <c r="BA77" s="509">
        <v>0.02</v>
      </c>
    </row>
    <row r="78" spans="1:58" ht="15" customHeight="1">
      <c r="A78" s="297"/>
      <c r="B78" s="1540" t="s">
        <v>1039</v>
      </c>
      <c r="C78" s="1540"/>
      <c r="D78" s="1540"/>
      <c r="E78" s="1540"/>
      <c r="F78" s="1540"/>
      <c r="G78" s="1540"/>
      <c r="H78" s="1540"/>
      <c r="I78" s="1540"/>
      <c r="J78" s="1540"/>
      <c r="K78" s="1540"/>
      <c r="L78" s="1540"/>
      <c r="M78" s="1540"/>
      <c r="N78" s="1540"/>
      <c r="O78" s="1540"/>
      <c r="P78" s="1540"/>
      <c r="Q78" s="1540"/>
      <c r="R78" s="1540"/>
      <c r="S78" s="1540"/>
      <c r="T78" s="1143"/>
      <c r="U78" s="1193"/>
      <c r="V78" s="1014">
        <v>1</v>
      </c>
      <c r="W78" s="1014"/>
      <c r="X78" s="1014"/>
      <c r="Y78" s="1014"/>
      <c r="Z78" s="1702">
        <v>8</v>
      </c>
      <c r="AA78" s="1702"/>
      <c r="AB78" s="1702"/>
      <c r="AC78" s="1702"/>
      <c r="AD78" s="1702"/>
      <c r="AE78" s="1702"/>
      <c r="AF78" s="1529">
        <v>5260.8696</v>
      </c>
      <c r="AG78" s="1529"/>
      <c r="AH78" s="1529"/>
      <c r="AI78" s="1529"/>
      <c r="AJ78" s="1529"/>
      <c r="AK78" s="1529"/>
      <c r="AL78" s="1066">
        <f>V78*Z78*AF78</f>
        <v>42086.9568</v>
      </c>
      <c r="AM78" s="1066"/>
      <c r="AN78" s="1066"/>
      <c r="AO78" s="1066"/>
      <c r="AP78" s="1066"/>
      <c r="AQ78" s="1066"/>
      <c r="AR78" s="1066"/>
      <c r="AS78" s="1066"/>
      <c r="AT78" s="216"/>
      <c r="AU78" s="216"/>
      <c r="AV78" s="216"/>
      <c r="AW78" s="216"/>
      <c r="AX78" s="216"/>
      <c r="AY78" s="216"/>
      <c r="AZ78" s="216"/>
      <c r="BA78" s="510">
        <v>0.03</v>
      </c>
    </row>
    <row r="79" spans="1:58" ht="15" hidden="1" customHeight="1">
      <c r="A79" s="297"/>
      <c r="B79" s="1531" t="s">
        <v>1018</v>
      </c>
      <c r="C79" s="1531"/>
      <c r="D79" s="1531"/>
      <c r="E79" s="1531"/>
      <c r="F79" s="1531"/>
      <c r="G79" s="1531"/>
      <c r="H79" s="1531"/>
      <c r="I79" s="1531"/>
      <c r="J79" s="1531"/>
      <c r="K79" s="1531"/>
      <c r="L79" s="1531"/>
      <c r="M79" s="1531"/>
      <c r="N79" s="1531"/>
      <c r="O79" s="1531"/>
      <c r="P79" s="1531"/>
      <c r="Q79" s="1531"/>
      <c r="R79" s="1531"/>
      <c r="S79" s="1531"/>
      <c r="T79" s="1143" t="s">
        <v>9</v>
      </c>
      <c r="U79" s="1193"/>
      <c r="V79" s="1014"/>
      <c r="W79" s="1014"/>
      <c r="X79" s="1014"/>
      <c r="Y79" s="1014"/>
      <c r="Z79" s="1702">
        <v>8</v>
      </c>
      <c r="AA79" s="1702"/>
      <c r="AB79" s="1702"/>
      <c r="AC79" s="1702"/>
      <c r="AD79" s="1702"/>
      <c r="AE79" s="1702"/>
      <c r="AF79" s="1066"/>
      <c r="AG79" s="1066"/>
      <c r="AH79" s="1066"/>
      <c r="AI79" s="1066"/>
      <c r="AJ79" s="1066"/>
      <c r="AK79" s="1066"/>
      <c r="AL79" s="1066">
        <f>V79*Z79*AF79</f>
        <v>0</v>
      </c>
      <c r="AM79" s="1066"/>
      <c r="AN79" s="1066"/>
      <c r="AO79" s="1066"/>
      <c r="AP79" s="1066"/>
      <c r="AQ79" s="1066"/>
      <c r="AR79" s="1066"/>
      <c r="AS79" s="1066"/>
      <c r="AT79" s="216"/>
      <c r="AU79" s="216"/>
      <c r="AV79" s="216"/>
      <c r="AW79" s="216"/>
      <c r="AX79" s="216"/>
      <c r="AY79" s="216"/>
      <c r="AZ79" s="216"/>
    </row>
    <row r="80" spans="1:58" ht="15" customHeight="1">
      <c r="A80" s="297"/>
      <c r="B80" s="1531" t="s">
        <v>1016</v>
      </c>
      <c r="C80" s="1531"/>
      <c r="D80" s="1531"/>
      <c r="E80" s="1531"/>
      <c r="F80" s="1531"/>
      <c r="G80" s="1531"/>
      <c r="H80" s="1531"/>
      <c r="I80" s="1531"/>
      <c r="J80" s="1531"/>
      <c r="K80" s="1531"/>
      <c r="L80" s="1531"/>
      <c r="M80" s="1531"/>
      <c r="N80" s="1531"/>
      <c r="O80" s="1531"/>
      <c r="P80" s="1531"/>
      <c r="Q80" s="1531"/>
      <c r="R80" s="1531"/>
      <c r="S80" s="1531"/>
      <c r="T80" s="1143"/>
      <c r="U80" s="1193"/>
      <c r="V80" s="1014" t="s">
        <v>6</v>
      </c>
      <c r="W80" s="1014"/>
      <c r="X80" s="1014"/>
      <c r="Y80" s="1014"/>
      <c r="Z80" s="1702" t="s">
        <v>6</v>
      </c>
      <c r="AA80" s="1702"/>
      <c r="AB80" s="1702"/>
      <c r="AC80" s="1702"/>
      <c r="AD80" s="1702"/>
      <c r="AE80" s="1702"/>
      <c r="AF80" s="1066" t="s">
        <v>6</v>
      </c>
      <c r="AG80" s="1066"/>
      <c r="AH80" s="1066"/>
      <c r="AI80" s="1066"/>
      <c r="AJ80" s="1066"/>
      <c r="AK80" s="1066"/>
      <c r="AL80" s="1066">
        <f>(AL76+AL79)*0.15</f>
        <v>8113.0435199999993</v>
      </c>
      <c r="AM80" s="1066"/>
      <c r="AN80" s="1066"/>
      <c r="AO80" s="1066"/>
      <c r="AP80" s="1066"/>
      <c r="AQ80" s="1066"/>
      <c r="AR80" s="1066"/>
      <c r="AS80" s="1066"/>
      <c r="AT80" s="216"/>
      <c r="AU80" s="216"/>
      <c r="AV80" s="216"/>
      <c r="AW80" s="216"/>
      <c r="AX80" s="216"/>
      <c r="AY80" s="216"/>
      <c r="AZ80" s="216"/>
    </row>
    <row r="81" spans="1:58" ht="15" customHeight="1">
      <c r="A81" s="297"/>
      <c r="B81" s="1681" t="s">
        <v>1017</v>
      </c>
      <c r="C81" s="1682"/>
      <c r="D81" s="1682"/>
      <c r="E81" s="1682"/>
      <c r="F81" s="1682"/>
      <c r="G81" s="1682"/>
      <c r="H81" s="1682"/>
      <c r="I81" s="1682"/>
      <c r="J81" s="1682"/>
      <c r="K81" s="1682"/>
      <c r="L81" s="1682"/>
      <c r="M81" s="1682"/>
      <c r="N81" s="1682"/>
      <c r="O81" s="1682"/>
      <c r="P81" s="1682"/>
      <c r="Q81" s="1682"/>
      <c r="R81" s="1682"/>
      <c r="S81" s="1682"/>
      <c r="T81" s="1682"/>
      <c r="U81" s="1693"/>
      <c r="V81" s="1014">
        <f>V76</f>
        <v>2</v>
      </c>
      <c r="W81" s="1014"/>
      <c r="X81" s="1014"/>
      <c r="Y81" s="1014"/>
      <c r="Z81" s="1702" t="s">
        <v>6</v>
      </c>
      <c r="AA81" s="1702"/>
      <c r="AB81" s="1702"/>
      <c r="AC81" s="1702"/>
      <c r="AD81" s="1702"/>
      <c r="AE81" s="1702"/>
      <c r="AF81" s="1066" t="s">
        <v>6</v>
      </c>
      <c r="AG81" s="1066"/>
      <c r="AH81" s="1066"/>
      <c r="AI81" s="1066"/>
      <c r="AJ81" s="1066"/>
      <c r="AK81" s="1066"/>
      <c r="AL81" s="1066">
        <f>AL76*1.15</f>
        <v>62200.000319999992</v>
      </c>
      <c r="AM81" s="1066"/>
      <c r="AN81" s="1066"/>
      <c r="AO81" s="1066"/>
      <c r="AP81" s="1066"/>
      <c r="AQ81" s="1066"/>
      <c r="AR81" s="1066"/>
      <c r="AS81" s="1066"/>
      <c r="AT81" s="216"/>
      <c r="AU81" s="216"/>
      <c r="AV81" s="216"/>
      <c r="AW81" s="216"/>
      <c r="AX81" s="216"/>
      <c r="AY81" s="216"/>
      <c r="AZ81" s="216"/>
    </row>
    <row r="82" spans="1:58" ht="15" hidden="1" customHeight="1">
      <c r="A82" s="297"/>
      <c r="B82" s="1681" t="s">
        <v>1019</v>
      </c>
      <c r="C82" s="1682"/>
      <c r="D82" s="1682"/>
      <c r="E82" s="1682"/>
      <c r="F82" s="1682"/>
      <c r="G82" s="1682"/>
      <c r="H82" s="1682"/>
      <c r="I82" s="1682"/>
      <c r="J82" s="1682"/>
      <c r="K82" s="1682"/>
      <c r="L82" s="1682"/>
      <c r="M82" s="1682"/>
      <c r="N82" s="1682"/>
      <c r="O82" s="1682"/>
      <c r="P82" s="1682"/>
      <c r="Q82" s="1682"/>
      <c r="R82" s="1682"/>
      <c r="S82" s="1682"/>
      <c r="T82" s="1682"/>
      <c r="U82" s="1693"/>
      <c r="V82" s="1014">
        <f>V79</f>
        <v>0</v>
      </c>
      <c r="W82" s="1014"/>
      <c r="X82" s="1014"/>
      <c r="Y82" s="1014"/>
      <c r="Z82" s="1702" t="s">
        <v>6</v>
      </c>
      <c r="AA82" s="1702"/>
      <c r="AB82" s="1702"/>
      <c r="AC82" s="1702"/>
      <c r="AD82" s="1702"/>
      <c r="AE82" s="1702"/>
      <c r="AF82" s="1066" t="s">
        <v>6</v>
      </c>
      <c r="AG82" s="1066"/>
      <c r="AH82" s="1066"/>
      <c r="AI82" s="1066"/>
      <c r="AJ82" s="1066"/>
      <c r="AK82" s="1066"/>
      <c r="AL82" s="1066">
        <f>AL79*1.15</f>
        <v>0</v>
      </c>
      <c r="AM82" s="1066"/>
      <c r="AN82" s="1066"/>
      <c r="AO82" s="1066"/>
      <c r="AP82" s="1066"/>
      <c r="AQ82" s="1066"/>
      <c r="AR82" s="1066"/>
      <c r="AS82" s="1066"/>
      <c r="AT82" s="216"/>
      <c r="AU82" s="216"/>
      <c r="AV82" s="216"/>
      <c r="AW82" s="216"/>
      <c r="AX82" s="216"/>
      <c r="AY82" s="216"/>
      <c r="AZ82" s="216"/>
    </row>
    <row r="83" spans="1:58" ht="15" customHeight="1">
      <c r="A83" s="297"/>
      <c r="B83" s="1530" t="s">
        <v>352</v>
      </c>
      <c r="C83" s="1530"/>
      <c r="D83" s="1530"/>
      <c r="E83" s="1530"/>
      <c r="F83" s="1530"/>
      <c r="G83" s="1530"/>
      <c r="H83" s="1530"/>
      <c r="I83" s="1530"/>
      <c r="J83" s="1530"/>
      <c r="K83" s="1530"/>
      <c r="L83" s="1530"/>
      <c r="M83" s="1530"/>
      <c r="N83" s="1530"/>
      <c r="O83" s="1530"/>
      <c r="P83" s="1530"/>
      <c r="Q83" s="1530"/>
      <c r="R83" s="1530"/>
      <c r="S83" s="1530"/>
      <c r="T83" s="1193" t="s">
        <v>339</v>
      </c>
      <c r="U83" s="1193"/>
      <c r="V83" s="1014">
        <f>V81+V82</f>
        <v>2</v>
      </c>
      <c r="W83" s="1014"/>
      <c r="X83" s="1014"/>
      <c r="Y83" s="1014"/>
      <c r="Z83" s="1642" t="s">
        <v>6</v>
      </c>
      <c r="AA83" s="1642"/>
      <c r="AB83" s="1642"/>
      <c r="AC83" s="1642"/>
      <c r="AD83" s="1642"/>
      <c r="AE83" s="1642"/>
      <c r="AF83" s="1004" t="s">
        <v>6</v>
      </c>
      <c r="AG83" s="1004"/>
      <c r="AH83" s="1004"/>
      <c r="AI83" s="1004"/>
      <c r="AJ83" s="1004"/>
      <c r="AK83" s="1004"/>
      <c r="AL83" s="1066">
        <f>AL81+AL82</f>
        <v>62200.000319999992</v>
      </c>
      <c r="AM83" s="1066"/>
      <c r="AN83" s="1066"/>
      <c r="AO83" s="1066"/>
      <c r="AP83" s="1066"/>
      <c r="AQ83" s="1066"/>
      <c r="AR83" s="1066"/>
      <c r="AS83" s="1066"/>
      <c r="AT83" s="216"/>
      <c r="AU83" s="216"/>
      <c r="AV83" s="216"/>
      <c r="AW83" s="216"/>
      <c r="AX83" s="216"/>
      <c r="AY83" s="216"/>
      <c r="AZ83" s="216"/>
      <c r="BA83" s="454">
        <v>-3.1999999191612005E-4</v>
      </c>
      <c r="BB83" s="505">
        <f>BA83/V78/Z78/1.15</f>
        <v>-3.4782607816969573E-5</v>
      </c>
    </row>
    <row r="85" spans="1:58">
      <c r="A85" s="187"/>
      <c r="B85" s="1022" t="s">
        <v>1435</v>
      </c>
      <c r="C85" s="1022"/>
      <c r="D85" s="1022"/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1022"/>
      <c r="AD85" s="1022"/>
      <c r="AE85" s="1022"/>
      <c r="AF85" s="1022"/>
      <c r="AG85" s="1022"/>
      <c r="AH85" s="1022"/>
      <c r="AI85" s="1022"/>
      <c r="AJ85" s="1022"/>
      <c r="AK85" s="1022"/>
      <c r="AL85" s="1022"/>
      <c r="AM85" s="1022"/>
      <c r="AN85" s="1022"/>
      <c r="AO85" s="1022"/>
      <c r="AP85" s="1022"/>
      <c r="AQ85" s="1022"/>
      <c r="AR85" s="1022"/>
      <c r="AS85" s="1022"/>
      <c r="AT85" s="1022"/>
      <c r="AU85" s="1022"/>
      <c r="AV85" s="1022"/>
      <c r="AW85" s="1022"/>
      <c r="AX85" s="1022"/>
      <c r="AY85" s="1022"/>
      <c r="AZ85" s="1022"/>
      <c r="BA85" s="1022"/>
      <c r="BB85" s="1022"/>
      <c r="BC85" s="1022"/>
      <c r="BD85" s="1022"/>
      <c r="BE85" s="1022"/>
      <c r="BF85" s="1022"/>
    </row>
    <row r="86" spans="1:58" ht="9" customHeight="1">
      <c r="A86" s="165"/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  <c r="V86" s="446"/>
      <c r="W86" s="446"/>
      <c r="X86" s="446"/>
      <c r="Y86" s="446"/>
      <c r="Z86" s="446"/>
      <c r="AA86" s="446"/>
      <c r="AB86" s="446"/>
      <c r="AC86" s="446"/>
      <c r="AD86" s="446"/>
      <c r="AE86" s="446"/>
      <c r="AF86" s="446"/>
      <c r="AG86" s="446"/>
      <c r="AH86" s="446"/>
      <c r="AI86" s="446"/>
      <c r="AJ86" s="446"/>
      <c r="AK86" s="446"/>
      <c r="AL86" s="446"/>
      <c r="AM86" s="446"/>
      <c r="AN86" s="446"/>
      <c r="AO86" s="446"/>
      <c r="AP86" s="446"/>
      <c r="AQ86" s="446"/>
      <c r="AR86" s="446"/>
      <c r="AS86" s="446"/>
      <c r="AT86" s="446"/>
      <c r="AU86" s="446"/>
      <c r="AV86" s="446"/>
      <c r="AW86" s="446"/>
      <c r="AX86" s="446"/>
      <c r="AY86" s="446"/>
      <c r="AZ86" s="446"/>
    </row>
    <row r="87" spans="1:58" ht="15" customHeight="1">
      <c r="A87" s="299"/>
      <c r="B87" s="1703" t="s">
        <v>572</v>
      </c>
      <c r="C87" s="1704"/>
      <c r="D87" s="1704"/>
      <c r="E87" s="1704"/>
      <c r="F87" s="1704"/>
      <c r="G87" s="1704"/>
      <c r="H87" s="1704"/>
      <c r="I87" s="1704"/>
      <c r="J87" s="1704"/>
      <c r="K87" s="1704"/>
      <c r="L87" s="1704"/>
      <c r="M87" s="1704"/>
      <c r="N87" s="1704"/>
      <c r="O87" s="1704"/>
      <c r="P87" s="1704"/>
      <c r="Q87" s="1704"/>
      <c r="R87" s="1704"/>
      <c r="S87" s="1705"/>
      <c r="T87" s="1144" t="s">
        <v>1</v>
      </c>
      <c r="U87" s="1146"/>
      <c r="V87" s="1144" t="s">
        <v>571</v>
      </c>
      <c r="W87" s="1145"/>
      <c r="X87" s="1145"/>
      <c r="Y87" s="1146"/>
      <c r="Z87" s="1014" t="s">
        <v>1040</v>
      </c>
      <c r="AA87" s="1014"/>
      <c r="AB87" s="1014"/>
      <c r="AC87" s="1014"/>
      <c r="AD87" s="1014"/>
      <c r="AE87" s="1014"/>
      <c r="AF87" s="1014" t="s">
        <v>1041</v>
      </c>
      <c r="AG87" s="1014"/>
      <c r="AH87" s="1014"/>
      <c r="AI87" s="1014"/>
      <c r="AJ87" s="1014"/>
      <c r="AK87" s="1014"/>
      <c r="AL87" s="1014" t="s">
        <v>1042</v>
      </c>
      <c r="AM87" s="1014"/>
      <c r="AN87" s="1014"/>
      <c r="AO87" s="1014"/>
      <c r="AP87" s="1014"/>
      <c r="AQ87" s="1014"/>
      <c r="AR87" s="1014"/>
      <c r="AS87" s="1014"/>
      <c r="AT87" s="216"/>
      <c r="AU87" s="216"/>
      <c r="AV87" s="216"/>
      <c r="AW87" s="216"/>
      <c r="AX87" s="216"/>
      <c r="AY87" s="216"/>
      <c r="AZ87" s="216"/>
    </row>
    <row r="88" spans="1:58" ht="15" customHeight="1">
      <c r="A88" s="191"/>
      <c r="B88" s="1706"/>
      <c r="C88" s="1707"/>
      <c r="D88" s="1707"/>
      <c r="E88" s="1707"/>
      <c r="F88" s="1707"/>
      <c r="G88" s="1707"/>
      <c r="H88" s="1707"/>
      <c r="I88" s="1707"/>
      <c r="J88" s="1707"/>
      <c r="K88" s="1707"/>
      <c r="L88" s="1707"/>
      <c r="M88" s="1707"/>
      <c r="N88" s="1707"/>
      <c r="O88" s="1707"/>
      <c r="P88" s="1707"/>
      <c r="Q88" s="1707"/>
      <c r="R88" s="1707"/>
      <c r="S88" s="1708"/>
      <c r="T88" s="1536"/>
      <c r="U88" s="1533"/>
      <c r="V88" s="1536"/>
      <c r="W88" s="1532"/>
      <c r="X88" s="1532"/>
      <c r="Y88" s="1533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4"/>
      <c r="AJ88" s="1014"/>
      <c r="AK88" s="1014"/>
      <c r="AL88" s="1014"/>
      <c r="AM88" s="1014"/>
      <c r="AN88" s="1014"/>
      <c r="AO88" s="1014"/>
      <c r="AP88" s="1014"/>
      <c r="AQ88" s="1014"/>
      <c r="AR88" s="1014"/>
      <c r="AS88" s="1014"/>
      <c r="AT88" s="216"/>
      <c r="AU88" s="216"/>
      <c r="AV88" s="216"/>
      <c r="AW88" s="216"/>
      <c r="AX88" s="216"/>
      <c r="AY88" s="216"/>
      <c r="AZ88" s="216"/>
    </row>
    <row r="89" spans="1:58" ht="15" customHeight="1">
      <c r="A89" s="297"/>
      <c r="B89" s="1706"/>
      <c r="C89" s="1707"/>
      <c r="D89" s="1707"/>
      <c r="E89" s="1707"/>
      <c r="F89" s="1707"/>
      <c r="G89" s="1707"/>
      <c r="H89" s="1707"/>
      <c r="I89" s="1707"/>
      <c r="J89" s="1707"/>
      <c r="K89" s="1707"/>
      <c r="L89" s="1707"/>
      <c r="M89" s="1707"/>
      <c r="N89" s="1707"/>
      <c r="O89" s="1707"/>
      <c r="P89" s="1707"/>
      <c r="Q89" s="1707"/>
      <c r="R89" s="1707"/>
      <c r="S89" s="1708"/>
      <c r="T89" s="1536"/>
      <c r="U89" s="1533"/>
      <c r="V89" s="1536"/>
      <c r="W89" s="1532"/>
      <c r="X89" s="1532"/>
      <c r="Y89" s="1533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4"/>
      <c r="AJ89" s="1014"/>
      <c r="AK89" s="1014"/>
      <c r="AL89" s="1014"/>
      <c r="AM89" s="1014"/>
      <c r="AN89" s="1014"/>
      <c r="AO89" s="1014"/>
      <c r="AP89" s="1014"/>
      <c r="AQ89" s="1014"/>
      <c r="AR89" s="1014"/>
      <c r="AS89" s="1014"/>
      <c r="AT89" s="216"/>
      <c r="AU89" s="216"/>
      <c r="AV89" s="216"/>
      <c r="AW89" s="216"/>
      <c r="AX89" s="216"/>
      <c r="AY89" s="216"/>
      <c r="AZ89" s="216"/>
    </row>
    <row r="90" spans="1:58">
      <c r="A90" s="298"/>
      <c r="B90" s="1709"/>
      <c r="C90" s="1710"/>
      <c r="D90" s="1710"/>
      <c r="E90" s="1710"/>
      <c r="F90" s="1710"/>
      <c r="G90" s="1710"/>
      <c r="H90" s="1710"/>
      <c r="I90" s="1710"/>
      <c r="J90" s="1710"/>
      <c r="K90" s="1710"/>
      <c r="L90" s="1710"/>
      <c r="M90" s="1710"/>
      <c r="N90" s="1710"/>
      <c r="O90" s="1710"/>
      <c r="P90" s="1710"/>
      <c r="Q90" s="1710"/>
      <c r="R90" s="1710"/>
      <c r="S90" s="1711"/>
      <c r="T90" s="1537"/>
      <c r="U90" s="1535"/>
      <c r="V90" s="1537"/>
      <c r="W90" s="1534"/>
      <c r="X90" s="1534"/>
      <c r="Y90" s="1535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4"/>
      <c r="AJ90" s="1014"/>
      <c r="AK90" s="1014"/>
      <c r="AL90" s="1014"/>
      <c r="AM90" s="1014"/>
      <c r="AN90" s="1014"/>
      <c r="AO90" s="1014"/>
      <c r="AP90" s="1014"/>
      <c r="AQ90" s="1014"/>
      <c r="AR90" s="1014"/>
      <c r="AS90" s="1014"/>
      <c r="AT90" s="216"/>
      <c r="AU90" s="216"/>
      <c r="AV90" s="216"/>
      <c r="AW90" s="216"/>
      <c r="AX90" s="216"/>
      <c r="AY90" s="216"/>
      <c r="AZ90" s="216"/>
    </row>
    <row r="91" spans="1:58">
      <c r="A91" s="297"/>
      <c r="B91" s="1014">
        <v>1</v>
      </c>
      <c r="C91" s="1014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>
        <v>2</v>
      </c>
      <c r="U91" s="1014"/>
      <c r="V91" s="1014">
        <v>3</v>
      </c>
      <c r="W91" s="1014"/>
      <c r="X91" s="1014"/>
      <c r="Y91" s="1014"/>
      <c r="Z91" s="1014">
        <v>4</v>
      </c>
      <c r="AA91" s="1014"/>
      <c r="AB91" s="1014"/>
      <c r="AC91" s="1014"/>
      <c r="AD91" s="1014"/>
      <c r="AE91" s="1014"/>
      <c r="AF91" s="1014">
        <v>5</v>
      </c>
      <c r="AG91" s="1014"/>
      <c r="AH91" s="1014"/>
      <c r="AI91" s="1014"/>
      <c r="AJ91" s="1014"/>
      <c r="AK91" s="1014"/>
      <c r="AL91" s="1014">
        <v>6</v>
      </c>
      <c r="AM91" s="1014"/>
      <c r="AN91" s="1014"/>
      <c r="AO91" s="1014"/>
      <c r="AP91" s="1014"/>
      <c r="AQ91" s="1014"/>
      <c r="AR91" s="1014"/>
      <c r="AS91" s="1014"/>
      <c r="AT91" s="216"/>
      <c r="AU91" s="216"/>
      <c r="AV91" s="216"/>
      <c r="AW91" s="216"/>
      <c r="AX91" s="216"/>
      <c r="AY91" s="216"/>
      <c r="AZ91" s="216"/>
    </row>
    <row r="92" spans="1:58" ht="15" customHeight="1">
      <c r="A92" s="297"/>
      <c r="B92" s="1531" t="s">
        <v>1031</v>
      </c>
      <c r="C92" s="1531"/>
      <c r="D92" s="1531"/>
      <c r="E92" s="1531"/>
      <c r="F92" s="1531"/>
      <c r="G92" s="1531"/>
      <c r="H92" s="1531"/>
      <c r="I92" s="1531"/>
      <c r="J92" s="1531"/>
      <c r="K92" s="1531"/>
      <c r="L92" s="1531"/>
      <c r="M92" s="1531"/>
      <c r="N92" s="1531"/>
      <c r="O92" s="1531"/>
      <c r="P92" s="1531"/>
      <c r="Q92" s="1531"/>
      <c r="R92" s="1531"/>
      <c r="S92" s="1531"/>
      <c r="T92" s="1541" t="s">
        <v>7</v>
      </c>
      <c r="U92" s="1541"/>
      <c r="V92" s="1477">
        <f>SUM(V93:Y94)</f>
        <v>2</v>
      </c>
      <c r="W92" s="1477"/>
      <c r="X92" s="1477"/>
      <c r="Y92" s="1477"/>
      <c r="Z92" s="1529" t="s">
        <v>6</v>
      </c>
      <c r="AA92" s="1529"/>
      <c r="AB92" s="1529"/>
      <c r="AC92" s="1529"/>
      <c r="AD92" s="1529"/>
      <c r="AE92" s="1529"/>
      <c r="AF92" s="1529" t="s">
        <v>6</v>
      </c>
      <c r="AG92" s="1529"/>
      <c r="AH92" s="1529"/>
      <c r="AI92" s="1529"/>
      <c r="AJ92" s="1529"/>
      <c r="AK92" s="1529"/>
      <c r="AL92" s="1066">
        <f>SUM(AL93:AO94)</f>
        <v>54086.9568</v>
      </c>
      <c r="AM92" s="1066"/>
      <c r="AN92" s="1066"/>
      <c r="AO92" s="1066"/>
      <c r="AP92" s="1066"/>
      <c r="AQ92" s="1066"/>
      <c r="AR92" s="1066"/>
      <c r="AS92" s="1066"/>
      <c r="AT92" s="216"/>
      <c r="AU92" s="216"/>
      <c r="AV92" s="216"/>
      <c r="AW92" s="216"/>
      <c r="AX92" s="216"/>
      <c r="AY92" s="216"/>
      <c r="AZ92" s="216"/>
      <c r="BA92" s="508">
        <f>BA76</f>
        <v>600000</v>
      </c>
    </row>
    <row r="93" spans="1:58" ht="15" customHeight="1">
      <c r="A93" s="297"/>
      <c r="B93" s="1540" t="s">
        <v>436</v>
      </c>
      <c r="C93" s="1540"/>
      <c r="D93" s="1540"/>
      <c r="E93" s="1540"/>
      <c r="F93" s="1540"/>
      <c r="G93" s="1540"/>
      <c r="H93" s="1540"/>
      <c r="I93" s="1540"/>
      <c r="J93" s="1540"/>
      <c r="K93" s="1540"/>
      <c r="L93" s="1540"/>
      <c r="M93" s="1540"/>
      <c r="N93" s="1540"/>
      <c r="O93" s="1540"/>
      <c r="P93" s="1540"/>
      <c r="Q93" s="1540"/>
      <c r="R93" s="1540"/>
      <c r="S93" s="1540"/>
      <c r="T93" s="1535"/>
      <c r="U93" s="1541"/>
      <c r="V93" s="1477">
        <v>1</v>
      </c>
      <c r="W93" s="1477"/>
      <c r="X93" s="1477"/>
      <c r="Y93" s="1477"/>
      <c r="Z93" s="1712">
        <v>8</v>
      </c>
      <c r="AA93" s="1713"/>
      <c r="AB93" s="1713"/>
      <c r="AC93" s="1713"/>
      <c r="AD93" s="1713"/>
      <c r="AE93" s="1714"/>
      <c r="AF93" s="1529">
        <f>AL93/Z93/V93</f>
        <v>1500</v>
      </c>
      <c r="AG93" s="1529"/>
      <c r="AH93" s="1529"/>
      <c r="AI93" s="1529"/>
      <c r="AJ93" s="1529"/>
      <c r="AK93" s="1529"/>
      <c r="AL93" s="1066">
        <f>BA92*BA93</f>
        <v>12000</v>
      </c>
      <c r="AM93" s="1066"/>
      <c r="AN93" s="1066"/>
      <c r="AO93" s="1066"/>
      <c r="AP93" s="1066"/>
      <c r="AQ93" s="1066"/>
      <c r="AR93" s="1066"/>
      <c r="AS93" s="1066"/>
      <c r="AT93" s="216"/>
      <c r="AU93" s="216"/>
      <c r="AV93" s="216"/>
      <c r="AW93" s="216"/>
      <c r="AX93" s="216"/>
      <c r="AY93" s="216"/>
      <c r="AZ93" s="216"/>
      <c r="BA93" s="509">
        <v>0.02</v>
      </c>
    </row>
    <row r="94" spans="1:58" ht="15" customHeight="1">
      <c r="A94" s="297"/>
      <c r="B94" s="1540" t="s">
        <v>1039</v>
      </c>
      <c r="C94" s="1540"/>
      <c r="D94" s="1540"/>
      <c r="E94" s="1540"/>
      <c r="F94" s="1540"/>
      <c r="G94" s="1540"/>
      <c r="H94" s="1540"/>
      <c r="I94" s="1540"/>
      <c r="J94" s="1540"/>
      <c r="K94" s="1540"/>
      <c r="L94" s="1540"/>
      <c r="M94" s="1540"/>
      <c r="N94" s="1540"/>
      <c r="O94" s="1540"/>
      <c r="P94" s="1540"/>
      <c r="Q94" s="1540"/>
      <c r="R94" s="1540"/>
      <c r="S94" s="1540"/>
      <c r="T94" s="1143"/>
      <c r="U94" s="1193"/>
      <c r="V94" s="1014">
        <v>1</v>
      </c>
      <c r="W94" s="1014"/>
      <c r="X94" s="1014"/>
      <c r="Y94" s="1014"/>
      <c r="Z94" s="1702">
        <v>8</v>
      </c>
      <c r="AA94" s="1702"/>
      <c r="AB94" s="1702"/>
      <c r="AC94" s="1702"/>
      <c r="AD94" s="1702"/>
      <c r="AE94" s="1702"/>
      <c r="AF94" s="1529">
        <v>5260.8696</v>
      </c>
      <c r="AG94" s="1529"/>
      <c r="AH94" s="1529"/>
      <c r="AI94" s="1529"/>
      <c r="AJ94" s="1529"/>
      <c r="AK94" s="1529"/>
      <c r="AL94" s="1066">
        <f>V94*Z94*AF94</f>
        <v>42086.9568</v>
      </c>
      <c r="AM94" s="1066"/>
      <c r="AN94" s="1066"/>
      <c r="AO94" s="1066"/>
      <c r="AP94" s="1066"/>
      <c r="AQ94" s="1066"/>
      <c r="AR94" s="1066"/>
      <c r="AS94" s="1066"/>
      <c r="AT94" s="216"/>
      <c r="AU94" s="216"/>
      <c r="AV94" s="216"/>
      <c r="AW94" s="216"/>
      <c r="AX94" s="216"/>
      <c r="AY94" s="216"/>
      <c r="AZ94" s="216"/>
      <c r="BA94" s="510">
        <v>0.03</v>
      </c>
    </row>
    <row r="95" spans="1:58" ht="15" hidden="1" customHeight="1">
      <c r="A95" s="297"/>
      <c r="B95" s="1531" t="s">
        <v>1018</v>
      </c>
      <c r="C95" s="1531"/>
      <c r="D95" s="1531"/>
      <c r="E95" s="1531"/>
      <c r="F95" s="1531"/>
      <c r="G95" s="1531"/>
      <c r="H95" s="1531"/>
      <c r="I95" s="1531"/>
      <c r="J95" s="1531"/>
      <c r="K95" s="1531"/>
      <c r="L95" s="1531"/>
      <c r="M95" s="1531"/>
      <c r="N95" s="1531"/>
      <c r="O95" s="1531"/>
      <c r="P95" s="1531"/>
      <c r="Q95" s="1531"/>
      <c r="R95" s="1531"/>
      <c r="S95" s="1531"/>
      <c r="T95" s="1143" t="s">
        <v>9</v>
      </c>
      <c r="U95" s="1193"/>
      <c r="V95" s="1014"/>
      <c r="W95" s="1014"/>
      <c r="X95" s="1014"/>
      <c r="Y95" s="1014"/>
      <c r="Z95" s="1702">
        <v>8</v>
      </c>
      <c r="AA95" s="1702"/>
      <c r="AB95" s="1702"/>
      <c r="AC95" s="1702"/>
      <c r="AD95" s="1702"/>
      <c r="AE95" s="1702"/>
      <c r="AF95" s="1066"/>
      <c r="AG95" s="1066"/>
      <c r="AH95" s="1066"/>
      <c r="AI95" s="1066"/>
      <c r="AJ95" s="1066"/>
      <c r="AK95" s="1066"/>
      <c r="AL95" s="1066">
        <f>V95*Z95*AF95</f>
        <v>0</v>
      </c>
      <c r="AM95" s="1066"/>
      <c r="AN95" s="1066"/>
      <c r="AO95" s="1066"/>
      <c r="AP95" s="1066"/>
      <c r="AQ95" s="1066"/>
      <c r="AR95" s="1066"/>
      <c r="AS95" s="1066"/>
      <c r="AT95" s="216"/>
      <c r="AU95" s="216"/>
      <c r="AV95" s="216"/>
      <c r="AW95" s="216"/>
      <c r="AX95" s="216"/>
      <c r="AY95" s="216"/>
      <c r="AZ95" s="216"/>
    </row>
    <row r="96" spans="1:58" ht="15" customHeight="1">
      <c r="A96" s="297"/>
      <c r="B96" s="1531" t="s">
        <v>1016</v>
      </c>
      <c r="C96" s="1531"/>
      <c r="D96" s="1531"/>
      <c r="E96" s="1531"/>
      <c r="F96" s="1531"/>
      <c r="G96" s="1531"/>
      <c r="H96" s="1531"/>
      <c r="I96" s="1531"/>
      <c r="J96" s="1531"/>
      <c r="K96" s="1531"/>
      <c r="L96" s="1531"/>
      <c r="M96" s="1531"/>
      <c r="N96" s="1531"/>
      <c r="O96" s="1531"/>
      <c r="P96" s="1531"/>
      <c r="Q96" s="1531"/>
      <c r="R96" s="1531"/>
      <c r="S96" s="1531"/>
      <c r="T96" s="1143"/>
      <c r="U96" s="1193"/>
      <c r="V96" s="1014" t="s">
        <v>6</v>
      </c>
      <c r="W96" s="1014"/>
      <c r="X96" s="1014"/>
      <c r="Y96" s="1014"/>
      <c r="Z96" s="1702" t="s">
        <v>6</v>
      </c>
      <c r="AA96" s="1702"/>
      <c r="AB96" s="1702"/>
      <c r="AC96" s="1702"/>
      <c r="AD96" s="1702"/>
      <c r="AE96" s="1702"/>
      <c r="AF96" s="1066" t="s">
        <v>6</v>
      </c>
      <c r="AG96" s="1066"/>
      <c r="AH96" s="1066"/>
      <c r="AI96" s="1066"/>
      <c r="AJ96" s="1066"/>
      <c r="AK96" s="1066"/>
      <c r="AL96" s="1066">
        <f>(AL92+AL95)*0.15</f>
        <v>8113.0435199999993</v>
      </c>
      <c r="AM96" s="1066"/>
      <c r="AN96" s="1066"/>
      <c r="AO96" s="1066"/>
      <c r="AP96" s="1066"/>
      <c r="AQ96" s="1066"/>
      <c r="AR96" s="1066"/>
      <c r="AS96" s="1066"/>
      <c r="AT96" s="216"/>
      <c r="AU96" s="216"/>
      <c r="AV96" s="216"/>
      <c r="AW96" s="216"/>
      <c r="AX96" s="216"/>
      <c r="AY96" s="216"/>
      <c r="AZ96" s="216"/>
    </row>
    <row r="97" spans="1:54" ht="15" customHeight="1">
      <c r="A97" s="297"/>
      <c r="B97" s="1681" t="s">
        <v>1017</v>
      </c>
      <c r="C97" s="1682"/>
      <c r="D97" s="1682"/>
      <c r="E97" s="1682"/>
      <c r="F97" s="1682"/>
      <c r="G97" s="1682"/>
      <c r="H97" s="1682"/>
      <c r="I97" s="1682"/>
      <c r="J97" s="1682"/>
      <c r="K97" s="1682"/>
      <c r="L97" s="1682"/>
      <c r="M97" s="1682"/>
      <c r="N97" s="1682"/>
      <c r="O97" s="1682"/>
      <c r="P97" s="1682"/>
      <c r="Q97" s="1682"/>
      <c r="R97" s="1682"/>
      <c r="S97" s="1682"/>
      <c r="T97" s="1682"/>
      <c r="U97" s="1693"/>
      <c r="V97" s="1014">
        <f>V92</f>
        <v>2</v>
      </c>
      <c r="W97" s="1014"/>
      <c r="X97" s="1014"/>
      <c r="Y97" s="1014"/>
      <c r="Z97" s="1702" t="s">
        <v>6</v>
      </c>
      <c r="AA97" s="1702"/>
      <c r="AB97" s="1702"/>
      <c r="AC97" s="1702"/>
      <c r="AD97" s="1702"/>
      <c r="AE97" s="1702"/>
      <c r="AF97" s="1066" t="s">
        <v>6</v>
      </c>
      <c r="AG97" s="1066"/>
      <c r="AH97" s="1066"/>
      <c r="AI97" s="1066"/>
      <c r="AJ97" s="1066"/>
      <c r="AK97" s="1066"/>
      <c r="AL97" s="1066">
        <f>AL92*1.15</f>
        <v>62200.000319999992</v>
      </c>
      <c r="AM97" s="1066"/>
      <c r="AN97" s="1066"/>
      <c r="AO97" s="1066"/>
      <c r="AP97" s="1066"/>
      <c r="AQ97" s="1066"/>
      <c r="AR97" s="1066"/>
      <c r="AS97" s="1066"/>
      <c r="AT97" s="216"/>
      <c r="AU97" s="216"/>
      <c r="AV97" s="216"/>
      <c r="AW97" s="216"/>
      <c r="AX97" s="216"/>
      <c r="AY97" s="216"/>
      <c r="AZ97" s="216"/>
    </row>
    <row r="98" spans="1:54" ht="15" hidden="1" customHeight="1">
      <c r="A98" s="297"/>
      <c r="B98" s="1681" t="s">
        <v>1019</v>
      </c>
      <c r="C98" s="1682"/>
      <c r="D98" s="1682"/>
      <c r="E98" s="1682"/>
      <c r="F98" s="1682"/>
      <c r="G98" s="1682"/>
      <c r="H98" s="1682"/>
      <c r="I98" s="1682"/>
      <c r="J98" s="1682"/>
      <c r="K98" s="1682"/>
      <c r="L98" s="1682"/>
      <c r="M98" s="1682"/>
      <c r="N98" s="1682"/>
      <c r="O98" s="1682"/>
      <c r="P98" s="1682"/>
      <c r="Q98" s="1682"/>
      <c r="R98" s="1682"/>
      <c r="S98" s="1682"/>
      <c r="T98" s="1682"/>
      <c r="U98" s="1693"/>
      <c r="V98" s="1014">
        <f>V95</f>
        <v>0</v>
      </c>
      <c r="W98" s="1014"/>
      <c r="X98" s="1014"/>
      <c r="Y98" s="1014"/>
      <c r="Z98" s="1702" t="s">
        <v>6</v>
      </c>
      <c r="AA98" s="1702"/>
      <c r="AB98" s="1702"/>
      <c r="AC98" s="1702"/>
      <c r="AD98" s="1702"/>
      <c r="AE98" s="1702"/>
      <c r="AF98" s="1066" t="s">
        <v>6</v>
      </c>
      <c r="AG98" s="1066"/>
      <c r="AH98" s="1066"/>
      <c r="AI98" s="1066"/>
      <c r="AJ98" s="1066"/>
      <c r="AK98" s="1066"/>
      <c r="AL98" s="1066">
        <f>AL95*1.15</f>
        <v>0</v>
      </c>
      <c r="AM98" s="1066"/>
      <c r="AN98" s="1066"/>
      <c r="AO98" s="1066"/>
      <c r="AP98" s="1066"/>
      <c r="AQ98" s="1066"/>
      <c r="AR98" s="1066"/>
      <c r="AS98" s="1066"/>
      <c r="AT98" s="216"/>
      <c r="AU98" s="216"/>
      <c r="AV98" s="216"/>
      <c r="AW98" s="216"/>
      <c r="AX98" s="216"/>
      <c r="AY98" s="216"/>
      <c r="AZ98" s="216"/>
    </row>
    <row r="99" spans="1:54" ht="15.75" customHeight="1">
      <c r="A99" s="185"/>
      <c r="B99" s="1530" t="s">
        <v>352</v>
      </c>
      <c r="C99" s="1530"/>
      <c r="D99" s="1530"/>
      <c r="E99" s="1530"/>
      <c r="F99" s="1530"/>
      <c r="G99" s="1530"/>
      <c r="H99" s="1530"/>
      <c r="I99" s="1530"/>
      <c r="J99" s="1530"/>
      <c r="K99" s="1530"/>
      <c r="L99" s="1530"/>
      <c r="M99" s="1530"/>
      <c r="N99" s="1530"/>
      <c r="O99" s="1530"/>
      <c r="P99" s="1530"/>
      <c r="Q99" s="1530"/>
      <c r="R99" s="1530"/>
      <c r="S99" s="1530"/>
      <c r="T99" s="1193" t="s">
        <v>339</v>
      </c>
      <c r="U99" s="1193"/>
      <c r="V99" s="1014">
        <f>V97+V98</f>
        <v>2</v>
      </c>
      <c r="W99" s="1014"/>
      <c r="X99" s="1014"/>
      <c r="Y99" s="1014"/>
      <c r="Z99" s="1642" t="s">
        <v>6</v>
      </c>
      <c r="AA99" s="1642"/>
      <c r="AB99" s="1642"/>
      <c r="AC99" s="1642"/>
      <c r="AD99" s="1642"/>
      <c r="AE99" s="1642"/>
      <c r="AF99" s="1004" t="s">
        <v>6</v>
      </c>
      <c r="AG99" s="1004"/>
      <c r="AH99" s="1004"/>
      <c r="AI99" s="1004"/>
      <c r="AJ99" s="1004"/>
      <c r="AK99" s="1004"/>
      <c r="AL99" s="1066">
        <f>AL97+AL98</f>
        <v>62200.000319999992</v>
      </c>
      <c r="AM99" s="1066"/>
      <c r="AN99" s="1066"/>
      <c r="AO99" s="1066"/>
      <c r="AP99" s="1066"/>
      <c r="AQ99" s="1066"/>
      <c r="AR99" s="1066"/>
      <c r="AS99" s="1066"/>
      <c r="AT99" s="216"/>
      <c r="AU99" s="216"/>
      <c r="AV99" s="216"/>
      <c r="AW99" s="216"/>
      <c r="AX99" s="216"/>
      <c r="AY99" s="216"/>
      <c r="AZ99" s="216"/>
      <c r="BA99" s="454">
        <v>-3.1999999191612005E-4</v>
      </c>
      <c r="BB99" s="505">
        <f>BA99/V94/Z94/1.15</f>
        <v>-3.4782607816969573E-5</v>
      </c>
    </row>
    <row r="100" spans="1:54" hidden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  <c r="AH100" s="296"/>
      <c r="AI100" s="296"/>
      <c r="AJ100" s="296"/>
      <c r="AK100" s="296"/>
      <c r="AL100" s="296"/>
      <c r="AM100" s="296"/>
      <c r="AN100" s="296"/>
      <c r="AO100" s="296"/>
      <c r="AP100" s="296"/>
      <c r="AQ100" s="296"/>
      <c r="AR100" s="296"/>
      <c r="AS100" s="296"/>
      <c r="AT100" s="296"/>
      <c r="AU100" s="296"/>
      <c r="AV100" s="296"/>
      <c r="AW100" s="296"/>
      <c r="AX100" s="296"/>
      <c r="AY100" s="296"/>
      <c r="AZ100" s="296"/>
    </row>
    <row r="101" spans="1:54" ht="15.75" hidden="1">
      <c r="B101" s="1577" t="s">
        <v>564</v>
      </c>
      <c r="C101" s="1577"/>
      <c r="D101" s="1577"/>
      <c r="E101" s="1577"/>
      <c r="F101" s="1577"/>
      <c r="G101" s="1577"/>
      <c r="H101" s="1577"/>
      <c r="I101" s="1577"/>
      <c r="J101" s="1577"/>
      <c r="K101" s="1577"/>
      <c r="L101" s="1577"/>
      <c r="M101" s="1577"/>
      <c r="N101" s="1577"/>
      <c r="O101" s="1577"/>
      <c r="P101" s="1577"/>
      <c r="Q101" s="1577"/>
      <c r="R101" s="1577"/>
      <c r="S101" s="1577"/>
      <c r="T101" s="1577"/>
      <c r="U101" s="1577"/>
      <c r="V101" s="1577"/>
      <c r="W101" s="1577"/>
      <c r="X101" s="1577"/>
      <c r="Y101" s="1577"/>
      <c r="Z101" s="1577"/>
      <c r="AA101" s="1577"/>
      <c r="AB101" s="1577"/>
      <c r="AC101" s="1577"/>
      <c r="AD101" s="1577"/>
      <c r="AE101" s="1577"/>
      <c r="AF101" s="1577"/>
      <c r="AG101" s="1577"/>
      <c r="AH101" s="1577"/>
      <c r="AI101" s="1577"/>
      <c r="AJ101" s="1577"/>
      <c r="AK101" s="1577"/>
      <c r="AL101" s="1577"/>
      <c r="AM101" s="1577"/>
      <c r="AN101" s="1577"/>
      <c r="AO101" s="1577"/>
      <c r="AP101" s="1577"/>
      <c r="AQ101" s="1577"/>
      <c r="AR101" s="1577"/>
      <c r="AS101" s="1577"/>
      <c r="AT101" s="1577"/>
      <c r="AU101" s="1577"/>
      <c r="AV101" s="1577"/>
      <c r="AW101" s="1577"/>
      <c r="AX101" s="1577"/>
      <c r="AY101" s="1577"/>
      <c r="AZ101" s="1577"/>
    </row>
    <row r="103" spans="1:54" ht="28.5" customHeight="1">
      <c r="B103" s="1587" t="s">
        <v>563</v>
      </c>
      <c r="C103" s="1587"/>
      <c r="D103" s="1587"/>
      <c r="E103" s="1587"/>
      <c r="F103" s="1587"/>
      <c r="G103" s="1587"/>
      <c r="H103" s="1587"/>
      <c r="I103" s="1587"/>
      <c r="J103" s="1587"/>
      <c r="K103" s="1587"/>
      <c r="L103" s="1587"/>
      <c r="M103" s="1587"/>
      <c r="N103" s="1587"/>
      <c r="O103" s="1587"/>
      <c r="P103" s="1587"/>
      <c r="Q103" s="1587"/>
      <c r="R103" s="1587"/>
      <c r="S103" s="1587"/>
      <c r="T103" s="1587"/>
      <c r="U103" s="1587"/>
      <c r="V103" s="1587"/>
      <c r="W103" s="1587"/>
      <c r="X103" s="1587"/>
      <c r="Y103" s="1587"/>
      <c r="Z103" s="1587"/>
      <c r="AA103" s="1587"/>
      <c r="AB103" s="1587"/>
      <c r="AC103" s="1587"/>
      <c r="AD103" s="1587"/>
      <c r="AE103" s="1587"/>
      <c r="AF103" s="1587"/>
      <c r="AG103" s="1587"/>
      <c r="AH103" s="1587"/>
      <c r="AI103" s="1587"/>
      <c r="AJ103" s="1587"/>
      <c r="AK103" s="1587"/>
      <c r="AL103" s="1587"/>
      <c r="AM103" s="1587"/>
      <c r="AN103" s="1587"/>
      <c r="AO103" s="1587"/>
      <c r="AP103" s="1587"/>
      <c r="AQ103" s="1587"/>
      <c r="AR103" s="1587"/>
      <c r="AS103" s="1587"/>
      <c r="AT103" s="1587"/>
      <c r="AU103" s="1587"/>
      <c r="AV103" s="1587"/>
      <c r="AW103" s="1587"/>
      <c r="AX103" s="1587"/>
      <c r="AY103" s="1587"/>
      <c r="AZ103" s="1587"/>
    </row>
    <row r="104" spans="1:54" ht="9" customHeight="1"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</row>
    <row r="105" spans="1:54" ht="30.75" customHeight="1">
      <c r="B105" s="1044" t="s">
        <v>559</v>
      </c>
      <c r="C105" s="1044"/>
      <c r="D105" s="1044"/>
      <c r="E105" s="1044"/>
      <c r="F105" s="1044"/>
      <c r="G105" s="1044"/>
      <c r="H105" s="1044"/>
      <c r="I105" s="1044"/>
      <c r="J105" s="1044"/>
      <c r="K105" s="1044"/>
      <c r="L105" s="1052" t="s">
        <v>1</v>
      </c>
      <c r="M105" s="1053"/>
      <c r="N105" s="1061" t="s">
        <v>1425</v>
      </c>
      <c r="O105" s="1062"/>
      <c r="P105" s="1062"/>
      <c r="Q105" s="1062"/>
      <c r="R105" s="1062"/>
      <c r="S105" s="1062"/>
      <c r="T105" s="1062"/>
      <c r="U105" s="1062"/>
      <c r="V105" s="1062"/>
      <c r="W105" s="1062"/>
      <c r="X105" s="1062"/>
      <c r="Y105" s="1062"/>
      <c r="Z105" s="1168"/>
      <c r="AA105" s="1061" t="s">
        <v>1426</v>
      </c>
      <c r="AB105" s="1062"/>
      <c r="AC105" s="1062"/>
      <c r="AD105" s="1062"/>
      <c r="AE105" s="1062"/>
      <c r="AF105" s="1062"/>
      <c r="AG105" s="1062"/>
      <c r="AH105" s="1062"/>
      <c r="AI105" s="1062"/>
      <c r="AJ105" s="1062"/>
      <c r="AK105" s="1062"/>
      <c r="AL105" s="1062"/>
      <c r="AM105" s="1168"/>
      <c r="AN105" s="1061" t="s">
        <v>1427</v>
      </c>
      <c r="AO105" s="1062"/>
      <c r="AP105" s="1062"/>
      <c r="AQ105" s="1062"/>
      <c r="AR105" s="1062"/>
      <c r="AS105" s="1062"/>
      <c r="AT105" s="1062"/>
      <c r="AU105" s="1062"/>
      <c r="AV105" s="1062"/>
      <c r="AW105" s="1062"/>
      <c r="AX105" s="1062"/>
      <c r="AY105" s="1062"/>
      <c r="AZ105" s="1062"/>
    </row>
    <row r="106" spans="1:54" ht="57.75" customHeight="1">
      <c r="B106" s="1044"/>
      <c r="C106" s="1044"/>
      <c r="D106" s="1044"/>
      <c r="E106" s="1044"/>
      <c r="F106" s="1044"/>
      <c r="G106" s="1044"/>
      <c r="H106" s="1044"/>
      <c r="I106" s="1044"/>
      <c r="J106" s="1044"/>
      <c r="K106" s="1044"/>
      <c r="L106" s="1056"/>
      <c r="M106" s="1057"/>
      <c r="N106" s="1061" t="s">
        <v>558</v>
      </c>
      <c r="O106" s="1062"/>
      <c r="P106" s="1062"/>
      <c r="Q106" s="1062"/>
      <c r="R106" s="1168"/>
      <c r="S106" s="1061" t="s">
        <v>557</v>
      </c>
      <c r="T106" s="1062"/>
      <c r="U106" s="1062"/>
      <c r="V106" s="1168"/>
      <c r="W106" s="1061" t="s">
        <v>556</v>
      </c>
      <c r="X106" s="1062"/>
      <c r="Y106" s="1062"/>
      <c r="Z106" s="1168"/>
      <c r="AA106" s="1061" t="s">
        <v>558</v>
      </c>
      <c r="AB106" s="1062"/>
      <c r="AC106" s="1062"/>
      <c r="AD106" s="1062"/>
      <c r="AE106" s="1168"/>
      <c r="AF106" s="1061" t="s">
        <v>557</v>
      </c>
      <c r="AG106" s="1062"/>
      <c r="AH106" s="1062"/>
      <c r="AI106" s="1168"/>
      <c r="AJ106" s="1061" t="s">
        <v>556</v>
      </c>
      <c r="AK106" s="1062"/>
      <c r="AL106" s="1062"/>
      <c r="AM106" s="1168"/>
      <c r="AN106" s="1061" t="s">
        <v>558</v>
      </c>
      <c r="AO106" s="1062"/>
      <c r="AP106" s="1062"/>
      <c r="AQ106" s="1062"/>
      <c r="AR106" s="1168"/>
      <c r="AS106" s="1061" t="s">
        <v>557</v>
      </c>
      <c r="AT106" s="1062"/>
      <c r="AU106" s="1062"/>
      <c r="AV106" s="1168"/>
      <c r="AW106" s="1061" t="s">
        <v>556</v>
      </c>
      <c r="AX106" s="1062"/>
      <c r="AY106" s="1062"/>
      <c r="AZ106" s="1062"/>
    </row>
    <row r="107" spans="1:54">
      <c r="B107" s="1588">
        <v>1</v>
      </c>
      <c r="C107" s="1588"/>
      <c r="D107" s="1588"/>
      <c r="E107" s="1588"/>
      <c r="F107" s="1588"/>
      <c r="G107" s="1588"/>
      <c r="H107" s="1588"/>
      <c r="I107" s="1588"/>
      <c r="J107" s="1588"/>
      <c r="K107" s="1588"/>
      <c r="L107" s="1589">
        <v>2</v>
      </c>
      <c r="M107" s="1590"/>
      <c r="N107" s="1058">
        <v>3</v>
      </c>
      <c r="O107" s="1052"/>
      <c r="P107" s="1052"/>
      <c r="Q107" s="1052"/>
      <c r="R107" s="1053"/>
      <c r="S107" s="1058">
        <v>4</v>
      </c>
      <c r="T107" s="1052"/>
      <c r="U107" s="1052"/>
      <c r="V107" s="1053"/>
      <c r="W107" s="1058">
        <v>5</v>
      </c>
      <c r="X107" s="1052"/>
      <c r="Y107" s="1052"/>
      <c r="Z107" s="1053"/>
      <c r="AA107" s="1058">
        <v>6</v>
      </c>
      <c r="AB107" s="1052"/>
      <c r="AC107" s="1052"/>
      <c r="AD107" s="1052"/>
      <c r="AE107" s="1053"/>
      <c r="AF107" s="1058">
        <v>7</v>
      </c>
      <c r="AG107" s="1052"/>
      <c r="AH107" s="1052"/>
      <c r="AI107" s="1053"/>
      <c r="AJ107" s="1058">
        <v>8</v>
      </c>
      <c r="AK107" s="1052"/>
      <c r="AL107" s="1052"/>
      <c r="AM107" s="1053"/>
      <c r="AN107" s="1058">
        <v>9</v>
      </c>
      <c r="AO107" s="1052"/>
      <c r="AP107" s="1052"/>
      <c r="AQ107" s="1052"/>
      <c r="AR107" s="1053"/>
      <c r="AS107" s="1058">
        <v>10</v>
      </c>
      <c r="AT107" s="1052"/>
      <c r="AU107" s="1052"/>
      <c r="AV107" s="1053"/>
      <c r="AW107" s="1058">
        <v>11</v>
      </c>
      <c r="AX107" s="1052"/>
      <c r="AY107" s="1052"/>
      <c r="AZ107" s="1052"/>
    </row>
    <row r="108" spans="1:54" ht="45" customHeight="1">
      <c r="B108" s="1428" t="s">
        <v>1034</v>
      </c>
      <c r="C108" s="1299"/>
      <c r="D108" s="1299"/>
      <c r="E108" s="1299"/>
      <c r="F108" s="1299"/>
      <c r="G108" s="1299"/>
      <c r="H108" s="1299"/>
      <c r="I108" s="1299"/>
      <c r="J108" s="1299"/>
      <c r="K108" s="1299"/>
      <c r="L108" s="1229" t="s">
        <v>7</v>
      </c>
      <c r="M108" s="1229"/>
      <c r="N108" s="1172">
        <f>W108/S108</f>
        <v>10000</v>
      </c>
      <c r="O108" s="1044"/>
      <c r="P108" s="1044"/>
      <c r="Q108" s="1044"/>
      <c r="R108" s="1044"/>
      <c r="S108" s="1523">
        <f>V67</f>
        <v>2</v>
      </c>
      <c r="T108" s="1523"/>
      <c r="U108" s="1523"/>
      <c r="V108" s="1523"/>
      <c r="W108" s="1042">
        <v>20000</v>
      </c>
      <c r="X108" s="1042"/>
      <c r="Y108" s="1042"/>
      <c r="Z108" s="1042"/>
      <c r="AA108" s="1172">
        <f>AJ108/AF108</f>
        <v>10000</v>
      </c>
      <c r="AB108" s="1044"/>
      <c r="AC108" s="1044"/>
      <c r="AD108" s="1044"/>
      <c r="AE108" s="1044"/>
      <c r="AF108" s="1523">
        <f>V83</f>
        <v>2</v>
      </c>
      <c r="AG108" s="1523"/>
      <c r="AH108" s="1523"/>
      <c r="AI108" s="1523"/>
      <c r="AJ108" s="1042">
        <v>20000</v>
      </c>
      <c r="AK108" s="1042"/>
      <c r="AL108" s="1042"/>
      <c r="AM108" s="1042"/>
      <c r="AN108" s="1172">
        <f>AW108/AS108</f>
        <v>10000</v>
      </c>
      <c r="AO108" s="1044"/>
      <c r="AP108" s="1044"/>
      <c r="AQ108" s="1044"/>
      <c r="AR108" s="1044"/>
      <c r="AS108" s="1523">
        <f>V99</f>
        <v>2</v>
      </c>
      <c r="AT108" s="1523"/>
      <c r="AU108" s="1523"/>
      <c r="AV108" s="1523"/>
      <c r="AW108" s="1042">
        <v>20000</v>
      </c>
      <c r="AX108" s="1042"/>
      <c r="AY108" s="1042"/>
      <c r="AZ108" s="1042"/>
    </row>
    <row r="109" spans="1:54" hidden="1">
      <c r="B109" s="1588"/>
      <c r="C109" s="1588"/>
      <c r="D109" s="1588"/>
      <c r="E109" s="1588"/>
      <c r="F109" s="1588"/>
      <c r="G109" s="1588"/>
      <c r="H109" s="1588"/>
      <c r="I109" s="1588"/>
      <c r="J109" s="1588"/>
      <c r="K109" s="1626"/>
      <c r="L109" s="1229" t="s">
        <v>9</v>
      </c>
      <c r="M109" s="1229"/>
      <c r="N109" s="1044"/>
      <c r="O109" s="1044"/>
      <c r="P109" s="1044"/>
      <c r="Q109" s="1044"/>
      <c r="R109" s="1044"/>
      <c r="S109" s="1044"/>
      <c r="T109" s="1044"/>
      <c r="U109" s="1044"/>
      <c r="V109" s="1044"/>
      <c r="W109" s="1042"/>
      <c r="X109" s="1042"/>
      <c r="Y109" s="1042"/>
      <c r="Z109" s="1042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2"/>
      <c r="AK109" s="1042"/>
      <c r="AL109" s="1042"/>
      <c r="AM109" s="1042"/>
      <c r="AN109" s="1044"/>
      <c r="AO109" s="1044"/>
      <c r="AP109" s="1044"/>
      <c r="AQ109" s="1044"/>
      <c r="AR109" s="1044"/>
      <c r="AS109" s="1044"/>
      <c r="AT109" s="1044"/>
      <c r="AU109" s="1044"/>
      <c r="AV109" s="1044"/>
      <c r="AW109" s="1042"/>
      <c r="AX109" s="1042"/>
      <c r="AY109" s="1042"/>
      <c r="AZ109" s="1042"/>
    </row>
    <row r="110" spans="1:54" hidden="1">
      <c r="B110" s="1588"/>
      <c r="C110" s="1588"/>
      <c r="D110" s="1588"/>
      <c r="E110" s="1588"/>
      <c r="F110" s="1588"/>
      <c r="G110" s="1588"/>
      <c r="H110" s="1588"/>
      <c r="I110" s="1588"/>
      <c r="J110" s="1588"/>
      <c r="K110" s="1626"/>
      <c r="L110" s="1229" t="s">
        <v>555</v>
      </c>
      <c r="M110" s="1229"/>
      <c r="N110" s="1044"/>
      <c r="O110" s="1044"/>
      <c r="P110" s="1044"/>
      <c r="Q110" s="1044"/>
      <c r="R110" s="1044"/>
      <c r="S110" s="1044"/>
      <c r="T110" s="1044"/>
      <c r="U110" s="1044"/>
      <c r="V110" s="1044"/>
      <c r="W110" s="1042"/>
      <c r="X110" s="1042"/>
      <c r="Y110" s="1042"/>
      <c r="Z110" s="1042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2"/>
      <c r="AK110" s="1042"/>
      <c r="AL110" s="1042"/>
      <c r="AM110" s="1042"/>
      <c r="AN110" s="1044"/>
      <c r="AO110" s="1044"/>
      <c r="AP110" s="1044"/>
      <c r="AQ110" s="1044"/>
      <c r="AR110" s="1044"/>
      <c r="AS110" s="1044"/>
      <c r="AT110" s="1044"/>
      <c r="AU110" s="1044"/>
      <c r="AV110" s="1044"/>
      <c r="AW110" s="1042"/>
      <c r="AX110" s="1042"/>
      <c r="AY110" s="1042"/>
      <c r="AZ110" s="1042"/>
    </row>
    <row r="111" spans="1:54">
      <c r="B111" s="1227" t="s">
        <v>352</v>
      </c>
      <c r="C111" s="1227"/>
      <c r="D111" s="1227"/>
      <c r="E111" s="1227"/>
      <c r="F111" s="1227"/>
      <c r="G111" s="1227"/>
      <c r="H111" s="1227"/>
      <c r="I111" s="1227"/>
      <c r="J111" s="1227"/>
      <c r="K111" s="1227"/>
      <c r="L111" s="1228">
        <v>9000</v>
      </c>
      <c r="M111" s="1228"/>
      <c r="N111" s="1226" t="s">
        <v>6</v>
      </c>
      <c r="O111" s="1226"/>
      <c r="P111" s="1226"/>
      <c r="Q111" s="1226"/>
      <c r="R111" s="1226"/>
      <c r="S111" s="1226" t="s">
        <v>6</v>
      </c>
      <c r="T111" s="1226"/>
      <c r="U111" s="1226"/>
      <c r="V111" s="1226"/>
      <c r="W111" s="1165">
        <f>SUM(W108:Z110)</f>
        <v>20000</v>
      </c>
      <c r="X111" s="1165"/>
      <c r="Y111" s="1165"/>
      <c r="Z111" s="1165"/>
      <c r="AA111" s="1226" t="s">
        <v>6</v>
      </c>
      <c r="AB111" s="1226"/>
      <c r="AC111" s="1226"/>
      <c r="AD111" s="1226"/>
      <c r="AE111" s="1226"/>
      <c r="AF111" s="1226" t="s">
        <v>6</v>
      </c>
      <c r="AG111" s="1226"/>
      <c r="AH111" s="1226"/>
      <c r="AI111" s="1226"/>
      <c r="AJ111" s="1165">
        <f>SUM(AJ108:AM110)</f>
        <v>20000</v>
      </c>
      <c r="AK111" s="1165"/>
      <c r="AL111" s="1165"/>
      <c r="AM111" s="1165"/>
      <c r="AN111" s="1226" t="s">
        <v>6</v>
      </c>
      <c r="AO111" s="1226"/>
      <c r="AP111" s="1226"/>
      <c r="AQ111" s="1226"/>
      <c r="AR111" s="1226"/>
      <c r="AS111" s="1226" t="s">
        <v>6</v>
      </c>
      <c r="AT111" s="1226"/>
      <c r="AU111" s="1226"/>
      <c r="AV111" s="1226"/>
      <c r="AW111" s="1165">
        <f>SUM(AW108:AZ110)</f>
        <v>20000</v>
      </c>
      <c r="AX111" s="1165"/>
      <c r="AY111" s="1165"/>
      <c r="AZ111" s="1165"/>
    </row>
    <row r="112" spans="1:54" ht="8.25" customHeight="1"/>
    <row r="113" spans="2:52" ht="21" hidden="1" customHeight="1">
      <c r="B113" s="1587" t="s">
        <v>562</v>
      </c>
      <c r="C113" s="1587"/>
      <c r="D113" s="1587"/>
      <c r="E113" s="1587"/>
      <c r="F113" s="1587"/>
      <c r="G113" s="1587"/>
      <c r="H113" s="1587"/>
      <c r="I113" s="1587"/>
      <c r="J113" s="1587"/>
      <c r="K113" s="1587"/>
      <c r="L113" s="1587"/>
      <c r="M113" s="1587"/>
      <c r="N113" s="1587"/>
      <c r="O113" s="1587"/>
      <c r="P113" s="1587"/>
      <c r="Q113" s="1587"/>
      <c r="R113" s="1587"/>
      <c r="S113" s="1587"/>
      <c r="T113" s="1587"/>
      <c r="U113" s="1587"/>
      <c r="V113" s="1587"/>
      <c r="W113" s="1587"/>
      <c r="X113" s="1587"/>
      <c r="Y113" s="1587"/>
      <c r="Z113" s="1587"/>
      <c r="AA113" s="1587"/>
      <c r="AB113" s="1587"/>
      <c r="AC113" s="1587"/>
      <c r="AD113" s="1587"/>
      <c r="AE113" s="1587"/>
      <c r="AF113" s="1587"/>
      <c r="AG113" s="1587"/>
      <c r="AH113" s="1587"/>
      <c r="AI113" s="1587"/>
      <c r="AJ113" s="1587"/>
      <c r="AK113" s="1587"/>
      <c r="AL113" s="1587"/>
      <c r="AM113" s="1587"/>
      <c r="AN113" s="1587"/>
      <c r="AO113" s="1587"/>
      <c r="AP113" s="1587"/>
      <c r="AQ113" s="1587"/>
      <c r="AR113" s="1587"/>
      <c r="AS113" s="1587"/>
      <c r="AT113" s="1587"/>
      <c r="AU113" s="1587"/>
      <c r="AV113" s="1587"/>
      <c r="AW113" s="1587"/>
      <c r="AX113" s="1587"/>
      <c r="AY113" s="1587"/>
      <c r="AZ113" s="1587"/>
    </row>
    <row r="114" spans="2:52" ht="6.75" hidden="1" customHeight="1"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</row>
    <row r="115" spans="2:52" ht="30.75" hidden="1" customHeight="1">
      <c r="B115" s="1044" t="s">
        <v>559</v>
      </c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52" t="s">
        <v>1</v>
      </c>
      <c r="M115" s="1053"/>
      <c r="N115" s="1061" t="s">
        <v>345</v>
      </c>
      <c r="O115" s="1062"/>
      <c r="P115" s="1062"/>
      <c r="Q115" s="1062"/>
      <c r="R115" s="1062"/>
      <c r="S115" s="1062"/>
      <c r="T115" s="1062"/>
      <c r="U115" s="1062"/>
      <c r="V115" s="1062"/>
      <c r="W115" s="1062"/>
      <c r="X115" s="1062"/>
      <c r="Y115" s="1062"/>
      <c r="Z115" s="1168"/>
      <c r="AA115" s="1061" t="s">
        <v>346</v>
      </c>
      <c r="AB115" s="1062"/>
      <c r="AC115" s="1062"/>
      <c r="AD115" s="1062"/>
      <c r="AE115" s="1062"/>
      <c r="AF115" s="1062"/>
      <c r="AG115" s="1062"/>
      <c r="AH115" s="1062"/>
      <c r="AI115" s="1062"/>
      <c r="AJ115" s="1062"/>
      <c r="AK115" s="1062"/>
      <c r="AL115" s="1062"/>
      <c r="AM115" s="1168"/>
      <c r="AN115" s="1061" t="s">
        <v>347</v>
      </c>
      <c r="AO115" s="1062"/>
      <c r="AP115" s="1062"/>
      <c r="AQ115" s="1062"/>
      <c r="AR115" s="1062"/>
      <c r="AS115" s="1062"/>
      <c r="AT115" s="1062"/>
      <c r="AU115" s="1062"/>
      <c r="AV115" s="1062"/>
      <c r="AW115" s="1062"/>
      <c r="AX115" s="1062"/>
      <c r="AY115" s="1062"/>
      <c r="AZ115" s="1062"/>
    </row>
    <row r="116" spans="2:52" ht="57.75" hidden="1" customHeight="1">
      <c r="B116" s="1044"/>
      <c r="C116" s="1044"/>
      <c r="D116" s="1044"/>
      <c r="E116" s="1044"/>
      <c r="F116" s="1044"/>
      <c r="G116" s="1044"/>
      <c r="H116" s="1044"/>
      <c r="I116" s="1044"/>
      <c r="J116" s="1044"/>
      <c r="K116" s="1044"/>
      <c r="L116" s="1056"/>
      <c r="M116" s="1057"/>
      <c r="N116" s="1061" t="s">
        <v>558</v>
      </c>
      <c r="O116" s="1062"/>
      <c r="P116" s="1062"/>
      <c r="Q116" s="1062"/>
      <c r="R116" s="1168"/>
      <c r="S116" s="1061" t="s">
        <v>557</v>
      </c>
      <c r="T116" s="1062"/>
      <c r="U116" s="1062"/>
      <c r="V116" s="1168"/>
      <c r="W116" s="1061" t="s">
        <v>556</v>
      </c>
      <c r="X116" s="1062"/>
      <c r="Y116" s="1062"/>
      <c r="Z116" s="1168"/>
      <c r="AA116" s="1061" t="s">
        <v>558</v>
      </c>
      <c r="AB116" s="1062"/>
      <c r="AC116" s="1062"/>
      <c r="AD116" s="1062"/>
      <c r="AE116" s="1168"/>
      <c r="AF116" s="1061" t="s">
        <v>557</v>
      </c>
      <c r="AG116" s="1062"/>
      <c r="AH116" s="1062"/>
      <c r="AI116" s="1168"/>
      <c r="AJ116" s="1061" t="s">
        <v>556</v>
      </c>
      <c r="AK116" s="1062"/>
      <c r="AL116" s="1062"/>
      <c r="AM116" s="1168"/>
      <c r="AN116" s="1061" t="s">
        <v>558</v>
      </c>
      <c r="AO116" s="1062"/>
      <c r="AP116" s="1062"/>
      <c r="AQ116" s="1062"/>
      <c r="AR116" s="1168"/>
      <c r="AS116" s="1061" t="s">
        <v>557</v>
      </c>
      <c r="AT116" s="1062"/>
      <c r="AU116" s="1062"/>
      <c r="AV116" s="1168"/>
      <c r="AW116" s="1061" t="s">
        <v>556</v>
      </c>
      <c r="AX116" s="1062"/>
      <c r="AY116" s="1062"/>
      <c r="AZ116" s="1062"/>
    </row>
    <row r="117" spans="2:52" ht="15.75" hidden="1" thickBot="1">
      <c r="B117" s="1588">
        <v>1</v>
      </c>
      <c r="C117" s="1588"/>
      <c r="D117" s="1588"/>
      <c r="E117" s="1588"/>
      <c r="F117" s="1588"/>
      <c r="G117" s="1588"/>
      <c r="H117" s="1588"/>
      <c r="I117" s="1588"/>
      <c r="J117" s="1588"/>
      <c r="K117" s="1588"/>
      <c r="L117" s="1589">
        <v>2</v>
      </c>
      <c r="M117" s="1590"/>
      <c r="N117" s="1058">
        <v>3</v>
      </c>
      <c r="O117" s="1052"/>
      <c r="P117" s="1052"/>
      <c r="Q117" s="1052"/>
      <c r="R117" s="1053"/>
      <c r="S117" s="1058">
        <v>4</v>
      </c>
      <c r="T117" s="1052"/>
      <c r="U117" s="1052"/>
      <c r="V117" s="1053"/>
      <c r="W117" s="1591">
        <v>5</v>
      </c>
      <c r="X117" s="1592"/>
      <c r="Y117" s="1592"/>
      <c r="Z117" s="1593"/>
      <c r="AA117" s="1058">
        <v>6</v>
      </c>
      <c r="AB117" s="1052"/>
      <c r="AC117" s="1052"/>
      <c r="AD117" s="1052"/>
      <c r="AE117" s="1053"/>
      <c r="AF117" s="1058">
        <v>7</v>
      </c>
      <c r="AG117" s="1052"/>
      <c r="AH117" s="1052"/>
      <c r="AI117" s="1053"/>
      <c r="AJ117" s="1058">
        <v>8</v>
      </c>
      <c r="AK117" s="1052"/>
      <c r="AL117" s="1052"/>
      <c r="AM117" s="1053"/>
      <c r="AN117" s="1591">
        <v>9</v>
      </c>
      <c r="AO117" s="1592"/>
      <c r="AP117" s="1592"/>
      <c r="AQ117" s="1592"/>
      <c r="AR117" s="1593"/>
      <c r="AS117" s="1591">
        <v>10</v>
      </c>
      <c r="AT117" s="1592"/>
      <c r="AU117" s="1592"/>
      <c r="AV117" s="1593"/>
      <c r="AW117" s="1591">
        <v>11</v>
      </c>
      <c r="AX117" s="1592"/>
      <c r="AY117" s="1592"/>
      <c r="AZ117" s="1592"/>
    </row>
    <row r="118" spans="2:52" hidden="1">
      <c r="B118" s="1588"/>
      <c r="C118" s="1588"/>
      <c r="D118" s="1588"/>
      <c r="E118" s="1588"/>
      <c r="F118" s="1588"/>
      <c r="G118" s="1588"/>
      <c r="H118" s="1588"/>
      <c r="I118" s="1588"/>
      <c r="J118" s="1588"/>
      <c r="K118" s="1588"/>
      <c r="L118" s="1277" t="s">
        <v>7</v>
      </c>
      <c r="M118" s="1275"/>
      <c r="N118" s="1594"/>
      <c r="O118" s="1595"/>
      <c r="P118" s="1595"/>
      <c r="Q118" s="1595"/>
      <c r="R118" s="1596"/>
      <c r="S118" s="1594"/>
      <c r="T118" s="1595"/>
      <c r="U118" s="1595"/>
      <c r="V118" s="1596"/>
      <c r="W118" s="1594"/>
      <c r="X118" s="1595"/>
      <c r="Y118" s="1595"/>
      <c r="Z118" s="1596"/>
      <c r="AA118" s="1594"/>
      <c r="AB118" s="1595"/>
      <c r="AC118" s="1595"/>
      <c r="AD118" s="1595"/>
      <c r="AE118" s="1596"/>
      <c r="AF118" s="1594"/>
      <c r="AG118" s="1595"/>
      <c r="AH118" s="1595"/>
      <c r="AI118" s="1596"/>
      <c r="AJ118" s="1594"/>
      <c r="AK118" s="1595"/>
      <c r="AL118" s="1595"/>
      <c r="AM118" s="1596"/>
      <c r="AN118" s="1594"/>
      <c r="AO118" s="1595"/>
      <c r="AP118" s="1595"/>
      <c r="AQ118" s="1595"/>
      <c r="AR118" s="1596"/>
      <c r="AS118" s="1594"/>
      <c r="AT118" s="1595"/>
      <c r="AU118" s="1595"/>
      <c r="AV118" s="1596"/>
      <c r="AW118" s="1594"/>
      <c r="AX118" s="1595"/>
      <c r="AY118" s="1595"/>
      <c r="AZ118" s="1597"/>
    </row>
    <row r="119" spans="2:52" hidden="1">
      <c r="B119" s="1588"/>
      <c r="C119" s="1588"/>
      <c r="D119" s="1588"/>
      <c r="E119" s="1588"/>
      <c r="F119" s="1588"/>
      <c r="G119" s="1588"/>
      <c r="H119" s="1588"/>
      <c r="I119" s="1588"/>
      <c r="J119" s="1588"/>
      <c r="K119" s="1588"/>
      <c r="L119" s="1308" t="s">
        <v>9</v>
      </c>
      <c r="M119" s="1249"/>
      <c r="N119" s="1061"/>
      <c r="O119" s="1062"/>
      <c r="P119" s="1062"/>
      <c r="Q119" s="1062"/>
      <c r="R119" s="1168"/>
      <c r="S119" s="1061"/>
      <c r="T119" s="1062"/>
      <c r="U119" s="1062"/>
      <c r="V119" s="1168"/>
      <c r="W119" s="1061"/>
      <c r="X119" s="1062"/>
      <c r="Y119" s="1062"/>
      <c r="Z119" s="1168"/>
      <c r="AA119" s="1061"/>
      <c r="AB119" s="1062"/>
      <c r="AC119" s="1062"/>
      <c r="AD119" s="1062"/>
      <c r="AE119" s="1168"/>
      <c r="AF119" s="1061"/>
      <c r="AG119" s="1062"/>
      <c r="AH119" s="1062"/>
      <c r="AI119" s="1168"/>
      <c r="AJ119" s="1061"/>
      <c r="AK119" s="1062"/>
      <c r="AL119" s="1062"/>
      <c r="AM119" s="1168"/>
      <c r="AN119" s="1061"/>
      <c r="AO119" s="1062"/>
      <c r="AP119" s="1062"/>
      <c r="AQ119" s="1062"/>
      <c r="AR119" s="1168"/>
      <c r="AS119" s="1061"/>
      <c r="AT119" s="1062"/>
      <c r="AU119" s="1062"/>
      <c r="AV119" s="1168"/>
      <c r="AW119" s="1061"/>
      <c r="AX119" s="1062"/>
      <c r="AY119" s="1062"/>
      <c r="AZ119" s="1432"/>
    </row>
    <row r="120" spans="2:52" hidden="1">
      <c r="B120" s="1588"/>
      <c r="C120" s="1588"/>
      <c r="D120" s="1588"/>
      <c r="E120" s="1588"/>
      <c r="F120" s="1588"/>
      <c r="G120" s="1588"/>
      <c r="H120" s="1588"/>
      <c r="I120" s="1588"/>
      <c r="J120" s="1588"/>
      <c r="K120" s="1588"/>
      <c r="L120" s="1308" t="s">
        <v>555</v>
      </c>
      <c r="M120" s="1249"/>
      <c r="N120" s="1061"/>
      <c r="O120" s="1062"/>
      <c r="P120" s="1062"/>
      <c r="Q120" s="1062"/>
      <c r="R120" s="1168"/>
      <c r="S120" s="1061"/>
      <c r="T120" s="1062"/>
      <c r="U120" s="1062"/>
      <c r="V120" s="1168"/>
      <c r="W120" s="1061"/>
      <c r="X120" s="1062"/>
      <c r="Y120" s="1062"/>
      <c r="Z120" s="1168"/>
      <c r="AA120" s="1061"/>
      <c r="AB120" s="1062"/>
      <c r="AC120" s="1062"/>
      <c r="AD120" s="1062"/>
      <c r="AE120" s="1168"/>
      <c r="AF120" s="1061"/>
      <c r="AG120" s="1062"/>
      <c r="AH120" s="1062"/>
      <c r="AI120" s="1168"/>
      <c r="AJ120" s="1061"/>
      <c r="AK120" s="1062"/>
      <c r="AL120" s="1062"/>
      <c r="AM120" s="1168"/>
      <c r="AN120" s="1061"/>
      <c r="AO120" s="1062"/>
      <c r="AP120" s="1062"/>
      <c r="AQ120" s="1062"/>
      <c r="AR120" s="1168"/>
      <c r="AS120" s="1061"/>
      <c r="AT120" s="1062"/>
      <c r="AU120" s="1062"/>
      <c r="AV120" s="1168"/>
      <c r="AW120" s="1061"/>
      <c r="AX120" s="1062"/>
      <c r="AY120" s="1062"/>
      <c r="AZ120" s="1432"/>
    </row>
    <row r="121" spans="2:52" ht="15.75" hidden="1" thickBot="1">
      <c r="B121" s="1227" t="s">
        <v>352</v>
      </c>
      <c r="C121" s="1227"/>
      <c r="D121" s="1227"/>
      <c r="E121" s="1227"/>
      <c r="F121" s="1227"/>
      <c r="G121" s="1227"/>
      <c r="H121" s="1227"/>
      <c r="I121" s="1227"/>
      <c r="J121" s="1227"/>
      <c r="K121" s="1288"/>
      <c r="L121" s="1289">
        <v>9000</v>
      </c>
      <c r="M121" s="1290"/>
      <c r="N121" s="1598" t="s">
        <v>6</v>
      </c>
      <c r="O121" s="1599"/>
      <c r="P121" s="1599"/>
      <c r="Q121" s="1599"/>
      <c r="R121" s="1600"/>
      <c r="S121" s="1598" t="s">
        <v>6</v>
      </c>
      <c r="T121" s="1599"/>
      <c r="U121" s="1599"/>
      <c r="V121" s="1600"/>
      <c r="W121" s="1598"/>
      <c r="X121" s="1599"/>
      <c r="Y121" s="1599"/>
      <c r="Z121" s="1600"/>
      <c r="AA121" s="1598" t="s">
        <v>6</v>
      </c>
      <c r="AB121" s="1599"/>
      <c r="AC121" s="1599"/>
      <c r="AD121" s="1599"/>
      <c r="AE121" s="1600"/>
      <c r="AF121" s="1598" t="s">
        <v>6</v>
      </c>
      <c r="AG121" s="1599"/>
      <c r="AH121" s="1599"/>
      <c r="AI121" s="1600"/>
      <c r="AJ121" s="1598"/>
      <c r="AK121" s="1599"/>
      <c r="AL121" s="1599"/>
      <c r="AM121" s="1600"/>
      <c r="AN121" s="1598" t="s">
        <v>6</v>
      </c>
      <c r="AO121" s="1599"/>
      <c r="AP121" s="1599"/>
      <c r="AQ121" s="1599"/>
      <c r="AR121" s="1600"/>
      <c r="AS121" s="1598" t="s">
        <v>6</v>
      </c>
      <c r="AT121" s="1599"/>
      <c r="AU121" s="1599"/>
      <c r="AV121" s="1600"/>
      <c r="AW121" s="1591"/>
      <c r="AX121" s="1592"/>
      <c r="AY121" s="1592"/>
      <c r="AZ121" s="1601"/>
    </row>
    <row r="122" spans="2:52" hidden="1"/>
    <row r="123" spans="2:52" ht="17.25" hidden="1" customHeight="1">
      <c r="B123" s="1587" t="s">
        <v>561</v>
      </c>
      <c r="C123" s="1587"/>
      <c r="D123" s="1587"/>
      <c r="E123" s="1587"/>
      <c r="F123" s="1587"/>
      <c r="G123" s="1587"/>
      <c r="H123" s="1587"/>
      <c r="I123" s="1587"/>
      <c r="J123" s="1587"/>
      <c r="K123" s="1587"/>
      <c r="L123" s="1587"/>
      <c r="M123" s="1587"/>
      <c r="N123" s="1587"/>
      <c r="O123" s="1587"/>
      <c r="P123" s="1587"/>
      <c r="Q123" s="1587"/>
      <c r="R123" s="1587"/>
      <c r="S123" s="1587"/>
      <c r="T123" s="1587"/>
      <c r="U123" s="1587"/>
      <c r="V123" s="1587"/>
      <c r="W123" s="1587"/>
      <c r="X123" s="1587"/>
      <c r="Y123" s="1587"/>
      <c r="Z123" s="1587"/>
      <c r="AA123" s="1587"/>
      <c r="AB123" s="1587"/>
      <c r="AC123" s="1587"/>
      <c r="AD123" s="1587"/>
      <c r="AE123" s="1587"/>
      <c r="AF123" s="1587"/>
      <c r="AG123" s="1587"/>
      <c r="AH123" s="1587"/>
      <c r="AI123" s="1587"/>
      <c r="AJ123" s="1587"/>
      <c r="AK123" s="1587"/>
      <c r="AL123" s="1587"/>
      <c r="AM123" s="1587"/>
      <c r="AN123" s="1587"/>
      <c r="AO123" s="1587"/>
      <c r="AP123" s="1587"/>
      <c r="AQ123" s="1587"/>
      <c r="AR123" s="1587"/>
      <c r="AS123" s="1587"/>
      <c r="AT123" s="1587"/>
      <c r="AU123" s="1587"/>
      <c r="AV123" s="1587"/>
      <c r="AW123" s="1587"/>
      <c r="AX123" s="1587"/>
      <c r="AY123" s="1587"/>
      <c r="AZ123" s="1587"/>
    </row>
    <row r="124" spans="2:52" ht="6.75" hidden="1" customHeight="1"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</row>
    <row r="125" spans="2:52" ht="30.75" hidden="1" customHeight="1">
      <c r="B125" s="1044" t="s">
        <v>559</v>
      </c>
      <c r="C125" s="1044"/>
      <c r="D125" s="1044"/>
      <c r="E125" s="1044"/>
      <c r="F125" s="1044"/>
      <c r="G125" s="1044"/>
      <c r="H125" s="1044"/>
      <c r="I125" s="1044"/>
      <c r="J125" s="1044"/>
      <c r="K125" s="1044"/>
      <c r="L125" s="1052" t="s">
        <v>1</v>
      </c>
      <c r="M125" s="1053"/>
      <c r="N125" s="1061" t="s">
        <v>345</v>
      </c>
      <c r="O125" s="1062"/>
      <c r="P125" s="1062"/>
      <c r="Q125" s="1062"/>
      <c r="R125" s="1062"/>
      <c r="S125" s="1062"/>
      <c r="T125" s="1062"/>
      <c r="U125" s="1062"/>
      <c r="V125" s="1062"/>
      <c r="W125" s="1062"/>
      <c r="X125" s="1062"/>
      <c r="Y125" s="1062"/>
      <c r="Z125" s="1168"/>
      <c r="AA125" s="1061" t="s">
        <v>346</v>
      </c>
      <c r="AB125" s="1062"/>
      <c r="AC125" s="1062"/>
      <c r="AD125" s="1062"/>
      <c r="AE125" s="1062"/>
      <c r="AF125" s="1062"/>
      <c r="AG125" s="1062"/>
      <c r="AH125" s="1062"/>
      <c r="AI125" s="1062"/>
      <c r="AJ125" s="1062"/>
      <c r="AK125" s="1062"/>
      <c r="AL125" s="1062"/>
      <c r="AM125" s="1168"/>
      <c r="AN125" s="1061" t="s">
        <v>347</v>
      </c>
      <c r="AO125" s="1062"/>
      <c r="AP125" s="1062"/>
      <c r="AQ125" s="1062"/>
      <c r="AR125" s="1062"/>
      <c r="AS125" s="1062"/>
      <c r="AT125" s="1062"/>
      <c r="AU125" s="1062"/>
      <c r="AV125" s="1062"/>
      <c r="AW125" s="1062"/>
      <c r="AX125" s="1062"/>
      <c r="AY125" s="1062"/>
      <c r="AZ125" s="1062"/>
    </row>
    <row r="126" spans="2:52" ht="57.75" hidden="1" customHeight="1">
      <c r="B126" s="1044"/>
      <c r="C126" s="1044"/>
      <c r="D126" s="1044"/>
      <c r="E126" s="1044"/>
      <c r="F126" s="1044"/>
      <c r="G126" s="1044"/>
      <c r="H126" s="1044"/>
      <c r="I126" s="1044"/>
      <c r="J126" s="1044"/>
      <c r="K126" s="1044"/>
      <c r="L126" s="1056"/>
      <c r="M126" s="1057"/>
      <c r="N126" s="1061" t="s">
        <v>558</v>
      </c>
      <c r="O126" s="1062"/>
      <c r="P126" s="1062"/>
      <c r="Q126" s="1062"/>
      <c r="R126" s="1168"/>
      <c r="S126" s="1061" t="s">
        <v>557</v>
      </c>
      <c r="T126" s="1062"/>
      <c r="U126" s="1062"/>
      <c r="V126" s="1168"/>
      <c r="W126" s="1061" t="s">
        <v>556</v>
      </c>
      <c r="X126" s="1062"/>
      <c r="Y126" s="1062"/>
      <c r="Z126" s="1168"/>
      <c r="AA126" s="1061" t="s">
        <v>558</v>
      </c>
      <c r="AB126" s="1062"/>
      <c r="AC126" s="1062"/>
      <c r="AD126" s="1062"/>
      <c r="AE126" s="1168"/>
      <c r="AF126" s="1061" t="s">
        <v>557</v>
      </c>
      <c r="AG126" s="1062"/>
      <c r="AH126" s="1062"/>
      <c r="AI126" s="1168"/>
      <c r="AJ126" s="1061" t="s">
        <v>556</v>
      </c>
      <c r="AK126" s="1062"/>
      <c r="AL126" s="1062"/>
      <c r="AM126" s="1168"/>
      <c r="AN126" s="1061" t="s">
        <v>558</v>
      </c>
      <c r="AO126" s="1062"/>
      <c r="AP126" s="1062"/>
      <c r="AQ126" s="1062"/>
      <c r="AR126" s="1168"/>
      <c r="AS126" s="1061" t="s">
        <v>557</v>
      </c>
      <c r="AT126" s="1062"/>
      <c r="AU126" s="1062"/>
      <c r="AV126" s="1168"/>
      <c r="AW126" s="1061" t="s">
        <v>556</v>
      </c>
      <c r="AX126" s="1062"/>
      <c r="AY126" s="1062"/>
      <c r="AZ126" s="1062"/>
    </row>
    <row r="127" spans="2:52" ht="15.75" hidden="1" thickBot="1">
      <c r="B127" s="1588">
        <v>1</v>
      </c>
      <c r="C127" s="1588"/>
      <c r="D127" s="1588"/>
      <c r="E127" s="1588"/>
      <c r="F127" s="1588"/>
      <c r="G127" s="1588"/>
      <c r="H127" s="1588"/>
      <c r="I127" s="1588"/>
      <c r="J127" s="1588"/>
      <c r="K127" s="1588"/>
      <c r="L127" s="1589">
        <v>2</v>
      </c>
      <c r="M127" s="1590"/>
      <c r="N127" s="1058">
        <v>3</v>
      </c>
      <c r="O127" s="1052"/>
      <c r="P127" s="1052"/>
      <c r="Q127" s="1052"/>
      <c r="R127" s="1053"/>
      <c r="S127" s="1058">
        <v>4</v>
      </c>
      <c r="T127" s="1052"/>
      <c r="U127" s="1052"/>
      <c r="V127" s="1053"/>
      <c r="W127" s="1591">
        <v>5</v>
      </c>
      <c r="X127" s="1592"/>
      <c r="Y127" s="1592"/>
      <c r="Z127" s="1593"/>
      <c r="AA127" s="1058">
        <v>6</v>
      </c>
      <c r="AB127" s="1052"/>
      <c r="AC127" s="1052"/>
      <c r="AD127" s="1052"/>
      <c r="AE127" s="1053"/>
      <c r="AF127" s="1058">
        <v>7</v>
      </c>
      <c r="AG127" s="1052"/>
      <c r="AH127" s="1052"/>
      <c r="AI127" s="1053"/>
      <c r="AJ127" s="1058">
        <v>8</v>
      </c>
      <c r="AK127" s="1052"/>
      <c r="AL127" s="1052"/>
      <c r="AM127" s="1053"/>
      <c r="AN127" s="1591">
        <v>9</v>
      </c>
      <c r="AO127" s="1592"/>
      <c r="AP127" s="1592"/>
      <c r="AQ127" s="1592"/>
      <c r="AR127" s="1593"/>
      <c r="AS127" s="1591">
        <v>10</v>
      </c>
      <c r="AT127" s="1592"/>
      <c r="AU127" s="1592"/>
      <c r="AV127" s="1593"/>
      <c r="AW127" s="1591">
        <v>11</v>
      </c>
      <c r="AX127" s="1592"/>
      <c r="AY127" s="1592"/>
      <c r="AZ127" s="1592"/>
    </row>
    <row r="128" spans="2:52" hidden="1">
      <c r="B128" s="1588"/>
      <c r="C128" s="1588"/>
      <c r="D128" s="1588"/>
      <c r="E128" s="1588"/>
      <c r="F128" s="1588"/>
      <c r="G128" s="1588"/>
      <c r="H128" s="1588"/>
      <c r="I128" s="1588"/>
      <c r="J128" s="1588"/>
      <c r="K128" s="1588"/>
      <c r="L128" s="1277" t="s">
        <v>7</v>
      </c>
      <c r="M128" s="1275"/>
      <c r="N128" s="1594"/>
      <c r="O128" s="1595"/>
      <c r="P128" s="1595"/>
      <c r="Q128" s="1595"/>
      <c r="R128" s="1596"/>
      <c r="S128" s="1594"/>
      <c r="T128" s="1595"/>
      <c r="U128" s="1595"/>
      <c r="V128" s="1596"/>
      <c r="W128" s="1594"/>
      <c r="X128" s="1595"/>
      <c r="Y128" s="1595"/>
      <c r="Z128" s="1596"/>
      <c r="AA128" s="1594"/>
      <c r="AB128" s="1595"/>
      <c r="AC128" s="1595"/>
      <c r="AD128" s="1595"/>
      <c r="AE128" s="1596"/>
      <c r="AF128" s="1594"/>
      <c r="AG128" s="1595"/>
      <c r="AH128" s="1595"/>
      <c r="AI128" s="1596"/>
      <c r="AJ128" s="1594"/>
      <c r="AK128" s="1595"/>
      <c r="AL128" s="1595"/>
      <c r="AM128" s="1596"/>
      <c r="AN128" s="1594"/>
      <c r="AO128" s="1595"/>
      <c r="AP128" s="1595"/>
      <c r="AQ128" s="1595"/>
      <c r="AR128" s="1596"/>
      <c r="AS128" s="1594"/>
      <c r="AT128" s="1595"/>
      <c r="AU128" s="1595"/>
      <c r="AV128" s="1596"/>
      <c r="AW128" s="1594"/>
      <c r="AX128" s="1595"/>
      <c r="AY128" s="1595"/>
      <c r="AZ128" s="1597"/>
    </row>
    <row r="129" spans="1:53" hidden="1">
      <c r="B129" s="1588"/>
      <c r="C129" s="1588"/>
      <c r="D129" s="1588"/>
      <c r="E129" s="1588"/>
      <c r="F129" s="1588"/>
      <c r="G129" s="1588"/>
      <c r="H129" s="1588"/>
      <c r="I129" s="1588"/>
      <c r="J129" s="1588"/>
      <c r="K129" s="1588"/>
      <c r="L129" s="1308" t="s">
        <v>9</v>
      </c>
      <c r="M129" s="1249"/>
      <c r="N129" s="1061"/>
      <c r="O129" s="1062"/>
      <c r="P129" s="1062"/>
      <c r="Q129" s="1062"/>
      <c r="R129" s="1168"/>
      <c r="S129" s="1061"/>
      <c r="T129" s="1062"/>
      <c r="U129" s="1062"/>
      <c r="V129" s="1168"/>
      <c r="W129" s="1061"/>
      <c r="X129" s="1062"/>
      <c r="Y129" s="1062"/>
      <c r="Z129" s="1168"/>
      <c r="AA129" s="1061"/>
      <c r="AB129" s="1062"/>
      <c r="AC129" s="1062"/>
      <c r="AD129" s="1062"/>
      <c r="AE129" s="1168"/>
      <c r="AF129" s="1061"/>
      <c r="AG129" s="1062"/>
      <c r="AH129" s="1062"/>
      <c r="AI129" s="1168"/>
      <c r="AJ129" s="1061"/>
      <c r="AK129" s="1062"/>
      <c r="AL129" s="1062"/>
      <c r="AM129" s="1168"/>
      <c r="AN129" s="1061"/>
      <c r="AO129" s="1062"/>
      <c r="AP129" s="1062"/>
      <c r="AQ129" s="1062"/>
      <c r="AR129" s="1168"/>
      <c r="AS129" s="1061"/>
      <c r="AT129" s="1062"/>
      <c r="AU129" s="1062"/>
      <c r="AV129" s="1168"/>
      <c r="AW129" s="1061"/>
      <c r="AX129" s="1062"/>
      <c r="AY129" s="1062"/>
      <c r="AZ129" s="1432"/>
    </row>
    <row r="130" spans="1:53" hidden="1">
      <c r="B130" s="1588"/>
      <c r="C130" s="1588"/>
      <c r="D130" s="1588"/>
      <c r="E130" s="1588"/>
      <c r="F130" s="1588"/>
      <c r="G130" s="1588"/>
      <c r="H130" s="1588"/>
      <c r="I130" s="1588"/>
      <c r="J130" s="1588"/>
      <c r="K130" s="1588"/>
      <c r="L130" s="1308" t="s">
        <v>555</v>
      </c>
      <c r="M130" s="1249"/>
      <c r="N130" s="1061"/>
      <c r="O130" s="1062"/>
      <c r="P130" s="1062"/>
      <c r="Q130" s="1062"/>
      <c r="R130" s="1168"/>
      <c r="S130" s="1061"/>
      <c r="T130" s="1062"/>
      <c r="U130" s="1062"/>
      <c r="V130" s="1168"/>
      <c r="W130" s="1061"/>
      <c r="X130" s="1062"/>
      <c r="Y130" s="1062"/>
      <c r="Z130" s="1168"/>
      <c r="AA130" s="1061"/>
      <c r="AB130" s="1062"/>
      <c r="AC130" s="1062"/>
      <c r="AD130" s="1062"/>
      <c r="AE130" s="1168"/>
      <c r="AF130" s="1061"/>
      <c r="AG130" s="1062"/>
      <c r="AH130" s="1062"/>
      <c r="AI130" s="1168"/>
      <c r="AJ130" s="1061"/>
      <c r="AK130" s="1062"/>
      <c r="AL130" s="1062"/>
      <c r="AM130" s="1168"/>
      <c r="AN130" s="1061"/>
      <c r="AO130" s="1062"/>
      <c r="AP130" s="1062"/>
      <c r="AQ130" s="1062"/>
      <c r="AR130" s="1168"/>
      <c r="AS130" s="1061"/>
      <c r="AT130" s="1062"/>
      <c r="AU130" s="1062"/>
      <c r="AV130" s="1168"/>
      <c r="AW130" s="1061"/>
      <c r="AX130" s="1062"/>
      <c r="AY130" s="1062"/>
      <c r="AZ130" s="1432"/>
    </row>
    <row r="131" spans="1:53" ht="15.75" hidden="1" thickBot="1">
      <c r="B131" s="1227" t="s">
        <v>352</v>
      </c>
      <c r="C131" s="1227"/>
      <c r="D131" s="1227"/>
      <c r="E131" s="1227"/>
      <c r="F131" s="1227"/>
      <c r="G131" s="1227"/>
      <c r="H131" s="1227"/>
      <c r="I131" s="1227"/>
      <c r="J131" s="1227"/>
      <c r="K131" s="1288"/>
      <c r="L131" s="1289">
        <v>9000</v>
      </c>
      <c r="M131" s="1290"/>
      <c r="N131" s="1598" t="s">
        <v>6</v>
      </c>
      <c r="O131" s="1599"/>
      <c r="P131" s="1599"/>
      <c r="Q131" s="1599"/>
      <c r="R131" s="1600"/>
      <c r="S131" s="1598" t="s">
        <v>6</v>
      </c>
      <c r="T131" s="1599"/>
      <c r="U131" s="1599"/>
      <c r="V131" s="1600"/>
      <c r="W131" s="1598"/>
      <c r="X131" s="1599"/>
      <c r="Y131" s="1599"/>
      <c r="Z131" s="1600"/>
      <c r="AA131" s="1598" t="s">
        <v>6</v>
      </c>
      <c r="AB131" s="1599"/>
      <c r="AC131" s="1599"/>
      <c r="AD131" s="1599"/>
      <c r="AE131" s="1600"/>
      <c r="AF131" s="1598" t="s">
        <v>6</v>
      </c>
      <c r="AG131" s="1599"/>
      <c r="AH131" s="1599"/>
      <c r="AI131" s="1600"/>
      <c r="AJ131" s="1598"/>
      <c r="AK131" s="1599"/>
      <c r="AL131" s="1599"/>
      <c r="AM131" s="1600"/>
      <c r="AN131" s="1598" t="s">
        <v>6</v>
      </c>
      <c r="AO131" s="1599"/>
      <c r="AP131" s="1599"/>
      <c r="AQ131" s="1599"/>
      <c r="AR131" s="1600"/>
      <c r="AS131" s="1598" t="s">
        <v>6</v>
      </c>
      <c r="AT131" s="1599"/>
      <c r="AU131" s="1599"/>
      <c r="AV131" s="1600"/>
      <c r="AW131" s="1591"/>
      <c r="AX131" s="1592"/>
      <c r="AY131" s="1592"/>
      <c r="AZ131" s="1601"/>
    </row>
    <row r="132" spans="1:53" hidden="1"/>
    <row r="133" spans="1:53" ht="18.75" hidden="1" customHeight="1">
      <c r="B133" s="1587" t="s">
        <v>560</v>
      </c>
      <c r="C133" s="1587"/>
      <c r="D133" s="1587"/>
      <c r="E133" s="1587"/>
      <c r="F133" s="1587"/>
      <c r="G133" s="1587"/>
      <c r="H133" s="1587"/>
      <c r="I133" s="1587"/>
      <c r="J133" s="1587"/>
      <c r="K133" s="1587"/>
      <c r="L133" s="1587"/>
      <c r="M133" s="1587"/>
      <c r="N133" s="1587"/>
      <c r="O133" s="1587"/>
      <c r="P133" s="1587"/>
      <c r="Q133" s="1587"/>
      <c r="R133" s="1587"/>
      <c r="S133" s="1587"/>
      <c r="T133" s="1587"/>
      <c r="U133" s="1587"/>
      <c r="V133" s="1587"/>
      <c r="W133" s="1587"/>
      <c r="X133" s="1587"/>
      <c r="Y133" s="1587"/>
      <c r="Z133" s="1587"/>
      <c r="AA133" s="1587"/>
      <c r="AB133" s="1587"/>
      <c r="AC133" s="1587"/>
      <c r="AD133" s="1587"/>
      <c r="AE133" s="1587"/>
      <c r="AF133" s="1587"/>
      <c r="AG133" s="1587"/>
      <c r="AH133" s="1587"/>
      <c r="AI133" s="1587"/>
      <c r="AJ133" s="1587"/>
      <c r="AK133" s="1587"/>
      <c r="AL133" s="1587"/>
      <c r="AM133" s="1587"/>
      <c r="AN133" s="1587"/>
      <c r="AO133" s="1587"/>
      <c r="AP133" s="1587"/>
      <c r="AQ133" s="1587"/>
      <c r="AR133" s="1587"/>
      <c r="AS133" s="1587"/>
      <c r="AT133" s="1587"/>
      <c r="AU133" s="1587"/>
      <c r="AV133" s="1587"/>
      <c r="AW133" s="1587"/>
      <c r="AX133" s="1587"/>
      <c r="AY133" s="1587"/>
      <c r="AZ133" s="1587"/>
    </row>
    <row r="134" spans="1:53" ht="9.75" hidden="1" customHeight="1"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</row>
    <row r="135" spans="1:53" ht="30.75" hidden="1" customHeight="1">
      <c r="B135" s="1044" t="s">
        <v>559</v>
      </c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52" t="s">
        <v>1</v>
      </c>
      <c r="M135" s="1053"/>
      <c r="N135" s="1061" t="s">
        <v>345</v>
      </c>
      <c r="O135" s="1062"/>
      <c r="P135" s="1062"/>
      <c r="Q135" s="1062"/>
      <c r="R135" s="1062"/>
      <c r="S135" s="1062"/>
      <c r="T135" s="1062"/>
      <c r="U135" s="1062"/>
      <c r="V135" s="1062"/>
      <c r="W135" s="1062"/>
      <c r="X135" s="1062"/>
      <c r="Y135" s="1062"/>
      <c r="Z135" s="1168"/>
      <c r="AA135" s="1061" t="s">
        <v>346</v>
      </c>
      <c r="AB135" s="1062"/>
      <c r="AC135" s="1062"/>
      <c r="AD135" s="1062"/>
      <c r="AE135" s="1062"/>
      <c r="AF135" s="1062"/>
      <c r="AG135" s="1062"/>
      <c r="AH135" s="1062"/>
      <c r="AI135" s="1062"/>
      <c r="AJ135" s="1062"/>
      <c r="AK135" s="1062"/>
      <c r="AL135" s="1062"/>
      <c r="AM135" s="1168"/>
      <c r="AN135" s="1061" t="s">
        <v>347</v>
      </c>
      <c r="AO135" s="1062"/>
      <c r="AP135" s="1062"/>
      <c r="AQ135" s="1062"/>
      <c r="AR135" s="1062"/>
      <c r="AS135" s="1062"/>
      <c r="AT135" s="1062"/>
      <c r="AU135" s="1062"/>
      <c r="AV135" s="1062"/>
      <c r="AW135" s="1062"/>
      <c r="AX135" s="1062"/>
      <c r="AY135" s="1062"/>
      <c r="AZ135" s="1062"/>
    </row>
    <row r="136" spans="1:53" ht="57.75" hidden="1" customHeight="1">
      <c r="B136" s="1044"/>
      <c r="C136" s="1044"/>
      <c r="D136" s="1044"/>
      <c r="E136" s="1044"/>
      <c r="F136" s="1044"/>
      <c r="G136" s="1044"/>
      <c r="H136" s="1044"/>
      <c r="I136" s="1044"/>
      <c r="J136" s="1044"/>
      <c r="K136" s="1044"/>
      <c r="L136" s="1056"/>
      <c r="M136" s="1057"/>
      <c r="N136" s="1061" t="s">
        <v>558</v>
      </c>
      <c r="O136" s="1062"/>
      <c r="P136" s="1062"/>
      <c r="Q136" s="1062"/>
      <c r="R136" s="1168"/>
      <c r="S136" s="1061" t="s">
        <v>557</v>
      </c>
      <c r="T136" s="1062"/>
      <c r="U136" s="1062"/>
      <c r="V136" s="1168"/>
      <c r="W136" s="1061" t="s">
        <v>556</v>
      </c>
      <c r="X136" s="1062"/>
      <c r="Y136" s="1062"/>
      <c r="Z136" s="1168"/>
      <c r="AA136" s="1061" t="s">
        <v>558</v>
      </c>
      <c r="AB136" s="1062"/>
      <c r="AC136" s="1062"/>
      <c r="AD136" s="1062"/>
      <c r="AE136" s="1168"/>
      <c r="AF136" s="1061" t="s">
        <v>557</v>
      </c>
      <c r="AG136" s="1062"/>
      <c r="AH136" s="1062"/>
      <c r="AI136" s="1168"/>
      <c r="AJ136" s="1061" t="s">
        <v>556</v>
      </c>
      <c r="AK136" s="1062"/>
      <c r="AL136" s="1062"/>
      <c r="AM136" s="1168"/>
      <c r="AN136" s="1061" t="s">
        <v>558</v>
      </c>
      <c r="AO136" s="1062"/>
      <c r="AP136" s="1062"/>
      <c r="AQ136" s="1062"/>
      <c r="AR136" s="1168"/>
      <c r="AS136" s="1061" t="s">
        <v>557</v>
      </c>
      <c r="AT136" s="1062"/>
      <c r="AU136" s="1062"/>
      <c r="AV136" s="1168"/>
      <c r="AW136" s="1061" t="s">
        <v>556</v>
      </c>
      <c r="AX136" s="1062"/>
      <c r="AY136" s="1062"/>
      <c r="AZ136" s="1062"/>
    </row>
    <row r="137" spans="1:53" ht="15.75" hidden="1" thickBot="1">
      <c r="B137" s="1588">
        <v>1</v>
      </c>
      <c r="C137" s="1588"/>
      <c r="D137" s="1588"/>
      <c r="E137" s="1588"/>
      <c r="F137" s="1588"/>
      <c r="G137" s="1588"/>
      <c r="H137" s="1588"/>
      <c r="I137" s="1588"/>
      <c r="J137" s="1588"/>
      <c r="K137" s="1588"/>
      <c r="L137" s="1589">
        <v>2</v>
      </c>
      <c r="M137" s="1590"/>
      <c r="N137" s="1058">
        <v>3</v>
      </c>
      <c r="O137" s="1052"/>
      <c r="P137" s="1052"/>
      <c r="Q137" s="1052"/>
      <c r="R137" s="1053"/>
      <c r="S137" s="1058">
        <v>4</v>
      </c>
      <c r="T137" s="1052"/>
      <c r="U137" s="1052"/>
      <c r="V137" s="1053"/>
      <c r="W137" s="1591">
        <v>5</v>
      </c>
      <c r="X137" s="1592"/>
      <c r="Y137" s="1592"/>
      <c r="Z137" s="1593"/>
      <c r="AA137" s="1058">
        <v>6</v>
      </c>
      <c r="AB137" s="1052"/>
      <c r="AC137" s="1052"/>
      <c r="AD137" s="1052"/>
      <c r="AE137" s="1053"/>
      <c r="AF137" s="1058">
        <v>7</v>
      </c>
      <c r="AG137" s="1052"/>
      <c r="AH137" s="1052"/>
      <c r="AI137" s="1053"/>
      <c r="AJ137" s="1058">
        <v>8</v>
      </c>
      <c r="AK137" s="1052"/>
      <c r="AL137" s="1052"/>
      <c r="AM137" s="1053"/>
      <c r="AN137" s="1591">
        <v>9</v>
      </c>
      <c r="AO137" s="1592"/>
      <c r="AP137" s="1592"/>
      <c r="AQ137" s="1592"/>
      <c r="AR137" s="1593"/>
      <c r="AS137" s="1591">
        <v>10</v>
      </c>
      <c r="AT137" s="1592"/>
      <c r="AU137" s="1592"/>
      <c r="AV137" s="1593"/>
      <c r="AW137" s="1591">
        <v>11</v>
      </c>
      <c r="AX137" s="1592"/>
      <c r="AY137" s="1592"/>
      <c r="AZ137" s="1592"/>
    </row>
    <row r="138" spans="1:53" hidden="1">
      <c r="B138" s="1588"/>
      <c r="C138" s="1588"/>
      <c r="D138" s="1588"/>
      <c r="E138" s="1588"/>
      <c r="F138" s="1588"/>
      <c r="G138" s="1588"/>
      <c r="H138" s="1588"/>
      <c r="I138" s="1588"/>
      <c r="J138" s="1588"/>
      <c r="K138" s="1588"/>
      <c r="L138" s="1277" t="s">
        <v>7</v>
      </c>
      <c r="M138" s="1275"/>
      <c r="N138" s="1594"/>
      <c r="O138" s="1595"/>
      <c r="P138" s="1595"/>
      <c r="Q138" s="1595"/>
      <c r="R138" s="1596"/>
      <c r="S138" s="1594"/>
      <c r="T138" s="1595"/>
      <c r="U138" s="1595"/>
      <c r="V138" s="1596"/>
      <c r="W138" s="1594"/>
      <c r="X138" s="1595"/>
      <c r="Y138" s="1595"/>
      <c r="Z138" s="1596"/>
      <c r="AA138" s="1594"/>
      <c r="AB138" s="1595"/>
      <c r="AC138" s="1595"/>
      <c r="AD138" s="1595"/>
      <c r="AE138" s="1596"/>
      <c r="AF138" s="1594"/>
      <c r="AG138" s="1595"/>
      <c r="AH138" s="1595"/>
      <c r="AI138" s="1596"/>
      <c r="AJ138" s="1594"/>
      <c r="AK138" s="1595"/>
      <c r="AL138" s="1595"/>
      <c r="AM138" s="1596"/>
      <c r="AN138" s="1594"/>
      <c r="AO138" s="1595"/>
      <c r="AP138" s="1595"/>
      <c r="AQ138" s="1595"/>
      <c r="AR138" s="1596"/>
      <c r="AS138" s="1594"/>
      <c r="AT138" s="1595"/>
      <c r="AU138" s="1595"/>
      <c r="AV138" s="1596"/>
      <c r="AW138" s="1594"/>
      <c r="AX138" s="1595"/>
      <c r="AY138" s="1595"/>
      <c r="AZ138" s="1597"/>
    </row>
    <row r="139" spans="1:53" hidden="1">
      <c r="B139" s="1588"/>
      <c r="C139" s="1588"/>
      <c r="D139" s="1588"/>
      <c r="E139" s="1588"/>
      <c r="F139" s="1588"/>
      <c r="G139" s="1588"/>
      <c r="H139" s="1588"/>
      <c r="I139" s="1588"/>
      <c r="J139" s="1588"/>
      <c r="K139" s="1588"/>
      <c r="L139" s="1308" t="s">
        <v>9</v>
      </c>
      <c r="M139" s="1249"/>
      <c r="N139" s="1061"/>
      <c r="O139" s="1062"/>
      <c r="P139" s="1062"/>
      <c r="Q139" s="1062"/>
      <c r="R139" s="1168"/>
      <c r="S139" s="1061"/>
      <c r="T139" s="1062"/>
      <c r="U139" s="1062"/>
      <c r="V139" s="1168"/>
      <c r="W139" s="1061"/>
      <c r="X139" s="1062"/>
      <c r="Y139" s="1062"/>
      <c r="Z139" s="1168"/>
      <c r="AA139" s="1061"/>
      <c r="AB139" s="1062"/>
      <c r="AC139" s="1062"/>
      <c r="AD139" s="1062"/>
      <c r="AE139" s="1168"/>
      <c r="AF139" s="1061"/>
      <c r="AG139" s="1062"/>
      <c r="AH139" s="1062"/>
      <c r="AI139" s="1168"/>
      <c r="AJ139" s="1061"/>
      <c r="AK139" s="1062"/>
      <c r="AL139" s="1062"/>
      <c r="AM139" s="1168"/>
      <c r="AN139" s="1061"/>
      <c r="AO139" s="1062"/>
      <c r="AP139" s="1062"/>
      <c r="AQ139" s="1062"/>
      <c r="AR139" s="1168"/>
      <c r="AS139" s="1061"/>
      <c r="AT139" s="1062"/>
      <c r="AU139" s="1062"/>
      <c r="AV139" s="1168"/>
      <c r="AW139" s="1061"/>
      <c r="AX139" s="1062"/>
      <c r="AY139" s="1062"/>
      <c r="AZ139" s="1432"/>
    </row>
    <row r="140" spans="1:53" hidden="1">
      <c r="B140" s="1588"/>
      <c r="C140" s="1588"/>
      <c r="D140" s="1588"/>
      <c r="E140" s="1588"/>
      <c r="F140" s="1588"/>
      <c r="G140" s="1588"/>
      <c r="H140" s="1588"/>
      <c r="I140" s="1588"/>
      <c r="J140" s="1588"/>
      <c r="K140" s="1588"/>
      <c r="L140" s="1308" t="s">
        <v>555</v>
      </c>
      <c r="M140" s="1249"/>
      <c r="N140" s="1061"/>
      <c r="O140" s="1062"/>
      <c r="P140" s="1062"/>
      <c r="Q140" s="1062"/>
      <c r="R140" s="1168"/>
      <c r="S140" s="1061"/>
      <c r="T140" s="1062"/>
      <c r="U140" s="1062"/>
      <c r="V140" s="1168"/>
      <c r="W140" s="1061"/>
      <c r="X140" s="1062"/>
      <c r="Y140" s="1062"/>
      <c r="Z140" s="1168"/>
      <c r="AA140" s="1061"/>
      <c r="AB140" s="1062"/>
      <c r="AC140" s="1062"/>
      <c r="AD140" s="1062"/>
      <c r="AE140" s="1168"/>
      <c r="AF140" s="1061"/>
      <c r="AG140" s="1062"/>
      <c r="AH140" s="1062"/>
      <c r="AI140" s="1168"/>
      <c r="AJ140" s="1061"/>
      <c r="AK140" s="1062"/>
      <c r="AL140" s="1062"/>
      <c r="AM140" s="1168"/>
      <c r="AN140" s="1061"/>
      <c r="AO140" s="1062"/>
      <c r="AP140" s="1062"/>
      <c r="AQ140" s="1062"/>
      <c r="AR140" s="1168"/>
      <c r="AS140" s="1061"/>
      <c r="AT140" s="1062"/>
      <c r="AU140" s="1062"/>
      <c r="AV140" s="1168"/>
      <c r="AW140" s="1061"/>
      <c r="AX140" s="1062"/>
      <c r="AY140" s="1062"/>
      <c r="AZ140" s="1432"/>
    </row>
    <row r="141" spans="1:53" ht="15.75" hidden="1" thickBot="1">
      <c r="B141" s="1227" t="s">
        <v>352</v>
      </c>
      <c r="C141" s="1227"/>
      <c r="D141" s="1227"/>
      <c r="E141" s="1227"/>
      <c r="F141" s="1227"/>
      <c r="G141" s="1227"/>
      <c r="H141" s="1227"/>
      <c r="I141" s="1227"/>
      <c r="J141" s="1227"/>
      <c r="K141" s="1288"/>
      <c r="L141" s="1289">
        <v>9000</v>
      </c>
      <c r="M141" s="1290"/>
      <c r="N141" s="1598" t="s">
        <v>6</v>
      </c>
      <c r="O141" s="1599"/>
      <c r="P141" s="1599"/>
      <c r="Q141" s="1599"/>
      <c r="R141" s="1600"/>
      <c r="S141" s="1598" t="s">
        <v>6</v>
      </c>
      <c r="T141" s="1599"/>
      <c r="U141" s="1599"/>
      <c r="V141" s="1600"/>
      <c r="W141" s="1598"/>
      <c r="X141" s="1599"/>
      <c r="Y141" s="1599"/>
      <c r="Z141" s="1600"/>
      <c r="AA141" s="1598" t="s">
        <v>6</v>
      </c>
      <c r="AB141" s="1599"/>
      <c r="AC141" s="1599"/>
      <c r="AD141" s="1599"/>
      <c r="AE141" s="1600"/>
      <c r="AF141" s="1598" t="s">
        <v>6</v>
      </c>
      <c r="AG141" s="1599"/>
      <c r="AH141" s="1599"/>
      <c r="AI141" s="1600"/>
      <c r="AJ141" s="1598"/>
      <c r="AK141" s="1599"/>
      <c r="AL141" s="1599"/>
      <c r="AM141" s="1600"/>
      <c r="AN141" s="1598" t="s">
        <v>6</v>
      </c>
      <c r="AO141" s="1599"/>
      <c r="AP141" s="1599"/>
      <c r="AQ141" s="1599"/>
      <c r="AR141" s="1600"/>
      <c r="AS141" s="1598" t="s">
        <v>6</v>
      </c>
      <c r="AT141" s="1599"/>
      <c r="AU141" s="1599"/>
      <c r="AV141" s="1600"/>
      <c r="AW141" s="1591"/>
      <c r="AX141" s="1592"/>
      <c r="AY141" s="1592"/>
      <c r="AZ141" s="1601"/>
    </row>
    <row r="144" spans="1:53" s="198" customFormat="1">
      <c r="A144" s="177"/>
      <c r="B144" s="544"/>
      <c r="C144" s="998" t="s">
        <v>436</v>
      </c>
      <c r="D144" s="998"/>
      <c r="E144" s="998"/>
      <c r="F144" s="998"/>
      <c r="G144" s="998"/>
      <c r="H144" s="998"/>
      <c r="I144" s="544"/>
      <c r="J144" s="349"/>
      <c r="K144" s="349"/>
      <c r="L144" s="349"/>
      <c r="M144" s="999" t="str">
        <f>р.2!F129</f>
        <v>директор</v>
      </c>
      <c r="N144" s="999"/>
      <c r="O144" s="999"/>
      <c r="P144" s="999"/>
      <c r="Q144" s="999"/>
      <c r="R144" s="999"/>
      <c r="S144" s="999"/>
      <c r="T144" s="999"/>
      <c r="U144" s="999"/>
      <c r="V144" s="999"/>
      <c r="W144" s="999"/>
      <c r="X144" s="999"/>
      <c r="Y144" s="999"/>
      <c r="Z144" s="544"/>
      <c r="AA144" s="544"/>
      <c r="AB144" s="999"/>
      <c r="AC144" s="999"/>
      <c r="AD144" s="999"/>
      <c r="AE144" s="999"/>
      <c r="AF144" s="999"/>
      <c r="AG144" s="999"/>
      <c r="AH144" s="999"/>
      <c r="AI144" s="177"/>
      <c r="AJ144" s="177"/>
      <c r="AK144" s="999" t="str">
        <f>р.2!O129</f>
        <v>/Л.А. Панюшева/</v>
      </c>
      <c r="AL144" s="999"/>
      <c r="AM144" s="999"/>
      <c r="AN144" s="999"/>
      <c r="AO144" s="999"/>
      <c r="AP144" s="999"/>
      <c r="AQ144" s="999"/>
      <c r="AR144" s="999"/>
      <c r="AS144" s="999"/>
      <c r="AT144" s="999"/>
      <c r="AU144" s="999"/>
      <c r="AV144" s="999"/>
      <c r="AW144" s="999"/>
      <c r="AX144" s="999"/>
      <c r="AY144" s="999"/>
      <c r="AZ144" s="999"/>
      <c r="BA144" s="545"/>
    </row>
    <row r="145" spans="1:53" s="198" customFormat="1">
      <c r="A145" s="177"/>
      <c r="B145" s="544"/>
      <c r="C145" s="549" t="s">
        <v>437</v>
      </c>
      <c r="D145" s="549"/>
      <c r="E145" s="549"/>
      <c r="F145" s="549"/>
      <c r="G145" s="549"/>
      <c r="H145" s="549"/>
      <c r="I145" s="544"/>
      <c r="K145" s="550"/>
      <c r="M145" s="1000" t="s">
        <v>90</v>
      </c>
      <c r="N145" s="1000"/>
      <c r="O145" s="1000"/>
      <c r="P145" s="1000"/>
      <c r="Q145" s="1000"/>
      <c r="R145" s="1000"/>
      <c r="S145" s="1000"/>
      <c r="T145" s="1000"/>
      <c r="U145" s="1000"/>
      <c r="V145" s="1000"/>
      <c r="W145" s="1000"/>
      <c r="X145" s="1000"/>
      <c r="Y145" s="1000"/>
      <c r="Z145" s="272"/>
      <c r="AA145" s="272"/>
      <c r="AB145" s="1000" t="s">
        <v>42</v>
      </c>
      <c r="AC145" s="1000"/>
      <c r="AD145" s="1000"/>
      <c r="AE145" s="1000"/>
      <c r="AF145" s="1000"/>
      <c r="AG145" s="1000"/>
      <c r="AH145" s="1000"/>
      <c r="AI145" s="273"/>
      <c r="AJ145" s="273"/>
      <c r="AK145" s="1000" t="s">
        <v>41</v>
      </c>
      <c r="AL145" s="1000"/>
      <c r="AM145" s="1000"/>
      <c r="AN145" s="1000"/>
      <c r="AO145" s="1000"/>
      <c r="AP145" s="1000"/>
      <c r="AQ145" s="1000"/>
      <c r="AR145" s="1000"/>
      <c r="AS145" s="1000"/>
      <c r="AT145" s="1000"/>
      <c r="AU145" s="1000"/>
      <c r="AV145" s="1000"/>
      <c r="AW145" s="1000"/>
      <c r="AX145" s="1000"/>
      <c r="AY145" s="1000"/>
      <c r="AZ145" s="1000"/>
      <c r="BA145" s="545"/>
    </row>
    <row r="146" spans="1:53" s="198" customFormat="1">
      <c r="A146" s="177"/>
      <c r="B146" s="544"/>
      <c r="C146" s="544"/>
      <c r="D146" s="544"/>
      <c r="E146" s="544"/>
      <c r="F146" s="544"/>
      <c r="G146" s="544"/>
      <c r="H146" s="544"/>
      <c r="I146" s="544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3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545"/>
    </row>
    <row r="147" spans="1:53" s="198" customFormat="1">
      <c r="A147" s="271"/>
      <c r="B147" s="546"/>
      <c r="C147" s="1630" t="s">
        <v>91</v>
      </c>
      <c r="D147" s="1630"/>
      <c r="E147" s="1630"/>
      <c r="F147" s="1630"/>
      <c r="G147" s="1630"/>
      <c r="H147" s="1630"/>
      <c r="I147" s="546"/>
      <c r="J147" s="1002" t="s">
        <v>1089</v>
      </c>
      <c r="K147" s="1002"/>
      <c r="L147" s="1002"/>
      <c r="M147" s="1002"/>
      <c r="N147" s="1002"/>
      <c r="O147" s="1002"/>
      <c r="P147" s="1002"/>
      <c r="Q147" s="1002"/>
      <c r="R147" s="1002"/>
      <c r="S147" s="1002"/>
      <c r="T147" s="569"/>
      <c r="U147" s="1002"/>
      <c r="V147" s="1002"/>
      <c r="W147" s="1002"/>
      <c r="X147" s="1002"/>
      <c r="Y147" s="1002"/>
      <c r="Z147" s="1002"/>
      <c r="AA147" s="295"/>
      <c r="AB147" s="1637" t="str">
        <f>р.2!I134</f>
        <v>/Е.С. Орлова/</v>
      </c>
      <c r="AC147" s="1637"/>
      <c r="AD147" s="1637"/>
      <c r="AE147" s="1637"/>
      <c r="AF147" s="1637"/>
      <c r="AG147" s="1637"/>
      <c r="AH147" s="1637"/>
      <c r="AI147" s="1637"/>
      <c r="AJ147" s="1637"/>
      <c r="AK147" s="1637"/>
      <c r="AL147" s="1637"/>
      <c r="AM147" s="1637"/>
      <c r="AN147" s="1637"/>
      <c r="AO147" s="294"/>
      <c r="AP147" s="294"/>
      <c r="AQ147" s="1638" t="str">
        <f>р.2!O134</f>
        <v>8 (8332) 70-80-93</v>
      </c>
      <c r="AR147" s="1638"/>
      <c r="AS147" s="1638"/>
      <c r="AT147" s="1638"/>
      <c r="AU147" s="1638"/>
      <c r="AV147" s="1638"/>
      <c r="AW147" s="1638"/>
      <c r="AX147" s="1638"/>
      <c r="AY147" s="1638"/>
      <c r="AZ147" s="1638"/>
      <c r="BA147" s="545"/>
    </row>
    <row r="148" spans="1:53" s="198" customFormat="1">
      <c r="A148" s="271"/>
      <c r="B148" s="546"/>
      <c r="C148" s="1635"/>
      <c r="D148" s="1635"/>
      <c r="E148" s="1635"/>
      <c r="F148" s="1635"/>
      <c r="G148" s="1635"/>
      <c r="H148" s="1635"/>
      <c r="I148" s="546"/>
      <c r="J148" s="995" t="s">
        <v>1144</v>
      </c>
      <c r="K148" s="995"/>
      <c r="L148" s="995"/>
      <c r="M148" s="995"/>
      <c r="N148" s="995"/>
      <c r="O148" s="995"/>
      <c r="P148" s="995"/>
      <c r="Q148" s="995"/>
      <c r="R148" s="995"/>
      <c r="S148" s="995"/>
      <c r="T148" s="569"/>
      <c r="U148" s="996" t="s">
        <v>42</v>
      </c>
      <c r="V148" s="996"/>
      <c r="W148" s="996"/>
      <c r="X148" s="996"/>
      <c r="Y148" s="996"/>
      <c r="Z148" s="996"/>
      <c r="AA148" s="295"/>
      <c r="AB148" s="1636" t="s">
        <v>438</v>
      </c>
      <c r="AC148" s="1636"/>
      <c r="AD148" s="1636"/>
      <c r="AE148" s="1636"/>
      <c r="AF148" s="1636"/>
      <c r="AG148" s="1636"/>
      <c r="AH148" s="1636"/>
      <c r="AI148" s="1636"/>
      <c r="AJ148" s="1636"/>
      <c r="AK148" s="1636"/>
      <c r="AL148" s="1636"/>
      <c r="AM148" s="1636"/>
      <c r="AN148" s="1636"/>
      <c r="AO148" s="294"/>
      <c r="AP148" s="294"/>
      <c r="AQ148" s="1636" t="s">
        <v>92</v>
      </c>
      <c r="AR148" s="1636"/>
      <c r="AS148" s="1636"/>
      <c r="AT148" s="1636"/>
      <c r="AU148" s="1636"/>
      <c r="AV148" s="1636"/>
      <c r="AW148" s="1636"/>
      <c r="AX148" s="1636"/>
      <c r="AY148" s="1636"/>
      <c r="AZ148" s="1636"/>
      <c r="BA148" s="545"/>
    </row>
    <row r="149" spans="1:53" s="198" customFormat="1">
      <c r="A149" s="271"/>
      <c r="B149" s="546"/>
      <c r="C149" s="546"/>
      <c r="D149" s="546"/>
      <c r="E149" s="546"/>
      <c r="F149" s="546"/>
      <c r="G149" s="546"/>
      <c r="H149" s="546"/>
      <c r="I149" s="546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546"/>
      <c r="AA149" s="546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3"/>
      <c r="AO149" s="257"/>
      <c r="AP149" s="257"/>
      <c r="AQ149" s="293"/>
      <c r="AR149" s="293"/>
      <c r="AS149" s="293"/>
      <c r="AT149" s="293"/>
      <c r="AU149" s="293"/>
      <c r="AV149" s="293"/>
      <c r="AW149" s="293"/>
      <c r="AX149" s="293"/>
      <c r="AY149" s="293"/>
      <c r="AZ149" s="293"/>
      <c r="BA149" s="545"/>
    </row>
    <row r="150" spans="1:53" s="198" customFormat="1">
      <c r="A150" s="271"/>
      <c r="B150" s="257"/>
      <c r="C150" s="1631">
        <f>р.2!C137</f>
        <v>44925</v>
      </c>
      <c r="D150" s="1631"/>
      <c r="E150" s="1631"/>
      <c r="F150" s="1631"/>
      <c r="G150" s="1631"/>
      <c r="H150" s="1631"/>
      <c r="I150" s="1631"/>
      <c r="J150" s="1631"/>
      <c r="K150" s="1631"/>
      <c r="L150" s="1631"/>
      <c r="M150" s="1631"/>
      <c r="N150" s="551"/>
      <c r="O150" s="552"/>
      <c r="P150" s="553"/>
      <c r="Q150" s="1624"/>
      <c r="R150" s="1624"/>
      <c r="S150" s="548"/>
      <c r="T150" s="551"/>
      <c r="U150" s="292"/>
      <c r="V150" s="292"/>
      <c r="W150" s="292"/>
      <c r="X150" s="257"/>
      <c r="Y150" s="546"/>
      <c r="Z150" s="546"/>
      <c r="AA150" s="546"/>
      <c r="AB150" s="546"/>
      <c r="AC150" s="546"/>
      <c r="AD150" s="546"/>
      <c r="AE150" s="546"/>
      <c r="AF150" s="546"/>
      <c r="AG150" s="546"/>
      <c r="AH150" s="546"/>
      <c r="AI150" s="546"/>
      <c r="AJ150" s="546"/>
      <c r="AK150" s="546"/>
      <c r="AL150" s="546"/>
      <c r="AM150" s="546"/>
      <c r="AN150" s="546"/>
      <c r="AO150" s="546"/>
      <c r="AP150" s="546"/>
      <c r="AQ150" s="546"/>
      <c r="AR150" s="546"/>
      <c r="AS150" s="546"/>
      <c r="AT150" s="546"/>
      <c r="AU150" s="546"/>
      <c r="AV150" s="257"/>
      <c r="AW150" s="257"/>
      <c r="AX150" s="257"/>
      <c r="AY150" s="257"/>
      <c r="AZ150" s="257"/>
      <c r="BA150" s="545"/>
    </row>
    <row r="151" spans="1:53" s="198" customFormat="1">
      <c r="A151" s="271"/>
      <c r="B151" s="257"/>
      <c r="C151" s="257"/>
      <c r="D151" s="1602"/>
      <c r="E151" s="1602"/>
      <c r="F151" s="257"/>
      <c r="G151" s="257"/>
      <c r="H151" s="1602"/>
      <c r="I151" s="1602"/>
      <c r="J151" s="1602"/>
      <c r="K151" s="1602"/>
      <c r="L151" s="1602"/>
      <c r="M151" s="1602"/>
      <c r="N151" s="257"/>
      <c r="O151" s="257"/>
      <c r="P151" s="257"/>
      <c r="Q151" s="1602"/>
      <c r="R151" s="1602"/>
      <c r="S151" s="257"/>
      <c r="T151" s="257"/>
      <c r="U151" s="257"/>
      <c r="V151" s="257"/>
      <c r="W151" s="257"/>
      <c r="X151" s="257"/>
      <c r="Y151" s="257"/>
      <c r="Z151" s="257"/>
      <c r="AA151" s="257"/>
      <c r="AB151" s="257"/>
      <c r="AC151" s="257"/>
      <c r="AD151" s="257"/>
      <c r="AE151" s="257"/>
      <c r="AF151" s="257"/>
      <c r="AG151" s="257"/>
      <c r="AH151" s="257"/>
      <c r="AI151" s="257"/>
      <c r="AJ151" s="257"/>
      <c r="AK151" s="257"/>
      <c r="AL151" s="257"/>
      <c r="AM151" s="257"/>
      <c r="AN151" s="257"/>
      <c r="AO151" s="257"/>
      <c r="AP151" s="257"/>
      <c r="AQ151" s="257"/>
      <c r="AR151" s="257"/>
      <c r="AS151" s="257"/>
      <c r="AT151" s="257"/>
      <c r="AU151" s="257"/>
      <c r="AV151" s="257"/>
      <c r="AW151" s="257"/>
      <c r="AX151" s="257"/>
      <c r="AY151" s="257"/>
      <c r="AZ151" s="257"/>
      <c r="BA151" s="448"/>
    </row>
    <row r="152" spans="1:53" s="198" customFormat="1">
      <c r="A152" s="448"/>
      <c r="B152" s="448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8"/>
      <c r="AI152" s="448"/>
      <c r="AJ152" s="448"/>
      <c r="AK152" s="448"/>
      <c r="AL152" s="448"/>
      <c r="AM152" s="448"/>
      <c r="AN152" s="448"/>
      <c r="AO152" s="448"/>
      <c r="AP152" s="448"/>
      <c r="AQ152" s="448"/>
      <c r="AR152" s="448"/>
      <c r="AS152" s="448"/>
      <c r="AT152" s="448"/>
      <c r="AU152" s="448"/>
      <c r="AV152" s="448"/>
      <c r="AW152" s="448"/>
      <c r="AX152" s="448"/>
      <c r="AY152" s="448"/>
      <c r="AZ152" s="448"/>
      <c r="BA152" s="448"/>
    </row>
  </sheetData>
  <mergeCells count="618">
    <mergeCell ref="D151:E151"/>
    <mergeCell ref="H151:M151"/>
    <mergeCell ref="Q151:R151"/>
    <mergeCell ref="C148:H148"/>
    <mergeCell ref="AB148:AN148"/>
    <mergeCell ref="AQ148:AZ148"/>
    <mergeCell ref="Q150:R150"/>
    <mergeCell ref="AB145:AH145"/>
    <mergeCell ref="AK145:AZ145"/>
    <mergeCell ref="C147:H147"/>
    <mergeCell ref="AB147:AN147"/>
    <mergeCell ref="AQ147:AZ147"/>
    <mergeCell ref="M145:Y145"/>
    <mergeCell ref="C150:M150"/>
    <mergeCell ref="J147:S147"/>
    <mergeCell ref="U147:Z147"/>
    <mergeCell ref="J148:S148"/>
    <mergeCell ref="U148:Z148"/>
    <mergeCell ref="AW141:AZ141"/>
    <mergeCell ref="C144:H144"/>
    <mergeCell ref="AB144:AH144"/>
    <mergeCell ref="AK144:AZ144"/>
    <mergeCell ref="B141:K141"/>
    <mergeCell ref="L141:M141"/>
    <mergeCell ref="N141:R141"/>
    <mergeCell ref="S141:V141"/>
    <mergeCell ref="W141:Z141"/>
    <mergeCell ref="AA141:AE141"/>
    <mergeCell ref="M144:Y144"/>
    <mergeCell ref="AF141:AI141"/>
    <mergeCell ref="AJ141:AM141"/>
    <mergeCell ref="AN141:AR141"/>
    <mergeCell ref="AS141:AV141"/>
    <mergeCell ref="AA140:AE140"/>
    <mergeCell ref="AF140:AI140"/>
    <mergeCell ref="AJ140:AM140"/>
    <mergeCell ref="AN140:AR140"/>
    <mergeCell ref="AS140:AV140"/>
    <mergeCell ref="AW140:AZ140"/>
    <mergeCell ref="AF139:AI139"/>
    <mergeCell ref="AJ139:AM139"/>
    <mergeCell ref="AN139:AR139"/>
    <mergeCell ref="AS139:AV139"/>
    <mergeCell ref="AW139:AZ139"/>
    <mergeCell ref="AA139:AE139"/>
    <mergeCell ref="B140:K140"/>
    <mergeCell ref="L140:M140"/>
    <mergeCell ref="N140:R140"/>
    <mergeCell ref="S140:V140"/>
    <mergeCell ref="W140:Z140"/>
    <mergeCell ref="B139:K139"/>
    <mergeCell ref="L139:M139"/>
    <mergeCell ref="N139:R139"/>
    <mergeCell ref="S139:V139"/>
    <mergeCell ref="W139:Z139"/>
    <mergeCell ref="AA138:AE138"/>
    <mergeCell ref="AF138:AI138"/>
    <mergeCell ref="AJ138:AM138"/>
    <mergeCell ref="AN138:AR138"/>
    <mergeCell ref="AS138:AV138"/>
    <mergeCell ref="AW138:AZ138"/>
    <mergeCell ref="AF137:AI137"/>
    <mergeCell ref="AJ137:AM137"/>
    <mergeCell ref="AN137:AR137"/>
    <mergeCell ref="AS137:AV137"/>
    <mergeCell ref="AW137:AZ137"/>
    <mergeCell ref="B138:K138"/>
    <mergeCell ref="L138:M138"/>
    <mergeCell ref="N138:R138"/>
    <mergeCell ref="S138:V138"/>
    <mergeCell ref="W138:Z138"/>
    <mergeCell ref="AJ136:AM136"/>
    <mergeCell ref="AN136:AR136"/>
    <mergeCell ref="AS136:AV136"/>
    <mergeCell ref="AW136:AZ136"/>
    <mergeCell ref="B137:K137"/>
    <mergeCell ref="L137:M137"/>
    <mergeCell ref="N137:R137"/>
    <mergeCell ref="S137:V137"/>
    <mergeCell ref="W137:Z137"/>
    <mergeCell ref="AA137:AE137"/>
    <mergeCell ref="B135:K136"/>
    <mergeCell ref="L135:M136"/>
    <mergeCell ref="N135:Z135"/>
    <mergeCell ref="AA135:AM135"/>
    <mergeCell ref="AN135:AZ135"/>
    <mergeCell ref="N136:R136"/>
    <mergeCell ref="S136:V136"/>
    <mergeCell ref="W136:Z136"/>
    <mergeCell ref="AA136:AE136"/>
    <mergeCell ref="AF136:AI136"/>
    <mergeCell ref="AF131:AI131"/>
    <mergeCell ref="AJ131:AM131"/>
    <mergeCell ref="AN131:AR131"/>
    <mergeCell ref="AS131:AV131"/>
    <mergeCell ref="AW131:AZ131"/>
    <mergeCell ref="B133:AZ133"/>
    <mergeCell ref="B131:K131"/>
    <mergeCell ref="L131:M131"/>
    <mergeCell ref="N131:R131"/>
    <mergeCell ref="S131:V131"/>
    <mergeCell ref="W131:Z131"/>
    <mergeCell ref="AA131:AE131"/>
    <mergeCell ref="AA130:AE130"/>
    <mergeCell ref="AF130:AI130"/>
    <mergeCell ref="AJ130:AM130"/>
    <mergeCell ref="AN130:AR130"/>
    <mergeCell ref="AS130:AV130"/>
    <mergeCell ref="AW130:AZ130"/>
    <mergeCell ref="AF129:AI129"/>
    <mergeCell ref="AJ129:AM129"/>
    <mergeCell ref="AN129:AR129"/>
    <mergeCell ref="AS129:AV129"/>
    <mergeCell ref="AW129:AZ129"/>
    <mergeCell ref="AA129:AE129"/>
    <mergeCell ref="B130:K130"/>
    <mergeCell ref="L130:M130"/>
    <mergeCell ref="N130:R130"/>
    <mergeCell ref="S130:V130"/>
    <mergeCell ref="W130:Z130"/>
    <mergeCell ref="B129:K129"/>
    <mergeCell ref="L129:M129"/>
    <mergeCell ref="N129:R129"/>
    <mergeCell ref="S129:V129"/>
    <mergeCell ref="W129:Z129"/>
    <mergeCell ref="AA128:AE128"/>
    <mergeCell ref="AF128:AI128"/>
    <mergeCell ref="AJ128:AM128"/>
    <mergeCell ref="AN128:AR128"/>
    <mergeCell ref="AS128:AV128"/>
    <mergeCell ref="AW128:AZ128"/>
    <mergeCell ref="AF127:AI127"/>
    <mergeCell ref="AJ127:AM127"/>
    <mergeCell ref="AN127:AR127"/>
    <mergeCell ref="AS127:AV127"/>
    <mergeCell ref="AW127:AZ127"/>
    <mergeCell ref="B128:K128"/>
    <mergeCell ref="L128:M128"/>
    <mergeCell ref="N128:R128"/>
    <mergeCell ref="S128:V128"/>
    <mergeCell ref="W128:Z128"/>
    <mergeCell ref="AJ126:AM126"/>
    <mergeCell ref="AN126:AR126"/>
    <mergeCell ref="AS126:AV126"/>
    <mergeCell ref="AW126:AZ126"/>
    <mergeCell ref="B127:K127"/>
    <mergeCell ref="L127:M127"/>
    <mergeCell ref="N127:R127"/>
    <mergeCell ref="S127:V127"/>
    <mergeCell ref="W127:Z127"/>
    <mergeCell ref="AA127:AE127"/>
    <mergeCell ref="B125:K126"/>
    <mergeCell ref="L125:M126"/>
    <mergeCell ref="N125:Z125"/>
    <mergeCell ref="AA125:AM125"/>
    <mergeCell ref="AN125:AZ125"/>
    <mergeCell ref="N126:R126"/>
    <mergeCell ref="S126:V126"/>
    <mergeCell ref="W126:Z126"/>
    <mergeCell ref="AA126:AE126"/>
    <mergeCell ref="AF126:AI126"/>
    <mergeCell ref="AF121:AI121"/>
    <mergeCell ref="AJ121:AM121"/>
    <mergeCell ref="AN121:AR121"/>
    <mergeCell ref="AS121:AV121"/>
    <mergeCell ref="AW121:AZ121"/>
    <mergeCell ref="B123:AZ123"/>
    <mergeCell ref="B121:K121"/>
    <mergeCell ref="L121:M121"/>
    <mergeCell ref="N121:R121"/>
    <mergeCell ref="S121:V121"/>
    <mergeCell ref="W121:Z121"/>
    <mergeCell ref="AA121:AE121"/>
    <mergeCell ref="AA120:AE120"/>
    <mergeCell ref="AF120:AI120"/>
    <mergeCell ref="AJ120:AM120"/>
    <mergeCell ref="AN120:AR120"/>
    <mergeCell ref="AS120:AV120"/>
    <mergeCell ref="AW120:AZ120"/>
    <mergeCell ref="AF119:AI119"/>
    <mergeCell ref="AJ119:AM119"/>
    <mergeCell ref="AN119:AR119"/>
    <mergeCell ref="AS119:AV119"/>
    <mergeCell ref="AW119:AZ119"/>
    <mergeCell ref="AA119:AE119"/>
    <mergeCell ref="B120:K120"/>
    <mergeCell ref="L120:M120"/>
    <mergeCell ref="N120:R120"/>
    <mergeCell ref="S120:V120"/>
    <mergeCell ref="W120:Z120"/>
    <mergeCell ref="B119:K119"/>
    <mergeCell ref="L119:M119"/>
    <mergeCell ref="N119:R119"/>
    <mergeCell ref="S119:V119"/>
    <mergeCell ref="W119:Z119"/>
    <mergeCell ref="AA118:AE118"/>
    <mergeCell ref="AF118:AI118"/>
    <mergeCell ref="AJ118:AM118"/>
    <mergeCell ref="AN118:AR118"/>
    <mergeCell ref="AS118:AV118"/>
    <mergeCell ref="AW118:AZ118"/>
    <mergeCell ref="AF117:AI117"/>
    <mergeCell ref="AJ117:AM117"/>
    <mergeCell ref="AN117:AR117"/>
    <mergeCell ref="AS117:AV117"/>
    <mergeCell ref="AW117:AZ117"/>
    <mergeCell ref="B118:K118"/>
    <mergeCell ref="L118:M118"/>
    <mergeCell ref="N118:R118"/>
    <mergeCell ref="S118:V118"/>
    <mergeCell ref="W118:Z118"/>
    <mergeCell ref="AJ116:AM116"/>
    <mergeCell ref="AN116:AR116"/>
    <mergeCell ref="AS116:AV116"/>
    <mergeCell ref="AW116:AZ116"/>
    <mergeCell ref="B117:K117"/>
    <mergeCell ref="L117:M117"/>
    <mergeCell ref="N117:R117"/>
    <mergeCell ref="S117:V117"/>
    <mergeCell ref="W117:Z117"/>
    <mergeCell ref="AA117:AE117"/>
    <mergeCell ref="B115:K116"/>
    <mergeCell ref="L115:M116"/>
    <mergeCell ref="N115:Z115"/>
    <mergeCell ref="AA115:AM115"/>
    <mergeCell ref="AN115:AZ115"/>
    <mergeCell ref="N116:R116"/>
    <mergeCell ref="S116:V116"/>
    <mergeCell ref="W116:Z116"/>
    <mergeCell ref="AA116:AE116"/>
    <mergeCell ref="AF116:AI116"/>
    <mergeCell ref="AF111:AI111"/>
    <mergeCell ref="AJ111:AM111"/>
    <mergeCell ref="AN111:AR111"/>
    <mergeCell ref="AS111:AV111"/>
    <mergeCell ref="AW111:AZ111"/>
    <mergeCell ref="B113:AZ113"/>
    <mergeCell ref="B111:K111"/>
    <mergeCell ref="L111:M111"/>
    <mergeCell ref="N111:R111"/>
    <mergeCell ref="S111:V111"/>
    <mergeCell ref="W111:Z111"/>
    <mergeCell ref="AA111:AE111"/>
    <mergeCell ref="AA110:AE110"/>
    <mergeCell ref="AF110:AI110"/>
    <mergeCell ref="AJ110:AM110"/>
    <mergeCell ref="AN110:AR110"/>
    <mergeCell ref="AS110:AV110"/>
    <mergeCell ref="AW110:AZ110"/>
    <mergeCell ref="AF109:AI109"/>
    <mergeCell ref="AJ109:AM109"/>
    <mergeCell ref="AN109:AR109"/>
    <mergeCell ref="AS109:AV109"/>
    <mergeCell ref="AW109:AZ109"/>
    <mergeCell ref="AA109:AE109"/>
    <mergeCell ref="B110:K110"/>
    <mergeCell ref="L110:M110"/>
    <mergeCell ref="N110:R110"/>
    <mergeCell ref="S110:V110"/>
    <mergeCell ref="W110:Z110"/>
    <mergeCell ref="B109:K109"/>
    <mergeCell ref="L109:M109"/>
    <mergeCell ref="N109:R109"/>
    <mergeCell ref="S109:V109"/>
    <mergeCell ref="W109:Z109"/>
    <mergeCell ref="AA108:AE108"/>
    <mergeCell ref="AF108:AI108"/>
    <mergeCell ref="AJ108:AM108"/>
    <mergeCell ref="AN108:AR108"/>
    <mergeCell ref="AS108:AV108"/>
    <mergeCell ref="AW108:AZ108"/>
    <mergeCell ref="AF107:AI107"/>
    <mergeCell ref="AJ107:AM107"/>
    <mergeCell ref="AN107:AR107"/>
    <mergeCell ref="AS107:AV107"/>
    <mergeCell ref="AW107:AZ107"/>
    <mergeCell ref="AA107:AE107"/>
    <mergeCell ref="B108:K108"/>
    <mergeCell ref="L108:M108"/>
    <mergeCell ref="N108:R108"/>
    <mergeCell ref="S108:V108"/>
    <mergeCell ref="W108:Z108"/>
    <mergeCell ref="B107:K107"/>
    <mergeCell ref="L107:M107"/>
    <mergeCell ref="N107:R107"/>
    <mergeCell ref="S107:V107"/>
    <mergeCell ref="W107:Z107"/>
    <mergeCell ref="AW106:AZ106"/>
    <mergeCell ref="B101:AZ101"/>
    <mergeCell ref="B103:AZ103"/>
    <mergeCell ref="B105:K106"/>
    <mergeCell ref="L105:M106"/>
    <mergeCell ref="N105:Z105"/>
    <mergeCell ref="AA105:AM105"/>
    <mergeCell ref="AN105:AZ105"/>
    <mergeCell ref="N106:R106"/>
    <mergeCell ref="S106:V106"/>
    <mergeCell ref="W106:Z106"/>
    <mergeCell ref="B99:S99"/>
    <mergeCell ref="T99:U99"/>
    <mergeCell ref="V99:Y99"/>
    <mergeCell ref="Z99:AE99"/>
    <mergeCell ref="AF99:AK99"/>
    <mergeCell ref="AL99:AS99"/>
    <mergeCell ref="AA106:AE106"/>
    <mergeCell ref="AF106:AI106"/>
    <mergeCell ref="AJ106:AM106"/>
    <mergeCell ref="AN106:AR106"/>
    <mergeCell ref="AS106:AV106"/>
    <mergeCell ref="V98:Y98"/>
    <mergeCell ref="Z98:AE98"/>
    <mergeCell ref="V97:Y97"/>
    <mergeCell ref="Z97:AE97"/>
    <mergeCell ref="AF97:AK97"/>
    <mergeCell ref="AL97:AS97"/>
    <mergeCell ref="AF98:AK98"/>
    <mergeCell ref="AL98:AS98"/>
    <mergeCell ref="B97:U97"/>
    <mergeCell ref="B98:U98"/>
    <mergeCell ref="V96:Y96"/>
    <mergeCell ref="Z96:AE96"/>
    <mergeCell ref="B95:S95"/>
    <mergeCell ref="T95:U95"/>
    <mergeCell ref="V95:Y95"/>
    <mergeCell ref="Z95:AE95"/>
    <mergeCell ref="AF95:AK95"/>
    <mergeCell ref="AL95:AS95"/>
    <mergeCell ref="AF96:AK96"/>
    <mergeCell ref="AL96:AS96"/>
    <mergeCell ref="B96:S96"/>
    <mergeCell ref="T96:U96"/>
    <mergeCell ref="B92:S92"/>
    <mergeCell ref="T92:U92"/>
    <mergeCell ref="V92:Y92"/>
    <mergeCell ref="Z92:AE92"/>
    <mergeCell ref="AF92:AK92"/>
    <mergeCell ref="AL92:AS92"/>
    <mergeCell ref="B94:S94"/>
    <mergeCell ref="T94:U94"/>
    <mergeCell ref="V94:Y94"/>
    <mergeCell ref="Z94:AE94"/>
    <mergeCell ref="B93:S93"/>
    <mergeCell ref="T93:U93"/>
    <mergeCell ref="V93:Y93"/>
    <mergeCell ref="Z93:AE93"/>
    <mergeCell ref="AF93:AK93"/>
    <mergeCell ref="AL93:AS93"/>
    <mergeCell ref="AF94:AK94"/>
    <mergeCell ref="AL94:AS94"/>
    <mergeCell ref="V83:Y83"/>
    <mergeCell ref="Z83:AE83"/>
    <mergeCell ref="AF83:AK83"/>
    <mergeCell ref="AL83:AS83"/>
    <mergeCell ref="B83:S83"/>
    <mergeCell ref="T83:U83"/>
    <mergeCell ref="B91:S91"/>
    <mergeCell ref="T91:U91"/>
    <mergeCell ref="V91:Y91"/>
    <mergeCell ref="Z91:AE91"/>
    <mergeCell ref="B85:BF85"/>
    <mergeCell ref="B87:S90"/>
    <mergeCell ref="T87:U90"/>
    <mergeCell ref="V87:Y90"/>
    <mergeCell ref="Z87:AE90"/>
    <mergeCell ref="AF87:AK90"/>
    <mergeCell ref="AL87:AS90"/>
    <mergeCell ref="AF91:AK91"/>
    <mergeCell ref="AL91:AS91"/>
    <mergeCell ref="V82:Y82"/>
    <mergeCell ref="Z82:AE82"/>
    <mergeCell ref="V81:Y81"/>
    <mergeCell ref="Z81:AE81"/>
    <mergeCell ref="AF81:AK81"/>
    <mergeCell ref="AL81:AS81"/>
    <mergeCell ref="AF82:AK82"/>
    <mergeCell ref="AL82:AS82"/>
    <mergeCell ref="B82:U82"/>
    <mergeCell ref="V80:Y80"/>
    <mergeCell ref="Z80:AE80"/>
    <mergeCell ref="B79:S79"/>
    <mergeCell ref="T79:U79"/>
    <mergeCell ref="V79:Y79"/>
    <mergeCell ref="Z79:AE79"/>
    <mergeCell ref="AF79:AK79"/>
    <mergeCell ref="AL79:AS79"/>
    <mergeCell ref="AF80:AK80"/>
    <mergeCell ref="AL80:AS80"/>
    <mergeCell ref="B76:S76"/>
    <mergeCell ref="T76:U76"/>
    <mergeCell ref="V76:Y76"/>
    <mergeCell ref="Z76:AE76"/>
    <mergeCell ref="AF76:AK76"/>
    <mergeCell ref="AL76:AS76"/>
    <mergeCell ref="B78:S78"/>
    <mergeCell ref="T78:U78"/>
    <mergeCell ref="V78:Y78"/>
    <mergeCell ref="Z78:AE78"/>
    <mergeCell ref="B77:S77"/>
    <mergeCell ref="T77:U77"/>
    <mergeCell ref="V77:Y77"/>
    <mergeCell ref="Z77:AE77"/>
    <mergeCell ref="AF77:AK77"/>
    <mergeCell ref="AL77:AS77"/>
    <mergeCell ref="AF78:AK78"/>
    <mergeCell ref="AL78:AS78"/>
    <mergeCell ref="B67:S67"/>
    <mergeCell ref="T67:U67"/>
    <mergeCell ref="V67:Y67"/>
    <mergeCell ref="Z67:AE67"/>
    <mergeCell ref="AF67:AK67"/>
    <mergeCell ref="B66:U66"/>
    <mergeCell ref="V66:Y66"/>
    <mergeCell ref="Z66:AE66"/>
    <mergeCell ref="AF66:AK66"/>
    <mergeCell ref="V75:Y75"/>
    <mergeCell ref="Z75:AE75"/>
    <mergeCell ref="B69:BF69"/>
    <mergeCell ref="B71:S74"/>
    <mergeCell ref="T71:U74"/>
    <mergeCell ref="V71:Y74"/>
    <mergeCell ref="Z71:AE74"/>
    <mergeCell ref="AF71:AK74"/>
    <mergeCell ref="AL71:AS74"/>
    <mergeCell ref="AF75:AK75"/>
    <mergeCell ref="AL75:AS75"/>
    <mergeCell ref="B60:S60"/>
    <mergeCell ref="T60:U60"/>
    <mergeCell ref="V60:Y60"/>
    <mergeCell ref="Z60:AE60"/>
    <mergeCell ref="AF60:AK60"/>
    <mergeCell ref="AL60:AS60"/>
    <mergeCell ref="AF61:AK61"/>
    <mergeCell ref="B62:S62"/>
    <mergeCell ref="T62:U62"/>
    <mergeCell ref="V62:Y62"/>
    <mergeCell ref="Z62:AE62"/>
    <mergeCell ref="AF62:AK62"/>
    <mergeCell ref="B61:S61"/>
    <mergeCell ref="T61:U61"/>
    <mergeCell ref="V61:Y61"/>
    <mergeCell ref="Z61:AE61"/>
    <mergeCell ref="AL61:AS61"/>
    <mergeCell ref="AL62:AS62"/>
    <mergeCell ref="B51:AZ51"/>
    <mergeCell ref="B52:AZ52"/>
    <mergeCell ref="B53:AZ53"/>
    <mergeCell ref="B55:S58"/>
    <mergeCell ref="T55:U58"/>
    <mergeCell ref="V55:Y58"/>
    <mergeCell ref="B59:S59"/>
    <mergeCell ref="T59:U59"/>
    <mergeCell ref="V59:Y59"/>
    <mergeCell ref="Z59:AE59"/>
    <mergeCell ref="AF59:AK59"/>
    <mergeCell ref="AL59:AS59"/>
    <mergeCell ref="B47:Y47"/>
    <mergeCell ref="Z47:AB47"/>
    <mergeCell ref="AC47:AJ47"/>
    <mergeCell ref="AK47:AR47"/>
    <mergeCell ref="AS47:AZ47"/>
    <mergeCell ref="B48:Y48"/>
    <mergeCell ref="Z48:AB48"/>
    <mergeCell ref="AC48:AJ48"/>
    <mergeCell ref="AK48:AR48"/>
    <mergeCell ref="AS48:AZ48"/>
    <mergeCell ref="B45:Y45"/>
    <mergeCell ref="Z45:AB45"/>
    <mergeCell ref="AC45:AJ45"/>
    <mergeCell ref="AK45:AR45"/>
    <mergeCell ref="AS45:AZ45"/>
    <mergeCell ref="B46:Y46"/>
    <mergeCell ref="AC46:AJ46"/>
    <mergeCell ref="AK46:AR46"/>
    <mergeCell ref="AS46:AZ46"/>
    <mergeCell ref="Z46:AB46"/>
    <mergeCell ref="B43:Y43"/>
    <mergeCell ref="Z43:AB43"/>
    <mergeCell ref="AC43:AJ43"/>
    <mergeCell ref="AK43:AR43"/>
    <mergeCell ref="AS43:AZ43"/>
    <mergeCell ref="B44:Y44"/>
    <mergeCell ref="Z44:AB44"/>
    <mergeCell ref="AC44:AJ44"/>
    <mergeCell ref="AK44:AR44"/>
    <mergeCell ref="AS44:AZ44"/>
    <mergeCell ref="B41:Y41"/>
    <mergeCell ref="Z41:AB41"/>
    <mergeCell ref="AC41:AJ41"/>
    <mergeCell ref="AK41:AR41"/>
    <mergeCell ref="AS41:AZ41"/>
    <mergeCell ref="B42:Y42"/>
    <mergeCell ref="Z42:AB42"/>
    <mergeCell ref="AC42:AJ42"/>
    <mergeCell ref="AK42:AR42"/>
    <mergeCell ref="AS42:AZ42"/>
    <mergeCell ref="B34:AZ34"/>
    <mergeCell ref="B36:AZ36"/>
    <mergeCell ref="B38:Y40"/>
    <mergeCell ref="Z38:AB40"/>
    <mergeCell ref="AC38:AZ38"/>
    <mergeCell ref="AC39:AJ40"/>
    <mergeCell ref="AK39:AR40"/>
    <mergeCell ref="AS39:AZ40"/>
    <mergeCell ref="B32:V32"/>
    <mergeCell ref="W32:Y32"/>
    <mergeCell ref="Z32:AB32"/>
    <mergeCell ref="AC32:AJ32"/>
    <mergeCell ref="AK32:AR32"/>
    <mergeCell ref="AS32:AZ32"/>
    <mergeCell ref="B31:V31"/>
    <mergeCell ref="W31:Y31"/>
    <mergeCell ref="Z31:AB31"/>
    <mergeCell ref="AC31:AJ31"/>
    <mergeCell ref="AK31:AR31"/>
    <mergeCell ref="AS31:AZ31"/>
    <mergeCell ref="B30:V30"/>
    <mergeCell ref="W30:Y30"/>
    <mergeCell ref="Z30:AB30"/>
    <mergeCell ref="AC30:AJ30"/>
    <mergeCell ref="AK30:AR30"/>
    <mergeCell ref="AS30:AZ30"/>
    <mergeCell ref="B29:V29"/>
    <mergeCell ref="W29:Y29"/>
    <mergeCell ref="Z29:AB29"/>
    <mergeCell ref="AC29:AJ29"/>
    <mergeCell ref="AK29:AR29"/>
    <mergeCell ref="AS29:AZ29"/>
    <mergeCell ref="B22:AZ22"/>
    <mergeCell ref="C23:AZ23"/>
    <mergeCell ref="B24:AZ24"/>
    <mergeCell ref="B26:V28"/>
    <mergeCell ref="W26:Y28"/>
    <mergeCell ref="Z26:AB28"/>
    <mergeCell ref="AC26:AZ26"/>
    <mergeCell ref="AC27:AJ28"/>
    <mergeCell ref="AK27:AR28"/>
    <mergeCell ref="AS27:AZ28"/>
    <mergeCell ref="B21:AZ21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17:Y17"/>
    <mergeCell ref="Z17:AB17"/>
    <mergeCell ref="AC17:AJ17"/>
    <mergeCell ref="AK17:AR17"/>
    <mergeCell ref="AS17:AZ17"/>
    <mergeCell ref="B20:Y20"/>
    <mergeCell ref="Z20:AB20"/>
    <mergeCell ref="AC20:AJ20"/>
    <mergeCell ref="AK20:AR20"/>
    <mergeCell ref="AS20:AZ20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:AZ1"/>
    <mergeCell ref="A2:K2"/>
    <mergeCell ref="L2:AZ2"/>
    <mergeCell ref="A3:K3"/>
    <mergeCell ref="L3:AZ3"/>
    <mergeCell ref="L4:AZ4"/>
    <mergeCell ref="Z55:AE58"/>
    <mergeCell ref="AF55:AK58"/>
    <mergeCell ref="AL55:AS58"/>
    <mergeCell ref="B11:Y13"/>
    <mergeCell ref="Z11:AB13"/>
    <mergeCell ref="AC11:AZ11"/>
    <mergeCell ref="AC12:AJ13"/>
    <mergeCell ref="AK12:AR13"/>
    <mergeCell ref="AS12:AZ13"/>
    <mergeCell ref="A5:K5"/>
    <mergeCell ref="L5:AZ5"/>
    <mergeCell ref="A6:K6"/>
    <mergeCell ref="L6:AZ6"/>
    <mergeCell ref="A7:K7"/>
    <mergeCell ref="B9:AZ9"/>
    <mergeCell ref="B14:Y14"/>
    <mergeCell ref="Z14:AB14"/>
    <mergeCell ref="AC14:AJ14"/>
    <mergeCell ref="B63:S63"/>
    <mergeCell ref="T63:U63"/>
    <mergeCell ref="V63:Y63"/>
    <mergeCell ref="Z63:AE63"/>
    <mergeCell ref="AF63:AK63"/>
    <mergeCell ref="AL63:AS63"/>
    <mergeCell ref="B80:S80"/>
    <mergeCell ref="T80:U80"/>
    <mergeCell ref="B81:U81"/>
    <mergeCell ref="AL64:AS64"/>
    <mergeCell ref="AL65:AS65"/>
    <mergeCell ref="AF64:AK64"/>
    <mergeCell ref="B65:U65"/>
    <mergeCell ref="V65:Y65"/>
    <mergeCell ref="Z65:AE65"/>
    <mergeCell ref="AF65:AK65"/>
    <mergeCell ref="B64:S64"/>
    <mergeCell ref="T64:U64"/>
    <mergeCell ref="V64:Y64"/>
    <mergeCell ref="Z64:AE64"/>
    <mergeCell ref="AL66:AS66"/>
    <mergeCell ref="AL67:AS67"/>
    <mergeCell ref="B75:S75"/>
    <mergeCell ref="T75:U75"/>
  </mergeCells>
  <pageMargins left="0.70866141732283472" right="0.39370078740157483" top="0.59055118110236227" bottom="0.39370078740157483" header="0.23622047244094491" footer="0"/>
  <pageSetup paperSize="9" scale="5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56"/>
  <sheetViews>
    <sheetView view="pageBreakPreview" topLeftCell="A129" zoomScaleNormal="100" zoomScaleSheetLayoutView="100" workbookViewId="0">
      <selection activeCell="L4" sqref="L4:AZ4"/>
    </sheetView>
  </sheetViews>
  <sheetFormatPr defaultColWidth="0.85546875" defaultRowHeight="15"/>
  <cols>
    <col min="1" max="1" width="3" style="670" customWidth="1"/>
    <col min="2" max="52" width="3.85546875" style="670" customWidth="1"/>
    <col min="53" max="53" width="0.85546875" style="670"/>
    <col min="54" max="16384" width="0.85546875" style="198"/>
  </cols>
  <sheetData>
    <row r="1" spans="1:53" s="178" customFormat="1" ht="34.5" customHeight="1">
      <c r="A1" s="177"/>
      <c r="B1" s="1633" t="s">
        <v>631</v>
      </c>
      <c r="C1" s="1634"/>
      <c r="D1" s="1634"/>
      <c r="E1" s="1634"/>
      <c r="F1" s="1634"/>
      <c r="G1" s="1634"/>
      <c r="H1" s="1634"/>
      <c r="I1" s="1634"/>
      <c r="J1" s="1634"/>
      <c r="K1" s="1634"/>
      <c r="L1" s="1634"/>
      <c r="M1" s="1634"/>
      <c r="N1" s="1634"/>
      <c r="O1" s="1634"/>
      <c r="P1" s="1634"/>
      <c r="Q1" s="1634"/>
      <c r="R1" s="1634"/>
      <c r="S1" s="1634"/>
      <c r="T1" s="1634"/>
      <c r="U1" s="1634"/>
      <c r="V1" s="1634"/>
      <c r="W1" s="1634"/>
      <c r="X1" s="1634"/>
      <c r="Y1" s="1634"/>
      <c r="Z1" s="1634"/>
      <c r="AA1" s="1634"/>
      <c r="AB1" s="1634"/>
      <c r="AC1" s="1634"/>
      <c r="AD1" s="1634"/>
      <c r="AE1" s="1634"/>
      <c r="AF1" s="1634"/>
      <c r="AG1" s="1634"/>
      <c r="AH1" s="1634"/>
      <c r="AI1" s="1634"/>
      <c r="AJ1" s="1634"/>
      <c r="AK1" s="1634"/>
      <c r="AL1" s="1634"/>
      <c r="AM1" s="1634"/>
      <c r="AN1" s="1634"/>
      <c r="AO1" s="1634"/>
      <c r="AP1" s="1634"/>
      <c r="AQ1" s="1634"/>
      <c r="AR1" s="1634"/>
      <c r="AS1" s="1634"/>
      <c r="AT1" s="1634"/>
      <c r="AU1" s="1634"/>
      <c r="AV1" s="1634"/>
      <c r="AW1" s="1634"/>
      <c r="AX1" s="1634"/>
      <c r="AY1" s="1634"/>
      <c r="AZ1" s="1634"/>
      <c r="BA1" s="177"/>
    </row>
    <row r="2" spans="1:53" ht="25.5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  <c r="AH2" s="1082"/>
      <c r="AI2" s="1082"/>
      <c r="AJ2" s="1082"/>
      <c r="AK2" s="1082"/>
      <c r="AL2" s="1082"/>
      <c r="AM2" s="1082"/>
      <c r="AN2" s="1082"/>
      <c r="AO2" s="1082"/>
      <c r="AP2" s="1082"/>
      <c r="AQ2" s="1082"/>
      <c r="AR2" s="1082"/>
      <c r="AS2" s="1082"/>
      <c r="AT2" s="1082"/>
      <c r="AU2" s="1082"/>
      <c r="AV2" s="1082"/>
      <c r="AW2" s="1082"/>
      <c r="AX2" s="1082"/>
      <c r="AY2" s="1082"/>
      <c r="AZ2" s="1082"/>
      <c r="BA2" s="233"/>
    </row>
    <row r="3" spans="1:53" ht="24.75" customHeight="1">
      <c r="A3" s="1400" t="s">
        <v>595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1" t="s">
        <v>1038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ht="15" customHeight="1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1084" t="s">
        <v>594</v>
      </c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  <c r="AA4" s="1084"/>
      <c r="AB4" s="1084"/>
      <c r="AC4" s="1084"/>
      <c r="AD4" s="1084"/>
      <c r="AE4" s="1084"/>
      <c r="AF4" s="1084"/>
      <c r="AG4" s="1084"/>
      <c r="AH4" s="1084"/>
      <c r="AI4" s="1084"/>
      <c r="AJ4" s="1084"/>
      <c r="AK4" s="1084"/>
      <c r="AL4" s="1084"/>
      <c r="AM4" s="1084"/>
      <c r="AN4" s="1084"/>
      <c r="AO4" s="1084"/>
      <c r="AP4" s="1084"/>
      <c r="AQ4" s="1084"/>
      <c r="AR4" s="1084"/>
      <c r="AS4" s="1084"/>
      <c r="AT4" s="1084"/>
      <c r="AU4" s="1084"/>
      <c r="AV4" s="1084"/>
      <c r="AW4" s="1084"/>
      <c r="AX4" s="1084"/>
      <c r="AY4" s="1084"/>
      <c r="AZ4" s="1084"/>
      <c r="BA4" s="233"/>
    </row>
    <row r="5" spans="1:53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9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236"/>
    </row>
    <row r="8" spans="1:53" s="199" customFormat="1" ht="15" customHeight="1">
      <c r="A8" s="667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15" customHeight="1">
      <c r="A9" s="667"/>
      <c r="B9" s="674" t="s">
        <v>630</v>
      </c>
      <c r="C9" s="667"/>
      <c r="D9" s="667"/>
      <c r="E9" s="667"/>
      <c r="F9" s="667"/>
      <c r="G9" s="667"/>
      <c r="H9" s="667"/>
      <c r="I9" s="667"/>
      <c r="J9" s="667"/>
      <c r="K9" s="667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 ht="15" customHeight="1">
      <c r="A10" s="667"/>
      <c r="B10" s="1044" t="s">
        <v>0</v>
      </c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52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 ht="21.6" customHeight="1">
      <c r="A11" s="667"/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54"/>
      <c r="AA11" s="1054"/>
      <c r="AB11" s="1055"/>
      <c r="AC11" s="1058" t="s">
        <v>1212</v>
      </c>
      <c r="AD11" s="1052"/>
      <c r="AE11" s="1052"/>
      <c r="AF11" s="1052"/>
      <c r="AG11" s="1052"/>
      <c r="AH11" s="1052"/>
      <c r="AI11" s="1052"/>
      <c r="AJ11" s="1053"/>
      <c r="AK11" s="1058" t="s">
        <v>1213</v>
      </c>
      <c r="AL11" s="1052"/>
      <c r="AM11" s="1052"/>
      <c r="AN11" s="1052"/>
      <c r="AO11" s="1052"/>
      <c r="AP11" s="1052"/>
      <c r="AQ11" s="1052"/>
      <c r="AR11" s="1053"/>
      <c r="AS11" s="1058" t="s">
        <v>1214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675" customFormat="1" ht="29.45" customHeight="1">
      <c r="A12" s="312"/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4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54"/>
      <c r="AA12" s="1054"/>
      <c r="AB12" s="1055"/>
      <c r="AC12" s="1059"/>
      <c r="AD12" s="1054"/>
      <c r="AE12" s="1054"/>
      <c r="AF12" s="1054"/>
      <c r="AG12" s="1054"/>
      <c r="AH12" s="1054"/>
      <c r="AI12" s="1054"/>
      <c r="AJ12" s="1055"/>
      <c r="AK12" s="1059"/>
      <c r="AL12" s="1054"/>
      <c r="AM12" s="1054"/>
      <c r="AN12" s="1054"/>
      <c r="AO12" s="1054"/>
      <c r="AP12" s="1054"/>
      <c r="AQ12" s="1054"/>
      <c r="AR12" s="1055"/>
      <c r="AS12" s="1059"/>
      <c r="AT12" s="1054"/>
      <c r="AU12" s="1054"/>
      <c r="AV12" s="1054"/>
      <c r="AW12" s="1054"/>
      <c r="AX12" s="1054"/>
      <c r="AY12" s="1054"/>
      <c r="AZ12" s="1054"/>
    </row>
    <row r="13" spans="1:53" s="675" customFormat="1" ht="15.75" customHeight="1">
      <c r="A13" s="312"/>
      <c r="B13" s="1202">
        <v>1</v>
      </c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 t="s">
        <v>307</v>
      </c>
      <c r="AA13" s="1202"/>
      <c r="AB13" s="1202"/>
      <c r="AC13" s="1202" t="s">
        <v>308</v>
      </c>
      <c r="AD13" s="1202"/>
      <c r="AE13" s="1202"/>
      <c r="AF13" s="1202"/>
      <c r="AG13" s="1202"/>
      <c r="AH13" s="1202"/>
      <c r="AI13" s="1202"/>
      <c r="AJ13" s="1202"/>
      <c r="AK13" s="1202" t="s">
        <v>309</v>
      </c>
      <c r="AL13" s="1202"/>
      <c r="AM13" s="1202"/>
      <c r="AN13" s="1202"/>
      <c r="AO13" s="1202"/>
      <c r="AP13" s="1202"/>
      <c r="AQ13" s="1202"/>
      <c r="AR13" s="1202"/>
      <c r="AS13" s="1202" t="s">
        <v>310</v>
      </c>
      <c r="AT13" s="1202"/>
      <c r="AU13" s="1202"/>
      <c r="AV13" s="1202"/>
      <c r="AW13" s="1202"/>
      <c r="AX13" s="1202"/>
      <c r="AY13" s="1202"/>
      <c r="AZ13" s="1202"/>
    </row>
    <row r="14" spans="1:53" s="675" customFormat="1" ht="21" customHeight="1">
      <c r="A14" s="312"/>
      <c r="B14" s="1605" t="s">
        <v>629</v>
      </c>
      <c r="C14" s="1605"/>
      <c r="D14" s="1605"/>
      <c r="E14" s="1605"/>
      <c r="F14" s="1605"/>
      <c r="G14" s="1605"/>
      <c r="H14" s="1605"/>
      <c r="I14" s="1605"/>
      <c r="J14" s="1605"/>
      <c r="K14" s="1605"/>
      <c r="L14" s="1605"/>
      <c r="M14" s="1605"/>
      <c r="N14" s="1605"/>
      <c r="O14" s="1605"/>
      <c r="P14" s="1605"/>
      <c r="Q14" s="1605"/>
      <c r="R14" s="1605"/>
      <c r="S14" s="1605"/>
      <c r="T14" s="1605"/>
      <c r="U14" s="1605"/>
      <c r="V14" s="1605"/>
      <c r="W14" s="1605"/>
      <c r="X14" s="1605"/>
      <c r="Y14" s="1605"/>
      <c r="Z14" s="1065" t="s">
        <v>312</v>
      </c>
      <c r="AA14" s="1065"/>
      <c r="AB14" s="1065"/>
      <c r="AC14" s="1066"/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675" customFormat="1" ht="33" customHeight="1">
      <c r="A15" s="312"/>
      <c r="B15" s="1605" t="s">
        <v>628</v>
      </c>
      <c r="C15" s="1605"/>
      <c r="D15" s="1605"/>
      <c r="E15" s="1605"/>
      <c r="F15" s="1605"/>
      <c r="G15" s="1605"/>
      <c r="H15" s="1605"/>
      <c r="I15" s="1605"/>
      <c r="J15" s="1605"/>
      <c r="K15" s="1605"/>
      <c r="L15" s="1605"/>
      <c r="M15" s="1605"/>
      <c r="N15" s="1605"/>
      <c r="O15" s="1605"/>
      <c r="P15" s="1605"/>
      <c r="Q15" s="1605"/>
      <c r="R15" s="1605"/>
      <c r="S15" s="1605"/>
      <c r="T15" s="1605"/>
      <c r="U15" s="1605"/>
      <c r="V15" s="1605"/>
      <c r="W15" s="1605"/>
      <c r="X15" s="1605"/>
      <c r="Y15" s="1605"/>
      <c r="Z15" s="1065" t="s">
        <v>314</v>
      </c>
      <c r="AA15" s="1065"/>
      <c r="AB15" s="1065"/>
      <c r="AC15" s="1066"/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675" customFormat="1" ht="17.25" customHeight="1">
      <c r="A16" s="312"/>
      <c r="B16" s="1605" t="s">
        <v>627</v>
      </c>
      <c r="C16" s="1605"/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5"/>
      <c r="Q16" s="1605"/>
      <c r="R16" s="1605"/>
      <c r="S16" s="1605"/>
      <c r="T16" s="1605"/>
      <c r="U16" s="1605"/>
      <c r="V16" s="1605"/>
      <c r="W16" s="1605"/>
      <c r="X16" s="1605"/>
      <c r="Y16" s="1605"/>
      <c r="Z16" s="1065" t="s">
        <v>316</v>
      </c>
      <c r="AA16" s="1065"/>
      <c r="AB16" s="1065"/>
      <c r="AC16" s="1066">
        <f>AC34</f>
        <v>0</v>
      </c>
      <c r="AD16" s="1066"/>
      <c r="AE16" s="1066"/>
      <c r="AF16" s="1066"/>
      <c r="AG16" s="1066"/>
      <c r="AH16" s="1066"/>
      <c r="AI16" s="1066"/>
      <c r="AJ16" s="1066"/>
      <c r="AK16" s="1066">
        <f>AK34</f>
        <v>0</v>
      </c>
      <c r="AL16" s="1066"/>
      <c r="AM16" s="1066"/>
      <c r="AN16" s="1066"/>
      <c r="AO16" s="1066"/>
      <c r="AP16" s="1066"/>
      <c r="AQ16" s="1066"/>
      <c r="AR16" s="1066"/>
      <c r="AS16" s="1066">
        <f>AS34</f>
        <v>0</v>
      </c>
      <c r="AT16" s="1066"/>
      <c r="AU16" s="1066"/>
      <c r="AV16" s="1066"/>
      <c r="AW16" s="1066"/>
      <c r="AX16" s="1066"/>
      <c r="AY16" s="1066"/>
      <c r="AZ16" s="1066"/>
    </row>
    <row r="17" spans="1:53" s="675" customFormat="1" ht="18" customHeight="1">
      <c r="A17" s="312"/>
      <c r="B17" s="1605" t="s">
        <v>626</v>
      </c>
      <c r="C17" s="1605"/>
      <c r="D17" s="1605"/>
      <c r="E17" s="1605"/>
      <c r="F17" s="1605"/>
      <c r="G17" s="1605"/>
      <c r="H17" s="1605"/>
      <c r="I17" s="1605"/>
      <c r="J17" s="1605"/>
      <c r="K17" s="1605"/>
      <c r="L17" s="1605"/>
      <c r="M17" s="1605"/>
      <c r="N17" s="1605"/>
      <c r="O17" s="1605"/>
      <c r="P17" s="1605"/>
      <c r="Q17" s="1605"/>
      <c r="R17" s="1605"/>
      <c r="S17" s="1605"/>
      <c r="T17" s="1605"/>
      <c r="U17" s="1605"/>
      <c r="V17" s="1605"/>
      <c r="W17" s="1605"/>
      <c r="X17" s="1605"/>
      <c r="Y17" s="1605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3" s="675" customFormat="1" ht="31.5" customHeight="1">
      <c r="A18" s="312"/>
      <c r="B18" s="1605" t="s">
        <v>625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3" s="675" customFormat="1" ht="33" customHeight="1">
      <c r="A19" s="312"/>
      <c r="B19" s="1605" t="s">
        <v>624</v>
      </c>
      <c r="C19" s="1605"/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065" t="s">
        <v>322</v>
      </c>
      <c r="AA19" s="1065"/>
      <c r="AB19" s="1065"/>
      <c r="AC19" s="1066">
        <f>AC14-AC15+AC16-AC17+AC18</f>
        <v>0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0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3" s="675" customFormat="1" ht="15.75" hidden="1">
      <c r="A20" s="312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681"/>
      <c r="AA20" s="681"/>
      <c r="AB20" s="681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</row>
    <row r="21" spans="1:53" s="216" customFormat="1" hidden="1">
      <c r="A21" s="305"/>
      <c r="B21" s="1067" t="s">
        <v>623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3" s="216" customFormat="1" ht="18">
      <c r="A22" s="305"/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604"/>
      <c r="AY22" s="1604"/>
      <c r="AZ22" s="1604"/>
    </row>
    <row r="23" spans="1:53" s="216" customFormat="1" ht="18" customHeight="1">
      <c r="B23" s="535" t="s">
        <v>84</v>
      </c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5"/>
      <c r="AF23" s="535"/>
      <c r="AG23" s="535"/>
      <c r="AH23" s="535"/>
      <c r="AI23" s="535"/>
      <c r="AJ23" s="535"/>
      <c r="AK23" s="535"/>
      <c r="AL23" s="535"/>
      <c r="AM23" s="535"/>
      <c r="AN23" s="535"/>
      <c r="AO23" s="535"/>
      <c r="AP23" s="535"/>
      <c r="AQ23" s="535"/>
      <c r="AR23" s="535"/>
      <c r="AS23" s="535"/>
      <c r="AT23" s="535"/>
      <c r="AU23" s="535"/>
      <c r="AV23" s="535"/>
      <c r="AW23" s="535"/>
      <c r="AX23" s="535"/>
      <c r="AY23" s="535"/>
      <c r="AZ23" s="535"/>
    </row>
    <row r="24" spans="1:53" s="178" customFormat="1" ht="17.25" customHeight="1">
      <c r="B24" s="359" t="s">
        <v>622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177"/>
      <c r="BA24" s="177"/>
    </row>
    <row r="25" spans="1:53" s="178" customFormat="1" ht="8.1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1:53" s="178" customFormat="1" ht="17.25" customHeight="1">
      <c r="A26" s="177"/>
      <c r="B26" s="1044" t="s">
        <v>0</v>
      </c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52" t="s">
        <v>302</v>
      </c>
      <c r="AA26" s="1052"/>
      <c r="AB26" s="1053"/>
      <c r="AC26" s="1061" t="s">
        <v>495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  <c r="BA26" s="177"/>
    </row>
    <row r="27" spans="1:53" s="178" customFormat="1" ht="24.95" customHeight="1">
      <c r="A27" s="177"/>
      <c r="B27" s="1044"/>
      <c r="C27" s="1044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54"/>
      <c r="AA27" s="1054"/>
      <c r="AB27" s="1055"/>
      <c r="AC27" s="1058" t="s">
        <v>1212</v>
      </c>
      <c r="AD27" s="1052"/>
      <c r="AE27" s="1052"/>
      <c r="AF27" s="1052"/>
      <c r="AG27" s="1052"/>
      <c r="AH27" s="1052"/>
      <c r="AI27" s="1052"/>
      <c r="AJ27" s="1053"/>
      <c r="AK27" s="1058" t="s">
        <v>1213</v>
      </c>
      <c r="AL27" s="1052"/>
      <c r="AM27" s="1052"/>
      <c r="AN27" s="1052"/>
      <c r="AO27" s="1052"/>
      <c r="AP27" s="1052"/>
      <c r="AQ27" s="1052"/>
      <c r="AR27" s="1053"/>
      <c r="AS27" s="1058" t="s">
        <v>1214</v>
      </c>
      <c r="AT27" s="1052"/>
      <c r="AU27" s="1052"/>
      <c r="AV27" s="1052"/>
      <c r="AW27" s="1052"/>
      <c r="AX27" s="1052"/>
      <c r="AY27" s="1052"/>
      <c r="AZ27" s="1052"/>
      <c r="BA27" s="177"/>
    </row>
    <row r="28" spans="1:53" s="178" customFormat="1" ht="24.95" customHeight="1">
      <c r="A28" s="177"/>
      <c r="B28" s="1044"/>
      <c r="C28" s="1044"/>
      <c r="D28" s="1044"/>
      <c r="E28" s="1044"/>
      <c r="F28" s="1044"/>
      <c r="G28" s="1044"/>
      <c r="H28" s="1044"/>
      <c r="I28" s="1044"/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4"/>
      <c r="Z28" s="1054"/>
      <c r="AA28" s="1054"/>
      <c r="AB28" s="1055"/>
      <c r="AC28" s="1059"/>
      <c r="AD28" s="1054"/>
      <c r="AE28" s="1054"/>
      <c r="AF28" s="1054"/>
      <c r="AG28" s="1054"/>
      <c r="AH28" s="1054"/>
      <c r="AI28" s="1054"/>
      <c r="AJ28" s="1055"/>
      <c r="AK28" s="1059"/>
      <c r="AL28" s="1054"/>
      <c r="AM28" s="1054"/>
      <c r="AN28" s="1054"/>
      <c r="AO28" s="1054"/>
      <c r="AP28" s="1054"/>
      <c r="AQ28" s="1054"/>
      <c r="AR28" s="1055"/>
      <c r="AS28" s="1059"/>
      <c r="AT28" s="1054"/>
      <c r="AU28" s="1054"/>
      <c r="AV28" s="1054"/>
      <c r="AW28" s="1054"/>
      <c r="AX28" s="1054"/>
      <c r="AY28" s="1054"/>
      <c r="AZ28" s="1054"/>
      <c r="BA28" s="177"/>
    </row>
    <row r="29" spans="1:53" s="181" customFormat="1" ht="15" customHeight="1">
      <c r="A29" s="179"/>
      <c r="B29" s="1580">
        <v>1</v>
      </c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17"/>
      <c r="Z29" s="1580" t="s">
        <v>307</v>
      </c>
      <c r="AA29" s="1580"/>
      <c r="AB29" s="1580"/>
      <c r="AC29" s="1580" t="s">
        <v>308</v>
      </c>
      <c r="AD29" s="1580"/>
      <c r="AE29" s="1580"/>
      <c r="AF29" s="1580"/>
      <c r="AG29" s="1580"/>
      <c r="AH29" s="1580"/>
      <c r="AI29" s="1580"/>
      <c r="AJ29" s="1580"/>
      <c r="AK29" s="1580" t="s">
        <v>309</v>
      </c>
      <c r="AL29" s="1580"/>
      <c r="AM29" s="1580"/>
      <c r="AN29" s="1580"/>
      <c r="AO29" s="1580"/>
      <c r="AP29" s="1580"/>
      <c r="AQ29" s="1580"/>
      <c r="AR29" s="1580"/>
      <c r="AS29" s="1580" t="s">
        <v>310</v>
      </c>
      <c r="AT29" s="1580"/>
      <c r="AU29" s="1580"/>
      <c r="AV29" s="1580"/>
      <c r="AW29" s="1580"/>
      <c r="AX29" s="1580"/>
      <c r="AY29" s="1580"/>
      <c r="AZ29" s="1580"/>
      <c r="BA29" s="180"/>
    </row>
    <row r="30" spans="1:53" s="182" customFormat="1" ht="18" customHeight="1">
      <c r="A30" s="177"/>
      <c r="B30" s="1049" t="s">
        <v>621</v>
      </c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49"/>
      <c r="P30" s="1049"/>
      <c r="Q30" s="1049"/>
      <c r="R30" s="1049"/>
      <c r="S30" s="1049"/>
      <c r="T30" s="1049"/>
      <c r="U30" s="1049"/>
      <c r="V30" s="1049"/>
      <c r="W30" s="1049"/>
      <c r="X30" s="1049"/>
      <c r="Y30" s="1050"/>
      <c r="Z30" s="1041" t="s">
        <v>312</v>
      </c>
      <c r="AA30" s="1041"/>
      <c r="AB30" s="1041"/>
      <c r="AC30" s="1042">
        <f>AR45</f>
        <v>0</v>
      </c>
      <c r="AD30" s="1042"/>
      <c r="AE30" s="1042"/>
      <c r="AF30" s="1042"/>
      <c r="AG30" s="1042"/>
      <c r="AH30" s="1042"/>
      <c r="AI30" s="1042"/>
      <c r="AJ30" s="1042"/>
      <c r="AK30" s="1042">
        <f>AR56</f>
        <v>0</v>
      </c>
      <c r="AL30" s="1042"/>
      <c r="AM30" s="1042"/>
      <c r="AN30" s="1042"/>
      <c r="AO30" s="1042"/>
      <c r="AP30" s="1042"/>
      <c r="AQ30" s="1042"/>
      <c r="AR30" s="1042"/>
      <c r="AS30" s="1042">
        <f>AR67</f>
        <v>0</v>
      </c>
      <c r="AT30" s="1042"/>
      <c r="AU30" s="1042"/>
      <c r="AV30" s="1042"/>
      <c r="AW30" s="1042"/>
      <c r="AX30" s="1042"/>
      <c r="AY30" s="1042"/>
      <c r="AZ30" s="1042"/>
      <c r="BA30" s="177"/>
    </row>
    <row r="31" spans="1:53" s="182" customFormat="1" ht="18" customHeight="1">
      <c r="A31" s="177"/>
      <c r="B31" s="1049" t="s">
        <v>620</v>
      </c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50"/>
      <c r="Z31" s="1041" t="s">
        <v>314</v>
      </c>
      <c r="AA31" s="1041"/>
      <c r="AB31" s="1041"/>
      <c r="AC31" s="1042">
        <f>AU79</f>
        <v>0</v>
      </c>
      <c r="AD31" s="1042"/>
      <c r="AE31" s="1042"/>
      <c r="AF31" s="1042"/>
      <c r="AG31" s="1042"/>
      <c r="AH31" s="1042"/>
      <c r="AI31" s="1042"/>
      <c r="AJ31" s="1042"/>
      <c r="AK31" s="1042">
        <f>AU90</f>
        <v>0</v>
      </c>
      <c r="AL31" s="1042"/>
      <c r="AM31" s="1042"/>
      <c r="AN31" s="1042"/>
      <c r="AO31" s="1042"/>
      <c r="AP31" s="1042"/>
      <c r="AQ31" s="1042"/>
      <c r="AR31" s="1042"/>
      <c r="AS31" s="1042">
        <f>AU101</f>
        <v>0</v>
      </c>
      <c r="AT31" s="1042"/>
      <c r="AU31" s="1042"/>
      <c r="AV31" s="1042"/>
      <c r="AW31" s="1042"/>
      <c r="AX31" s="1042"/>
      <c r="AY31" s="1042"/>
      <c r="AZ31" s="1042"/>
      <c r="BA31" s="177"/>
    </row>
    <row r="32" spans="1:53" s="182" customFormat="1">
      <c r="A32" s="177"/>
      <c r="B32" s="1049" t="s">
        <v>1152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50"/>
      <c r="Z32" s="1041" t="s">
        <v>316</v>
      </c>
      <c r="AA32" s="1041"/>
      <c r="AB32" s="1041"/>
      <c r="AC32" s="1042">
        <f>AR113</f>
        <v>0</v>
      </c>
      <c r="AD32" s="1042"/>
      <c r="AE32" s="1042"/>
      <c r="AF32" s="1042"/>
      <c r="AG32" s="1042"/>
      <c r="AH32" s="1042"/>
      <c r="AI32" s="1042"/>
      <c r="AJ32" s="1042"/>
      <c r="AK32" s="1042">
        <f>AR124</f>
        <v>0</v>
      </c>
      <c r="AL32" s="1042"/>
      <c r="AM32" s="1042"/>
      <c r="AN32" s="1042"/>
      <c r="AO32" s="1042"/>
      <c r="AP32" s="1042"/>
      <c r="AQ32" s="1042"/>
      <c r="AR32" s="1042"/>
      <c r="AS32" s="1042">
        <f>AR135</f>
        <v>0</v>
      </c>
      <c r="AT32" s="1042"/>
      <c r="AU32" s="1042"/>
      <c r="AV32" s="1042"/>
      <c r="AW32" s="1042"/>
      <c r="AX32" s="1042"/>
      <c r="AY32" s="1042"/>
      <c r="AZ32" s="1042"/>
      <c r="BA32" s="177"/>
    </row>
    <row r="33" spans="1:53" s="182" customFormat="1" ht="18" customHeight="1">
      <c r="A33" s="177"/>
      <c r="B33" s="1608" t="s">
        <v>619</v>
      </c>
      <c r="C33" s="1608"/>
      <c r="D33" s="1608"/>
      <c r="E33" s="1608"/>
      <c r="F33" s="1608"/>
      <c r="G33" s="1608"/>
      <c r="H33" s="1608"/>
      <c r="I33" s="1608"/>
      <c r="J33" s="1608"/>
      <c r="K33" s="1608"/>
      <c r="L33" s="1608"/>
      <c r="M33" s="1608"/>
      <c r="N33" s="1608"/>
      <c r="O33" s="1608"/>
      <c r="P33" s="1608"/>
      <c r="Q33" s="1608"/>
      <c r="R33" s="1608"/>
      <c r="S33" s="1608"/>
      <c r="T33" s="1608"/>
      <c r="U33" s="1608"/>
      <c r="V33" s="1608"/>
      <c r="W33" s="1608"/>
      <c r="X33" s="1608"/>
      <c r="Y33" s="1609"/>
      <c r="Z33" s="1041" t="s">
        <v>318</v>
      </c>
      <c r="AA33" s="1041"/>
      <c r="AB33" s="1041"/>
      <c r="AC33" s="1042">
        <f>X146</f>
        <v>0</v>
      </c>
      <c r="AD33" s="1042"/>
      <c r="AE33" s="1042"/>
      <c r="AF33" s="1042"/>
      <c r="AG33" s="1042"/>
      <c r="AH33" s="1042"/>
      <c r="AI33" s="1042"/>
      <c r="AJ33" s="1042"/>
      <c r="AK33" s="1042">
        <f>AK146</f>
        <v>0</v>
      </c>
      <c r="AL33" s="1042"/>
      <c r="AM33" s="1042"/>
      <c r="AN33" s="1042"/>
      <c r="AO33" s="1042"/>
      <c r="AP33" s="1042"/>
      <c r="AQ33" s="1042"/>
      <c r="AR33" s="1042"/>
      <c r="AS33" s="1042">
        <f>AX146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53" s="178" customFormat="1" ht="18" customHeight="1">
      <c r="A34" s="177"/>
      <c r="B34" s="1039" t="s">
        <v>338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1" t="s">
        <v>339</v>
      </c>
      <c r="AA34" s="1041"/>
      <c r="AB34" s="1041"/>
      <c r="AC34" s="1042">
        <f>SUM(AC30:AJ33)</f>
        <v>0</v>
      </c>
      <c r="AD34" s="1042"/>
      <c r="AE34" s="1042"/>
      <c r="AF34" s="1042"/>
      <c r="AG34" s="1042"/>
      <c r="AH34" s="1042"/>
      <c r="AI34" s="1042"/>
      <c r="AJ34" s="1042"/>
      <c r="AK34" s="1042">
        <f>SUM(AK30:AR33)</f>
        <v>0</v>
      </c>
      <c r="AL34" s="1042"/>
      <c r="AM34" s="1042"/>
      <c r="AN34" s="1042"/>
      <c r="AO34" s="1042"/>
      <c r="AP34" s="1042"/>
      <c r="AQ34" s="1042"/>
      <c r="AR34" s="1042"/>
      <c r="AS34" s="1042">
        <f>SUM(AS30:AZ33)</f>
        <v>0</v>
      </c>
      <c r="AT34" s="1042"/>
      <c r="AU34" s="1042"/>
      <c r="AV34" s="1042"/>
      <c r="AW34" s="1042"/>
      <c r="AX34" s="1042"/>
      <c r="AY34" s="1042"/>
      <c r="AZ34" s="1042"/>
      <c r="BA34" s="177"/>
    </row>
    <row r="35" spans="1:53" s="182" customFormat="1" ht="15" customHeight="1">
      <c r="A35" s="177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</row>
    <row r="36" spans="1:53" s="182" customFormat="1" ht="9" customHeight="1">
      <c r="A36" s="177"/>
      <c r="BA36" s="177"/>
    </row>
    <row r="37" spans="1:53" s="182" customFormat="1" ht="18" customHeight="1">
      <c r="A37" s="177"/>
      <c r="B37" s="1583" t="s">
        <v>618</v>
      </c>
      <c r="C37" s="1583"/>
      <c r="D37" s="1583"/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1583"/>
      <c r="Y37" s="1583"/>
      <c r="Z37" s="1583"/>
      <c r="AA37" s="1583"/>
      <c r="AB37" s="1583"/>
      <c r="AC37" s="1583"/>
      <c r="AD37" s="1583"/>
      <c r="AE37" s="1583"/>
      <c r="AF37" s="1583"/>
      <c r="AG37" s="1583"/>
      <c r="AH37" s="1583"/>
      <c r="AI37" s="1583"/>
      <c r="AJ37" s="1583"/>
      <c r="AK37" s="1583"/>
      <c r="AL37" s="1583"/>
      <c r="AM37" s="1583"/>
      <c r="AN37" s="1583"/>
      <c r="AO37" s="1583"/>
      <c r="AP37" s="1583"/>
      <c r="AQ37" s="1583"/>
      <c r="AR37" s="1583"/>
      <c r="AS37" s="1583"/>
      <c r="AT37" s="1583"/>
      <c r="AU37" s="1583"/>
      <c r="AV37" s="1583"/>
      <c r="AW37" s="1583"/>
      <c r="AX37" s="1583"/>
      <c r="AY37" s="1583"/>
      <c r="AZ37" s="1583"/>
      <c r="BA37" s="177"/>
    </row>
    <row r="38" spans="1:53" s="182" customFormat="1" ht="18" customHeight="1">
      <c r="A38" s="177"/>
      <c r="B38" s="1583" t="s">
        <v>1232</v>
      </c>
      <c r="C38" s="1583"/>
      <c r="D38" s="1583"/>
      <c r="E38" s="1583"/>
      <c r="F38" s="1583"/>
      <c r="G38" s="1583"/>
      <c r="H38" s="1583"/>
      <c r="I38" s="1583"/>
      <c r="J38" s="1583"/>
      <c r="K38" s="1583"/>
      <c r="L38" s="1583"/>
      <c r="M38" s="1583"/>
      <c r="N38" s="1583"/>
      <c r="O38" s="1583"/>
      <c r="P38" s="1583"/>
      <c r="Q38" s="1583"/>
      <c r="R38" s="1583"/>
      <c r="S38" s="1583"/>
      <c r="T38" s="1583"/>
      <c r="U38" s="1583"/>
      <c r="V38" s="1583"/>
      <c r="W38" s="1583"/>
      <c r="X38" s="1583"/>
      <c r="Y38" s="1583"/>
      <c r="Z38" s="1583"/>
      <c r="AA38" s="1583"/>
      <c r="AB38" s="1583"/>
      <c r="AC38" s="1583"/>
      <c r="AD38" s="1583"/>
      <c r="AE38" s="1583"/>
      <c r="AF38" s="1583"/>
      <c r="AG38" s="1583"/>
      <c r="AH38" s="1583"/>
      <c r="AI38" s="1583"/>
      <c r="AJ38" s="1583"/>
      <c r="AK38" s="1583"/>
      <c r="AL38" s="1583"/>
      <c r="AM38" s="1583"/>
      <c r="AN38" s="1583"/>
      <c r="AO38" s="1583"/>
      <c r="AP38" s="1583"/>
      <c r="AQ38" s="1583"/>
      <c r="AR38" s="1583"/>
      <c r="AS38" s="1583"/>
      <c r="AT38" s="1583"/>
      <c r="AU38" s="1583"/>
      <c r="AV38" s="1583"/>
      <c r="AW38" s="1583"/>
      <c r="AX38" s="1583"/>
      <c r="AY38" s="1583"/>
      <c r="AZ38" s="1583"/>
      <c r="BA38" s="177"/>
    </row>
    <row r="39" spans="1:53" s="178" customFormat="1" ht="7.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</row>
    <row r="40" spans="1:53" s="178" customFormat="1" ht="12.75" customHeight="1">
      <c r="A40" s="261"/>
      <c r="B40" s="1044" t="s">
        <v>0</v>
      </c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168" t="s">
        <v>1</v>
      </c>
      <c r="S40" s="1044"/>
      <c r="T40" s="1044" t="s">
        <v>606</v>
      </c>
      <c r="U40" s="1044"/>
      <c r="V40" s="1044"/>
      <c r="W40" s="1044"/>
      <c r="X40" s="1044"/>
      <c r="Y40" s="1044"/>
      <c r="Z40" s="1044"/>
      <c r="AA40" s="1044"/>
      <c r="AB40" s="1044"/>
      <c r="AC40" s="1044" t="s">
        <v>617</v>
      </c>
      <c r="AD40" s="1044"/>
      <c r="AE40" s="1044"/>
      <c r="AF40" s="1044"/>
      <c r="AG40" s="1044"/>
      <c r="AH40" s="1044"/>
      <c r="AI40" s="1044"/>
      <c r="AJ40" s="1044" t="s">
        <v>616</v>
      </c>
      <c r="AK40" s="1044"/>
      <c r="AL40" s="1044"/>
      <c r="AM40" s="1044"/>
      <c r="AN40" s="1044"/>
      <c r="AO40" s="1044"/>
      <c r="AP40" s="1044"/>
      <c r="AQ40" s="1044"/>
      <c r="AR40" s="1044" t="s">
        <v>603</v>
      </c>
      <c r="AS40" s="1044"/>
      <c r="AT40" s="1044"/>
      <c r="AU40" s="1044"/>
      <c r="AV40" s="1044"/>
      <c r="AW40" s="1044"/>
      <c r="AX40" s="1044"/>
      <c r="AY40" s="1044"/>
      <c r="AZ40" s="1061"/>
      <c r="BA40" s="177"/>
    </row>
    <row r="41" spans="1:53" s="178" customFormat="1" ht="12.75" customHeight="1">
      <c r="A41" s="261"/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  <c r="N41" s="1044"/>
      <c r="O41" s="1044"/>
      <c r="P41" s="1044"/>
      <c r="Q41" s="1044"/>
      <c r="R41" s="1168"/>
      <c r="S41" s="1044"/>
      <c r="T41" s="1044"/>
      <c r="U41" s="1044"/>
      <c r="V41" s="1044"/>
      <c r="W41" s="1044"/>
      <c r="X41" s="1044"/>
      <c r="Y41" s="1044"/>
      <c r="Z41" s="1044"/>
      <c r="AA41" s="1044"/>
      <c r="AB41" s="1044"/>
      <c r="AC41" s="1044"/>
      <c r="AD41" s="1044"/>
      <c r="AE41" s="1044"/>
      <c r="AF41" s="1044"/>
      <c r="AG41" s="1044"/>
      <c r="AH41" s="1044"/>
      <c r="AI41" s="1044"/>
      <c r="AJ41" s="1044"/>
      <c r="AK41" s="1044"/>
      <c r="AL41" s="1044"/>
      <c r="AM41" s="1044"/>
      <c r="AN41" s="1044"/>
      <c r="AO41" s="1044"/>
      <c r="AP41" s="1044"/>
      <c r="AQ41" s="1044"/>
      <c r="AR41" s="1044"/>
      <c r="AS41" s="1044"/>
      <c r="AT41" s="1044"/>
      <c r="AU41" s="1044"/>
      <c r="AV41" s="1044"/>
      <c r="AW41" s="1044"/>
      <c r="AX41" s="1044"/>
      <c r="AY41" s="1044"/>
      <c r="AZ41" s="1061"/>
      <c r="BA41" s="177"/>
    </row>
    <row r="42" spans="1:53" s="178" customFormat="1" ht="12.75" customHeight="1">
      <c r="A42" s="261"/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168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61"/>
      <c r="BA42" s="177"/>
    </row>
    <row r="43" spans="1:53" s="178" customFormat="1" ht="12.75" customHeight="1">
      <c r="A43" s="261"/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168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61"/>
      <c r="BA43" s="177"/>
    </row>
    <row r="44" spans="1:53" s="178" customFormat="1" ht="15" customHeight="1">
      <c r="A44" s="177"/>
      <c r="B44" s="1044">
        <v>1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52">
        <v>2</v>
      </c>
      <c r="S44" s="1053"/>
      <c r="T44" s="1443">
        <v>3</v>
      </c>
      <c r="U44" s="1443"/>
      <c r="V44" s="1443"/>
      <c r="W44" s="1443"/>
      <c r="X44" s="1443"/>
      <c r="Y44" s="1443"/>
      <c r="Z44" s="1443"/>
      <c r="AA44" s="1443"/>
      <c r="AB44" s="1443"/>
      <c r="AC44" s="1443">
        <v>4</v>
      </c>
      <c r="AD44" s="1443"/>
      <c r="AE44" s="1443"/>
      <c r="AF44" s="1443"/>
      <c r="AG44" s="1443"/>
      <c r="AH44" s="1443"/>
      <c r="AI44" s="1443"/>
      <c r="AJ44" s="1443">
        <v>5</v>
      </c>
      <c r="AK44" s="1443"/>
      <c r="AL44" s="1443"/>
      <c r="AM44" s="1443"/>
      <c r="AN44" s="1443"/>
      <c r="AO44" s="1443"/>
      <c r="AP44" s="1443"/>
      <c r="AQ44" s="1443"/>
      <c r="AR44" s="1443">
        <v>6</v>
      </c>
      <c r="AS44" s="1443"/>
      <c r="AT44" s="1443"/>
      <c r="AU44" s="1443"/>
      <c r="AV44" s="1443"/>
      <c r="AW44" s="1443"/>
      <c r="AX44" s="1443"/>
      <c r="AY44" s="1443"/>
      <c r="AZ44" s="1058"/>
      <c r="BA44" s="320"/>
    </row>
    <row r="45" spans="1:53" s="178" customFormat="1" ht="33" customHeight="1">
      <c r="A45" s="177"/>
      <c r="B45" s="1427" t="s">
        <v>615</v>
      </c>
      <c r="C45" s="1427"/>
      <c r="D45" s="1427"/>
      <c r="E45" s="1427"/>
      <c r="F45" s="1427"/>
      <c r="G45" s="1427"/>
      <c r="H45" s="1427"/>
      <c r="I45" s="1427"/>
      <c r="J45" s="1427"/>
      <c r="K45" s="1427"/>
      <c r="L45" s="1427"/>
      <c r="M45" s="1427"/>
      <c r="N45" s="1427"/>
      <c r="O45" s="1427"/>
      <c r="P45" s="1427"/>
      <c r="Q45" s="1427"/>
      <c r="R45" s="1606">
        <v>100</v>
      </c>
      <c r="S45" s="1606"/>
      <c r="T45" s="1042" t="e">
        <f>AR45/AJ45/AC45</f>
        <v>#DIV/0!</v>
      </c>
      <c r="U45" s="1042"/>
      <c r="V45" s="1042"/>
      <c r="W45" s="1042"/>
      <c r="X45" s="1042"/>
      <c r="Y45" s="1042"/>
      <c r="Z45" s="1042"/>
      <c r="AA45" s="1042"/>
      <c r="AB45" s="1042"/>
      <c r="AC45" s="1228"/>
      <c r="AD45" s="1228"/>
      <c r="AE45" s="1228"/>
      <c r="AF45" s="1228"/>
      <c r="AG45" s="1228"/>
      <c r="AH45" s="1228"/>
      <c r="AI45" s="1228"/>
      <c r="AJ45" s="1044"/>
      <c r="AK45" s="1044"/>
      <c r="AL45" s="1044"/>
      <c r="AM45" s="1044"/>
      <c r="AN45" s="1044"/>
      <c r="AO45" s="1044"/>
      <c r="AP45" s="1044"/>
      <c r="AQ45" s="1044"/>
      <c r="AR45" s="1611">
        <v>0</v>
      </c>
      <c r="AS45" s="1044"/>
      <c r="AT45" s="1044"/>
      <c r="AU45" s="1044"/>
      <c r="AV45" s="1044"/>
      <c r="AW45" s="1044"/>
      <c r="AX45" s="1044"/>
      <c r="AY45" s="1044"/>
      <c r="AZ45" s="1044"/>
      <c r="BA45" s="177"/>
    </row>
    <row r="46" spans="1:53" s="178" customFormat="1" ht="18" customHeight="1">
      <c r="A46" s="177"/>
      <c r="B46" s="1610" t="s">
        <v>601</v>
      </c>
      <c r="C46" s="1610"/>
      <c r="D46" s="1610"/>
      <c r="E46" s="1610"/>
      <c r="F46" s="1610"/>
      <c r="G46" s="1610"/>
      <c r="H46" s="1610"/>
      <c r="I46" s="1610"/>
      <c r="J46" s="1610"/>
      <c r="K46" s="1610"/>
      <c r="L46" s="1610"/>
      <c r="M46" s="1610"/>
      <c r="N46" s="1610"/>
      <c r="O46" s="1610"/>
      <c r="P46" s="1610"/>
      <c r="Q46" s="1610"/>
      <c r="R46" s="1606">
        <v>110</v>
      </c>
      <c r="S46" s="1606"/>
      <c r="T46" s="1580"/>
      <c r="U46" s="1580"/>
      <c r="V46" s="1580"/>
      <c r="W46" s="1580"/>
      <c r="X46" s="1580"/>
      <c r="Y46" s="1580"/>
      <c r="Z46" s="1580"/>
      <c r="AA46" s="1580"/>
      <c r="AB46" s="1580"/>
      <c r="AC46" s="1228"/>
      <c r="AD46" s="1228"/>
      <c r="AE46" s="1228"/>
      <c r="AF46" s="1228"/>
      <c r="AG46" s="1228"/>
      <c r="AH46" s="1228"/>
      <c r="AI46" s="1228"/>
      <c r="AJ46" s="1044"/>
      <c r="AK46" s="1044"/>
      <c r="AL46" s="1044"/>
      <c r="AM46" s="1044"/>
      <c r="AN46" s="1044"/>
      <c r="AO46" s="1044"/>
      <c r="AP46" s="1044"/>
      <c r="AQ46" s="1044"/>
      <c r="AR46" s="1042">
        <f>T46*AC46*AJ46</f>
        <v>0</v>
      </c>
      <c r="AS46" s="1042"/>
      <c r="AT46" s="1042"/>
      <c r="AU46" s="1042"/>
      <c r="AV46" s="1042"/>
      <c r="AW46" s="1042"/>
      <c r="AX46" s="1042"/>
      <c r="AY46" s="1042"/>
      <c r="AZ46" s="1042"/>
      <c r="BA46" s="177"/>
    </row>
    <row r="47" spans="1:53" s="178" customFormat="1" ht="18" customHeight="1">
      <c r="A47" s="177"/>
      <c r="B47" s="1607" t="s">
        <v>600</v>
      </c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607"/>
      <c r="O47" s="1607"/>
      <c r="P47" s="1607"/>
      <c r="Q47" s="1607"/>
      <c r="R47" s="1606">
        <v>111</v>
      </c>
      <c r="S47" s="1606"/>
      <c r="T47" s="1580"/>
      <c r="U47" s="1580"/>
      <c r="V47" s="1580"/>
      <c r="W47" s="1580"/>
      <c r="X47" s="1580"/>
      <c r="Y47" s="1580"/>
      <c r="Z47" s="1580"/>
      <c r="AA47" s="1580"/>
      <c r="AB47" s="1580"/>
      <c r="AC47" s="1228"/>
      <c r="AD47" s="1228"/>
      <c r="AE47" s="1228"/>
      <c r="AF47" s="1228"/>
      <c r="AG47" s="1228"/>
      <c r="AH47" s="1228"/>
      <c r="AI47" s="1228"/>
      <c r="AJ47" s="1044"/>
      <c r="AK47" s="1044"/>
      <c r="AL47" s="1044"/>
      <c r="AM47" s="1044"/>
      <c r="AN47" s="1044"/>
      <c r="AO47" s="1044"/>
      <c r="AP47" s="1044"/>
      <c r="AQ47" s="1044"/>
      <c r="AR47" s="1042">
        <f>T47*AC47*AJ47</f>
        <v>0</v>
      </c>
      <c r="AS47" s="1042"/>
      <c r="AT47" s="1042"/>
      <c r="AU47" s="1042"/>
      <c r="AV47" s="1042"/>
      <c r="AW47" s="1042"/>
      <c r="AX47" s="1042"/>
      <c r="AY47" s="1042"/>
      <c r="AZ47" s="1042"/>
      <c r="BA47" s="177"/>
    </row>
    <row r="49" spans="1:53" s="182" customFormat="1" ht="18" customHeight="1">
      <c r="A49" s="177"/>
      <c r="B49" s="1583" t="s">
        <v>1233</v>
      </c>
      <c r="C49" s="1583"/>
      <c r="D49" s="1583"/>
      <c r="E49" s="1583"/>
      <c r="F49" s="1583"/>
      <c r="G49" s="1583"/>
      <c r="H49" s="1583"/>
      <c r="I49" s="1583"/>
      <c r="J49" s="1583"/>
      <c r="K49" s="1583"/>
      <c r="L49" s="1583"/>
      <c r="M49" s="1583"/>
      <c r="N49" s="1583"/>
      <c r="O49" s="1583"/>
      <c r="P49" s="1583"/>
      <c r="Q49" s="1583"/>
      <c r="R49" s="1583"/>
      <c r="S49" s="1583"/>
      <c r="T49" s="1583"/>
      <c r="U49" s="1583"/>
      <c r="V49" s="1583"/>
      <c r="W49" s="1583"/>
      <c r="X49" s="1583"/>
      <c r="Y49" s="1583"/>
      <c r="Z49" s="1583"/>
      <c r="AA49" s="1583"/>
      <c r="AB49" s="1583"/>
      <c r="AC49" s="1583"/>
      <c r="AD49" s="1583"/>
      <c r="AE49" s="1583"/>
      <c r="AF49" s="1583"/>
      <c r="AG49" s="1583"/>
      <c r="AH49" s="1583"/>
      <c r="AI49" s="1583"/>
      <c r="AJ49" s="1583"/>
      <c r="AK49" s="1583"/>
      <c r="AL49" s="1583"/>
      <c r="AM49" s="1583"/>
      <c r="AN49" s="1583"/>
      <c r="AO49" s="1583"/>
      <c r="AP49" s="1583"/>
      <c r="AQ49" s="1583"/>
      <c r="AR49" s="1583"/>
      <c r="AS49" s="1583"/>
      <c r="AT49" s="1583"/>
      <c r="AU49" s="1583"/>
      <c r="AV49" s="1583"/>
      <c r="AW49" s="1583"/>
      <c r="AX49" s="1583"/>
      <c r="AY49" s="1583"/>
      <c r="AZ49" s="1583"/>
      <c r="BA49" s="177"/>
    </row>
    <row r="50" spans="1:53" s="178" customFormat="1" ht="7.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</row>
    <row r="51" spans="1:53" s="178" customFormat="1" ht="12.75" customHeight="1">
      <c r="A51" s="261"/>
      <c r="B51" s="1044" t="s">
        <v>0</v>
      </c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168" t="s">
        <v>1</v>
      </c>
      <c r="S51" s="1044"/>
      <c r="T51" s="1044" t="s">
        <v>606</v>
      </c>
      <c r="U51" s="1044"/>
      <c r="V51" s="1044"/>
      <c r="W51" s="1044"/>
      <c r="X51" s="1044"/>
      <c r="Y51" s="1044"/>
      <c r="Z51" s="1044"/>
      <c r="AA51" s="1044"/>
      <c r="AB51" s="1044"/>
      <c r="AC51" s="1044" t="s">
        <v>617</v>
      </c>
      <c r="AD51" s="1044"/>
      <c r="AE51" s="1044"/>
      <c r="AF51" s="1044"/>
      <c r="AG51" s="1044"/>
      <c r="AH51" s="1044"/>
      <c r="AI51" s="1044"/>
      <c r="AJ51" s="1044" t="s">
        <v>616</v>
      </c>
      <c r="AK51" s="1044"/>
      <c r="AL51" s="1044"/>
      <c r="AM51" s="1044"/>
      <c r="AN51" s="1044"/>
      <c r="AO51" s="1044"/>
      <c r="AP51" s="1044"/>
      <c r="AQ51" s="1044"/>
      <c r="AR51" s="1044" t="s">
        <v>603</v>
      </c>
      <c r="AS51" s="1044"/>
      <c r="AT51" s="1044"/>
      <c r="AU51" s="1044"/>
      <c r="AV51" s="1044"/>
      <c r="AW51" s="1044"/>
      <c r="AX51" s="1044"/>
      <c r="AY51" s="1044"/>
      <c r="AZ51" s="1061"/>
      <c r="BA51" s="177"/>
    </row>
    <row r="52" spans="1:53" s="178" customFormat="1" ht="12.75" customHeight="1">
      <c r="A52" s="261"/>
      <c r="B52" s="1044"/>
      <c r="C52" s="1044"/>
      <c r="D52" s="1044"/>
      <c r="E52" s="1044"/>
      <c r="F52" s="1044"/>
      <c r="G52" s="1044"/>
      <c r="H52" s="1044"/>
      <c r="I52" s="1044"/>
      <c r="J52" s="1044"/>
      <c r="K52" s="1044"/>
      <c r="L52" s="1044"/>
      <c r="M52" s="1044"/>
      <c r="N52" s="1044"/>
      <c r="O52" s="1044"/>
      <c r="P52" s="1044"/>
      <c r="Q52" s="1044"/>
      <c r="R52" s="1168"/>
      <c r="S52" s="1044"/>
      <c r="T52" s="1044"/>
      <c r="U52" s="1044"/>
      <c r="V52" s="1044"/>
      <c r="W52" s="1044"/>
      <c r="X52" s="1044"/>
      <c r="Y52" s="1044"/>
      <c r="Z52" s="1044"/>
      <c r="AA52" s="1044"/>
      <c r="AB52" s="1044"/>
      <c r="AC52" s="1044"/>
      <c r="AD52" s="1044"/>
      <c r="AE52" s="1044"/>
      <c r="AF52" s="1044"/>
      <c r="AG52" s="1044"/>
      <c r="AH52" s="1044"/>
      <c r="AI52" s="1044"/>
      <c r="AJ52" s="1044"/>
      <c r="AK52" s="1044"/>
      <c r="AL52" s="1044"/>
      <c r="AM52" s="1044"/>
      <c r="AN52" s="1044"/>
      <c r="AO52" s="1044"/>
      <c r="AP52" s="1044"/>
      <c r="AQ52" s="1044"/>
      <c r="AR52" s="1044"/>
      <c r="AS52" s="1044"/>
      <c r="AT52" s="1044"/>
      <c r="AU52" s="1044"/>
      <c r="AV52" s="1044"/>
      <c r="AW52" s="1044"/>
      <c r="AX52" s="1044"/>
      <c r="AY52" s="1044"/>
      <c r="AZ52" s="1061"/>
      <c r="BA52" s="177"/>
    </row>
    <row r="53" spans="1:53" s="178" customFormat="1" ht="12.75" customHeight="1">
      <c r="A53" s="261"/>
      <c r="B53" s="1044"/>
      <c r="C53" s="1044"/>
      <c r="D53" s="1044"/>
      <c r="E53" s="1044"/>
      <c r="F53" s="1044"/>
      <c r="G53" s="1044"/>
      <c r="H53" s="1044"/>
      <c r="I53" s="1044"/>
      <c r="J53" s="1044"/>
      <c r="K53" s="1044"/>
      <c r="L53" s="1044"/>
      <c r="M53" s="1044"/>
      <c r="N53" s="1044"/>
      <c r="O53" s="1044"/>
      <c r="P53" s="1044"/>
      <c r="Q53" s="1044"/>
      <c r="R53" s="1168"/>
      <c r="S53" s="1044"/>
      <c r="T53" s="1044"/>
      <c r="U53" s="1044"/>
      <c r="V53" s="1044"/>
      <c r="W53" s="1044"/>
      <c r="X53" s="1044"/>
      <c r="Y53" s="1044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4"/>
      <c r="AJ53" s="1044"/>
      <c r="AK53" s="1044"/>
      <c r="AL53" s="1044"/>
      <c r="AM53" s="1044"/>
      <c r="AN53" s="1044"/>
      <c r="AO53" s="1044"/>
      <c r="AP53" s="1044"/>
      <c r="AQ53" s="1044"/>
      <c r="AR53" s="1044"/>
      <c r="AS53" s="1044"/>
      <c r="AT53" s="1044"/>
      <c r="AU53" s="1044"/>
      <c r="AV53" s="1044"/>
      <c r="AW53" s="1044"/>
      <c r="AX53" s="1044"/>
      <c r="AY53" s="1044"/>
      <c r="AZ53" s="1061"/>
      <c r="BA53" s="177"/>
    </row>
    <row r="54" spans="1:53" s="178" customFormat="1" ht="12.75" customHeight="1">
      <c r="A54" s="261"/>
      <c r="B54" s="1044"/>
      <c r="C54" s="1044"/>
      <c r="D54" s="1044"/>
      <c r="E54" s="1044"/>
      <c r="F54" s="1044"/>
      <c r="G54" s="1044"/>
      <c r="H54" s="1044"/>
      <c r="I54" s="1044"/>
      <c r="J54" s="1044"/>
      <c r="K54" s="1044"/>
      <c r="L54" s="1044"/>
      <c r="M54" s="1044"/>
      <c r="N54" s="1044"/>
      <c r="O54" s="1044"/>
      <c r="P54" s="1044"/>
      <c r="Q54" s="1044"/>
      <c r="R54" s="1168"/>
      <c r="S54" s="1044"/>
      <c r="T54" s="1044"/>
      <c r="U54" s="1044"/>
      <c r="V54" s="1044"/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4"/>
      <c r="AJ54" s="1044"/>
      <c r="AK54" s="1044"/>
      <c r="AL54" s="1044"/>
      <c r="AM54" s="1044"/>
      <c r="AN54" s="1044"/>
      <c r="AO54" s="1044"/>
      <c r="AP54" s="1044"/>
      <c r="AQ54" s="1044"/>
      <c r="AR54" s="1044"/>
      <c r="AS54" s="1044"/>
      <c r="AT54" s="1044"/>
      <c r="AU54" s="1044"/>
      <c r="AV54" s="1044"/>
      <c r="AW54" s="1044"/>
      <c r="AX54" s="1044"/>
      <c r="AY54" s="1044"/>
      <c r="AZ54" s="1061"/>
      <c r="BA54" s="177"/>
    </row>
    <row r="55" spans="1:53" s="178" customFormat="1" ht="15" customHeight="1">
      <c r="A55" s="177"/>
      <c r="B55" s="1044">
        <v>1</v>
      </c>
      <c r="C55" s="1044"/>
      <c r="D55" s="1044"/>
      <c r="E55" s="1044"/>
      <c r="F55" s="1044"/>
      <c r="G55" s="1044"/>
      <c r="H55" s="1044"/>
      <c r="I55" s="1044"/>
      <c r="J55" s="1044"/>
      <c r="K55" s="1044"/>
      <c r="L55" s="1044"/>
      <c r="M55" s="1044"/>
      <c r="N55" s="1044"/>
      <c r="O55" s="1044"/>
      <c r="P55" s="1044"/>
      <c r="Q55" s="1044"/>
      <c r="R55" s="1052">
        <v>2</v>
      </c>
      <c r="S55" s="1053"/>
      <c r="T55" s="1443">
        <v>3</v>
      </c>
      <c r="U55" s="1443"/>
      <c r="V55" s="1443"/>
      <c r="W55" s="1443"/>
      <c r="X55" s="1443"/>
      <c r="Y55" s="1443"/>
      <c r="Z55" s="1443"/>
      <c r="AA55" s="1443"/>
      <c r="AB55" s="1443"/>
      <c r="AC55" s="1443">
        <v>4</v>
      </c>
      <c r="AD55" s="1443"/>
      <c r="AE55" s="1443"/>
      <c r="AF55" s="1443"/>
      <c r="AG55" s="1443"/>
      <c r="AH55" s="1443"/>
      <c r="AI55" s="1443"/>
      <c r="AJ55" s="1443">
        <v>5</v>
      </c>
      <c r="AK55" s="1443"/>
      <c r="AL55" s="1443"/>
      <c r="AM55" s="1443"/>
      <c r="AN55" s="1443"/>
      <c r="AO55" s="1443"/>
      <c r="AP55" s="1443"/>
      <c r="AQ55" s="1443"/>
      <c r="AR55" s="1443">
        <v>6</v>
      </c>
      <c r="AS55" s="1443"/>
      <c r="AT55" s="1443"/>
      <c r="AU55" s="1443"/>
      <c r="AV55" s="1443"/>
      <c r="AW55" s="1443"/>
      <c r="AX55" s="1443"/>
      <c r="AY55" s="1443"/>
      <c r="AZ55" s="1058"/>
      <c r="BA55" s="320"/>
    </row>
    <row r="56" spans="1:53" s="178" customFormat="1" ht="33" customHeight="1">
      <c r="A56" s="177"/>
      <c r="B56" s="1427" t="s">
        <v>615</v>
      </c>
      <c r="C56" s="1427"/>
      <c r="D56" s="1427"/>
      <c r="E56" s="1427"/>
      <c r="F56" s="1427"/>
      <c r="G56" s="1427"/>
      <c r="H56" s="1427"/>
      <c r="I56" s="1427"/>
      <c r="J56" s="1427"/>
      <c r="K56" s="1427"/>
      <c r="L56" s="1427"/>
      <c r="M56" s="1427"/>
      <c r="N56" s="1427"/>
      <c r="O56" s="1427"/>
      <c r="P56" s="1427"/>
      <c r="Q56" s="1427"/>
      <c r="R56" s="1606">
        <v>100</v>
      </c>
      <c r="S56" s="1606"/>
      <c r="T56" s="1042" t="e">
        <f>AR56/AJ56/AC56</f>
        <v>#DIV/0!</v>
      </c>
      <c r="U56" s="1042"/>
      <c r="V56" s="1042"/>
      <c r="W56" s="1042"/>
      <c r="X56" s="1042"/>
      <c r="Y56" s="1042"/>
      <c r="Z56" s="1042"/>
      <c r="AA56" s="1042"/>
      <c r="AB56" s="1042"/>
      <c r="AC56" s="1228"/>
      <c r="AD56" s="1228"/>
      <c r="AE56" s="1228"/>
      <c r="AF56" s="1228"/>
      <c r="AG56" s="1228"/>
      <c r="AH56" s="1228"/>
      <c r="AI56" s="1228"/>
      <c r="AJ56" s="1044"/>
      <c r="AK56" s="1044"/>
      <c r="AL56" s="1044"/>
      <c r="AM56" s="1044"/>
      <c r="AN56" s="1044"/>
      <c r="AO56" s="1044"/>
      <c r="AP56" s="1044"/>
      <c r="AQ56" s="1044"/>
      <c r="AR56" s="1611">
        <v>0</v>
      </c>
      <c r="AS56" s="1044"/>
      <c r="AT56" s="1044"/>
      <c r="AU56" s="1044"/>
      <c r="AV56" s="1044"/>
      <c r="AW56" s="1044"/>
      <c r="AX56" s="1044"/>
      <c r="AY56" s="1044"/>
      <c r="AZ56" s="1044"/>
      <c r="BA56" s="177"/>
    </row>
    <row r="57" spans="1:53" s="178" customFormat="1" ht="18" customHeight="1">
      <c r="A57" s="177"/>
      <c r="B57" s="1610" t="s">
        <v>601</v>
      </c>
      <c r="C57" s="1610"/>
      <c r="D57" s="1610"/>
      <c r="E57" s="1610"/>
      <c r="F57" s="1610"/>
      <c r="G57" s="1610"/>
      <c r="H57" s="1610"/>
      <c r="I57" s="1610"/>
      <c r="J57" s="1610"/>
      <c r="K57" s="1610"/>
      <c r="L57" s="1610"/>
      <c r="M57" s="1610"/>
      <c r="N57" s="1610"/>
      <c r="O57" s="1610"/>
      <c r="P57" s="1610"/>
      <c r="Q57" s="1610"/>
      <c r="R57" s="1606">
        <v>110</v>
      </c>
      <c r="S57" s="1606"/>
      <c r="T57" s="1580"/>
      <c r="U57" s="1580"/>
      <c r="V57" s="1580"/>
      <c r="W57" s="1580"/>
      <c r="X57" s="1580"/>
      <c r="Y57" s="1580"/>
      <c r="Z57" s="1580"/>
      <c r="AA57" s="1580"/>
      <c r="AB57" s="1580"/>
      <c r="AC57" s="1228"/>
      <c r="AD57" s="1228"/>
      <c r="AE57" s="1228"/>
      <c r="AF57" s="1228"/>
      <c r="AG57" s="1228"/>
      <c r="AH57" s="1228"/>
      <c r="AI57" s="1228"/>
      <c r="AJ57" s="1044"/>
      <c r="AK57" s="1044"/>
      <c r="AL57" s="1044"/>
      <c r="AM57" s="1044"/>
      <c r="AN57" s="1044"/>
      <c r="AO57" s="1044"/>
      <c r="AP57" s="1044"/>
      <c r="AQ57" s="1044"/>
      <c r="AR57" s="1042">
        <f>T57*AC57*AJ57</f>
        <v>0</v>
      </c>
      <c r="AS57" s="1042"/>
      <c r="AT57" s="1042"/>
      <c r="AU57" s="1042"/>
      <c r="AV57" s="1042"/>
      <c r="AW57" s="1042"/>
      <c r="AX57" s="1042"/>
      <c r="AY57" s="1042"/>
      <c r="AZ57" s="1042"/>
      <c r="BA57" s="177"/>
    </row>
    <row r="58" spans="1:53" s="178" customFormat="1" ht="18" customHeight="1">
      <c r="A58" s="177"/>
      <c r="B58" s="1607" t="s">
        <v>600</v>
      </c>
      <c r="C58" s="1607"/>
      <c r="D58" s="1607"/>
      <c r="E58" s="1607"/>
      <c r="F58" s="1607"/>
      <c r="G58" s="1607"/>
      <c r="H58" s="1607"/>
      <c r="I58" s="1607"/>
      <c r="J58" s="1607"/>
      <c r="K58" s="1607"/>
      <c r="L58" s="1607"/>
      <c r="M58" s="1607"/>
      <c r="N58" s="1607"/>
      <c r="O58" s="1607"/>
      <c r="P58" s="1607"/>
      <c r="Q58" s="1607"/>
      <c r="R58" s="1606">
        <v>111</v>
      </c>
      <c r="S58" s="1606"/>
      <c r="T58" s="1580"/>
      <c r="U58" s="1580"/>
      <c r="V58" s="1580"/>
      <c r="W58" s="1580"/>
      <c r="X58" s="1580"/>
      <c r="Y58" s="1580"/>
      <c r="Z58" s="1580"/>
      <c r="AA58" s="1580"/>
      <c r="AB58" s="1580"/>
      <c r="AC58" s="1228"/>
      <c r="AD58" s="1228"/>
      <c r="AE58" s="1228"/>
      <c r="AF58" s="1228"/>
      <c r="AG58" s="1228"/>
      <c r="AH58" s="1228"/>
      <c r="AI58" s="1228"/>
      <c r="AJ58" s="1044"/>
      <c r="AK58" s="1044"/>
      <c r="AL58" s="1044"/>
      <c r="AM58" s="1044"/>
      <c r="AN58" s="1044"/>
      <c r="AO58" s="1044"/>
      <c r="AP58" s="1044"/>
      <c r="AQ58" s="1044"/>
      <c r="AR58" s="1042">
        <f>T58*AC58*AJ58</f>
        <v>0</v>
      </c>
      <c r="AS58" s="1042"/>
      <c r="AT58" s="1042"/>
      <c r="AU58" s="1042"/>
      <c r="AV58" s="1042"/>
      <c r="AW58" s="1042"/>
      <c r="AX58" s="1042"/>
      <c r="AY58" s="1042"/>
      <c r="AZ58" s="1042"/>
      <c r="BA58" s="177"/>
    </row>
    <row r="59" spans="1:53" s="178" customFormat="1" ht="15" customHeight="1">
      <c r="A59" s="17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6"/>
      <c r="S59" s="326"/>
      <c r="T59" s="679"/>
      <c r="U59" s="679"/>
      <c r="V59" s="679"/>
      <c r="W59" s="679"/>
      <c r="X59" s="679"/>
      <c r="Y59" s="679"/>
      <c r="Z59" s="679"/>
      <c r="AA59" s="679"/>
      <c r="AB59" s="679"/>
      <c r="AC59" s="669"/>
      <c r="AD59" s="669"/>
      <c r="AE59" s="669"/>
      <c r="AF59" s="669"/>
      <c r="AG59" s="669"/>
      <c r="AH59" s="669"/>
      <c r="AI59" s="669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177"/>
    </row>
    <row r="60" spans="1:53" s="182" customFormat="1" ht="18" customHeight="1">
      <c r="A60" s="177"/>
      <c r="B60" s="1583" t="s">
        <v>1234</v>
      </c>
      <c r="C60" s="1583"/>
      <c r="D60" s="1583"/>
      <c r="E60" s="1583"/>
      <c r="F60" s="1583"/>
      <c r="G60" s="1583"/>
      <c r="H60" s="1583"/>
      <c r="I60" s="1583"/>
      <c r="J60" s="1583"/>
      <c r="K60" s="1583"/>
      <c r="L60" s="1583"/>
      <c r="M60" s="1583"/>
      <c r="N60" s="1583"/>
      <c r="O60" s="1583"/>
      <c r="P60" s="1583"/>
      <c r="Q60" s="1583"/>
      <c r="R60" s="1583"/>
      <c r="S60" s="1583"/>
      <c r="T60" s="1583"/>
      <c r="U60" s="1583"/>
      <c r="V60" s="1583"/>
      <c r="W60" s="1583"/>
      <c r="X60" s="1583"/>
      <c r="Y60" s="1583"/>
      <c r="Z60" s="1583"/>
      <c r="AA60" s="1583"/>
      <c r="AB60" s="1583"/>
      <c r="AC60" s="1583"/>
      <c r="AD60" s="1583"/>
      <c r="AE60" s="1583"/>
      <c r="AF60" s="1583"/>
      <c r="AG60" s="1583"/>
      <c r="AH60" s="1583"/>
      <c r="AI60" s="1583"/>
      <c r="AJ60" s="1583"/>
      <c r="AK60" s="1583"/>
      <c r="AL60" s="1583"/>
      <c r="AM60" s="1583"/>
      <c r="AN60" s="1583"/>
      <c r="AO60" s="1583"/>
      <c r="AP60" s="1583"/>
      <c r="AQ60" s="1583"/>
      <c r="AR60" s="1583"/>
      <c r="AS60" s="1583"/>
      <c r="AT60" s="1583"/>
      <c r="AU60" s="1583"/>
      <c r="AV60" s="1583"/>
      <c r="AW60" s="1583"/>
      <c r="AX60" s="1583"/>
      <c r="AY60" s="1583"/>
      <c r="AZ60" s="1583"/>
      <c r="BA60" s="177"/>
    </row>
    <row r="61" spans="1:53" s="178" customFormat="1" ht="7.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</row>
    <row r="62" spans="1:53" s="178" customFormat="1" ht="12.75" customHeight="1">
      <c r="A62" s="261"/>
      <c r="B62" s="1044" t="s">
        <v>0</v>
      </c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168" t="s">
        <v>1</v>
      </c>
      <c r="S62" s="1044"/>
      <c r="T62" s="1044" t="s">
        <v>606</v>
      </c>
      <c r="U62" s="1044"/>
      <c r="V62" s="1044"/>
      <c r="W62" s="1044"/>
      <c r="X62" s="1044"/>
      <c r="Y62" s="1044"/>
      <c r="Z62" s="1044"/>
      <c r="AA62" s="1044"/>
      <c r="AB62" s="1044"/>
      <c r="AC62" s="1044" t="s">
        <v>617</v>
      </c>
      <c r="AD62" s="1044"/>
      <c r="AE62" s="1044"/>
      <c r="AF62" s="1044"/>
      <c r="AG62" s="1044"/>
      <c r="AH62" s="1044"/>
      <c r="AI62" s="1044"/>
      <c r="AJ62" s="1044" t="s">
        <v>616</v>
      </c>
      <c r="AK62" s="1044"/>
      <c r="AL62" s="1044"/>
      <c r="AM62" s="1044"/>
      <c r="AN62" s="1044"/>
      <c r="AO62" s="1044"/>
      <c r="AP62" s="1044"/>
      <c r="AQ62" s="1044"/>
      <c r="AR62" s="1044" t="s">
        <v>603</v>
      </c>
      <c r="AS62" s="1044"/>
      <c r="AT62" s="1044"/>
      <c r="AU62" s="1044"/>
      <c r="AV62" s="1044"/>
      <c r="AW62" s="1044"/>
      <c r="AX62" s="1044"/>
      <c r="AY62" s="1044"/>
      <c r="AZ62" s="1061"/>
      <c r="BA62" s="177"/>
    </row>
    <row r="63" spans="1:53" s="178" customFormat="1" ht="12.75" customHeight="1">
      <c r="A63" s="261"/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168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/>
      <c r="AQ63" s="1044"/>
      <c r="AR63" s="1044"/>
      <c r="AS63" s="1044"/>
      <c r="AT63" s="1044"/>
      <c r="AU63" s="1044"/>
      <c r="AV63" s="1044"/>
      <c r="AW63" s="1044"/>
      <c r="AX63" s="1044"/>
      <c r="AY63" s="1044"/>
      <c r="AZ63" s="1061"/>
      <c r="BA63" s="177"/>
    </row>
    <row r="64" spans="1:53" s="178" customFormat="1" ht="12.75" customHeight="1">
      <c r="A64" s="261"/>
      <c r="B64" s="1044"/>
      <c r="C64" s="1044"/>
      <c r="D64" s="1044"/>
      <c r="E64" s="1044"/>
      <c r="F64" s="1044"/>
      <c r="G64" s="1044"/>
      <c r="H64" s="1044"/>
      <c r="I64" s="1044"/>
      <c r="J64" s="1044"/>
      <c r="K64" s="1044"/>
      <c r="L64" s="1044"/>
      <c r="M64" s="1044"/>
      <c r="N64" s="1044"/>
      <c r="O64" s="1044"/>
      <c r="P64" s="1044"/>
      <c r="Q64" s="1044"/>
      <c r="R64" s="1168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/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44"/>
      <c r="AX64" s="1044"/>
      <c r="AY64" s="1044"/>
      <c r="AZ64" s="1061"/>
      <c r="BA64" s="177"/>
    </row>
    <row r="65" spans="1:53" s="178" customFormat="1" ht="12.75" customHeight="1">
      <c r="A65" s="261"/>
      <c r="B65" s="1044"/>
      <c r="C65" s="1044"/>
      <c r="D65" s="1044"/>
      <c r="E65" s="1044"/>
      <c r="F65" s="1044"/>
      <c r="G65" s="1044"/>
      <c r="H65" s="1044"/>
      <c r="I65" s="1044"/>
      <c r="J65" s="1044"/>
      <c r="K65" s="1044"/>
      <c r="L65" s="1044"/>
      <c r="M65" s="1044"/>
      <c r="N65" s="1044"/>
      <c r="O65" s="1044"/>
      <c r="P65" s="1044"/>
      <c r="Q65" s="1044"/>
      <c r="R65" s="1168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4"/>
      <c r="AJ65" s="1044"/>
      <c r="AK65" s="1044"/>
      <c r="AL65" s="1044"/>
      <c r="AM65" s="1044"/>
      <c r="AN65" s="1044"/>
      <c r="AO65" s="1044"/>
      <c r="AP65" s="1044"/>
      <c r="AQ65" s="1044"/>
      <c r="AR65" s="1044"/>
      <c r="AS65" s="1044"/>
      <c r="AT65" s="1044"/>
      <c r="AU65" s="1044"/>
      <c r="AV65" s="1044"/>
      <c r="AW65" s="1044"/>
      <c r="AX65" s="1044"/>
      <c r="AY65" s="1044"/>
      <c r="AZ65" s="1061"/>
      <c r="BA65" s="177"/>
    </row>
    <row r="66" spans="1:53" s="178" customFormat="1" ht="15" customHeight="1">
      <c r="A66" s="177"/>
      <c r="B66" s="1044">
        <v>1</v>
      </c>
      <c r="C66" s="1044"/>
      <c r="D66" s="1044"/>
      <c r="E66" s="1044"/>
      <c r="F66" s="1044"/>
      <c r="G66" s="1044"/>
      <c r="H66" s="1044"/>
      <c r="I66" s="1044"/>
      <c r="J66" s="1044"/>
      <c r="K66" s="1044"/>
      <c r="L66" s="1044"/>
      <c r="M66" s="1044"/>
      <c r="N66" s="1044"/>
      <c r="O66" s="1044"/>
      <c r="P66" s="1044"/>
      <c r="Q66" s="1044"/>
      <c r="R66" s="1052">
        <v>2</v>
      </c>
      <c r="S66" s="1053"/>
      <c r="T66" s="1443">
        <v>3</v>
      </c>
      <c r="U66" s="1443"/>
      <c r="V66" s="1443"/>
      <c r="W66" s="1443"/>
      <c r="X66" s="1443"/>
      <c r="Y66" s="1443"/>
      <c r="Z66" s="1443"/>
      <c r="AA66" s="1443"/>
      <c r="AB66" s="1443"/>
      <c r="AC66" s="1443">
        <v>4</v>
      </c>
      <c r="AD66" s="1443"/>
      <c r="AE66" s="1443"/>
      <c r="AF66" s="1443"/>
      <c r="AG66" s="1443"/>
      <c r="AH66" s="1443"/>
      <c r="AI66" s="1443"/>
      <c r="AJ66" s="1443">
        <v>5</v>
      </c>
      <c r="AK66" s="1443"/>
      <c r="AL66" s="1443"/>
      <c r="AM66" s="1443"/>
      <c r="AN66" s="1443"/>
      <c r="AO66" s="1443"/>
      <c r="AP66" s="1443"/>
      <c r="AQ66" s="1443"/>
      <c r="AR66" s="1443">
        <v>6</v>
      </c>
      <c r="AS66" s="1443"/>
      <c r="AT66" s="1443"/>
      <c r="AU66" s="1443"/>
      <c r="AV66" s="1443"/>
      <c r="AW66" s="1443"/>
      <c r="AX66" s="1443"/>
      <c r="AY66" s="1443"/>
      <c r="AZ66" s="1058"/>
      <c r="BA66" s="320"/>
    </row>
    <row r="67" spans="1:53" s="178" customFormat="1" ht="33" customHeight="1">
      <c r="A67" s="177"/>
      <c r="B67" s="1427" t="s">
        <v>615</v>
      </c>
      <c r="C67" s="1427"/>
      <c r="D67" s="1427"/>
      <c r="E67" s="1427"/>
      <c r="F67" s="1427"/>
      <c r="G67" s="1427"/>
      <c r="H67" s="1427"/>
      <c r="I67" s="1427"/>
      <c r="J67" s="1427"/>
      <c r="K67" s="1427"/>
      <c r="L67" s="1427"/>
      <c r="M67" s="1427"/>
      <c r="N67" s="1427"/>
      <c r="O67" s="1427"/>
      <c r="P67" s="1427"/>
      <c r="Q67" s="1427"/>
      <c r="R67" s="1606">
        <v>100</v>
      </c>
      <c r="S67" s="1606"/>
      <c r="T67" s="1042" t="e">
        <f>AR67/AJ67/AC67</f>
        <v>#DIV/0!</v>
      </c>
      <c r="U67" s="1042"/>
      <c r="V67" s="1042"/>
      <c r="W67" s="1042"/>
      <c r="X67" s="1042"/>
      <c r="Y67" s="1042"/>
      <c r="Z67" s="1042"/>
      <c r="AA67" s="1042"/>
      <c r="AB67" s="1042"/>
      <c r="AC67" s="1228"/>
      <c r="AD67" s="1228"/>
      <c r="AE67" s="1228"/>
      <c r="AF67" s="1228"/>
      <c r="AG67" s="1228"/>
      <c r="AH67" s="1228"/>
      <c r="AI67" s="1228"/>
      <c r="AJ67" s="1044"/>
      <c r="AK67" s="1044"/>
      <c r="AL67" s="1044"/>
      <c r="AM67" s="1044"/>
      <c r="AN67" s="1044"/>
      <c r="AO67" s="1044"/>
      <c r="AP67" s="1044"/>
      <c r="AQ67" s="1044"/>
      <c r="AR67" s="1611">
        <v>0</v>
      </c>
      <c r="AS67" s="1044"/>
      <c r="AT67" s="1044"/>
      <c r="AU67" s="1044"/>
      <c r="AV67" s="1044"/>
      <c r="AW67" s="1044"/>
      <c r="AX67" s="1044"/>
      <c r="AY67" s="1044"/>
      <c r="AZ67" s="1044"/>
      <c r="BA67" s="177"/>
    </row>
    <row r="68" spans="1:53" s="178" customFormat="1" ht="18" customHeight="1">
      <c r="A68" s="177"/>
      <c r="B68" s="1610" t="s">
        <v>601</v>
      </c>
      <c r="C68" s="1610"/>
      <c r="D68" s="1610"/>
      <c r="E68" s="1610"/>
      <c r="F68" s="1610"/>
      <c r="G68" s="1610"/>
      <c r="H68" s="1610"/>
      <c r="I68" s="1610"/>
      <c r="J68" s="1610"/>
      <c r="K68" s="1610"/>
      <c r="L68" s="1610"/>
      <c r="M68" s="1610"/>
      <c r="N68" s="1610"/>
      <c r="O68" s="1610"/>
      <c r="P68" s="1610"/>
      <c r="Q68" s="1610"/>
      <c r="R68" s="1606">
        <v>110</v>
      </c>
      <c r="S68" s="1606"/>
      <c r="T68" s="1580"/>
      <c r="U68" s="1580"/>
      <c r="V68" s="1580"/>
      <c r="W68" s="1580"/>
      <c r="X68" s="1580"/>
      <c r="Y68" s="1580"/>
      <c r="Z68" s="1580"/>
      <c r="AA68" s="1580"/>
      <c r="AB68" s="1580"/>
      <c r="AC68" s="1228"/>
      <c r="AD68" s="1228"/>
      <c r="AE68" s="1228"/>
      <c r="AF68" s="1228"/>
      <c r="AG68" s="1228"/>
      <c r="AH68" s="1228"/>
      <c r="AI68" s="1228"/>
      <c r="AJ68" s="1044"/>
      <c r="AK68" s="1044"/>
      <c r="AL68" s="1044"/>
      <c r="AM68" s="1044"/>
      <c r="AN68" s="1044"/>
      <c r="AO68" s="1044"/>
      <c r="AP68" s="1044"/>
      <c r="AQ68" s="1044"/>
      <c r="AR68" s="1042">
        <f>T68*AC68*AJ68</f>
        <v>0</v>
      </c>
      <c r="AS68" s="1042"/>
      <c r="AT68" s="1042"/>
      <c r="AU68" s="1042"/>
      <c r="AV68" s="1042"/>
      <c r="AW68" s="1042"/>
      <c r="AX68" s="1042"/>
      <c r="AY68" s="1042"/>
      <c r="AZ68" s="1042"/>
      <c r="BA68" s="177"/>
    </row>
    <row r="69" spans="1:53" s="178" customFormat="1" ht="18" customHeight="1">
      <c r="A69" s="177"/>
      <c r="B69" s="1607" t="s">
        <v>600</v>
      </c>
      <c r="C69" s="1607"/>
      <c r="D69" s="1607"/>
      <c r="E69" s="1607"/>
      <c r="F69" s="1607"/>
      <c r="G69" s="1607"/>
      <c r="H69" s="1607"/>
      <c r="I69" s="1607"/>
      <c r="J69" s="1607"/>
      <c r="K69" s="1607"/>
      <c r="L69" s="1607"/>
      <c r="M69" s="1607"/>
      <c r="N69" s="1607"/>
      <c r="O69" s="1607"/>
      <c r="P69" s="1607"/>
      <c r="Q69" s="1607"/>
      <c r="R69" s="1606">
        <v>111</v>
      </c>
      <c r="S69" s="1606"/>
      <c r="T69" s="1580"/>
      <c r="U69" s="1580"/>
      <c r="V69" s="1580"/>
      <c r="W69" s="1580"/>
      <c r="X69" s="1580"/>
      <c r="Y69" s="1580"/>
      <c r="Z69" s="1580"/>
      <c r="AA69" s="1580"/>
      <c r="AB69" s="1580"/>
      <c r="AC69" s="1228"/>
      <c r="AD69" s="1228"/>
      <c r="AE69" s="1228"/>
      <c r="AF69" s="1228"/>
      <c r="AG69" s="1228"/>
      <c r="AH69" s="1228"/>
      <c r="AI69" s="1228"/>
      <c r="AJ69" s="1044"/>
      <c r="AK69" s="1044"/>
      <c r="AL69" s="1044"/>
      <c r="AM69" s="1044"/>
      <c r="AN69" s="1044"/>
      <c r="AO69" s="1044"/>
      <c r="AP69" s="1044"/>
      <c r="AQ69" s="1044"/>
      <c r="AR69" s="1042">
        <f>T69*AC69*AJ69</f>
        <v>0</v>
      </c>
      <c r="AS69" s="1042"/>
      <c r="AT69" s="1042"/>
      <c r="AU69" s="1042"/>
      <c r="AV69" s="1042"/>
      <c r="AW69" s="1042"/>
      <c r="AX69" s="1042"/>
      <c r="AY69" s="1042"/>
      <c r="AZ69" s="1042"/>
      <c r="BA69" s="177"/>
    </row>
    <row r="70" spans="1:53" ht="15" customHeight="1">
      <c r="AZ70" s="670" t="s">
        <v>614</v>
      </c>
    </row>
    <row r="71" spans="1:53" s="182" customFormat="1" ht="18" customHeight="1">
      <c r="A71" s="177"/>
      <c r="B71" s="1583" t="s">
        <v>613</v>
      </c>
      <c r="C71" s="1583"/>
      <c r="D71" s="1583"/>
      <c r="E71" s="1583"/>
      <c r="F71" s="1583"/>
      <c r="G71" s="1583"/>
      <c r="H71" s="1583"/>
      <c r="I71" s="1583"/>
      <c r="J71" s="1583"/>
      <c r="K71" s="1583"/>
      <c r="L71" s="1583"/>
      <c r="M71" s="1583"/>
      <c r="N71" s="1583"/>
      <c r="O71" s="1583"/>
      <c r="P71" s="1583"/>
      <c r="Q71" s="1583"/>
      <c r="R71" s="1583"/>
      <c r="S71" s="1583"/>
      <c r="T71" s="1583"/>
      <c r="U71" s="1583"/>
      <c r="V71" s="1583"/>
      <c r="W71" s="1583"/>
      <c r="X71" s="1583"/>
      <c r="Y71" s="1583"/>
      <c r="Z71" s="1583"/>
      <c r="AA71" s="1583"/>
      <c r="AB71" s="1583"/>
      <c r="AC71" s="1583"/>
      <c r="AD71" s="1583"/>
      <c r="AE71" s="1583"/>
      <c r="AF71" s="1583"/>
      <c r="AG71" s="1583"/>
      <c r="AH71" s="1583"/>
      <c r="AI71" s="1583"/>
      <c r="AJ71" s="1583"/>
      <c r="AK71" s="1583"/>
      <c r="AL71" s="1583"/>
      <c r="AM71" s="1583"/>
      <c r="AN71" s="1583"/>
      <c r="AO71" s="1583"/>
      <c r="AP71" s="1583"/>
      <c r="AQ71" s="1583"/>
      <c r="AR71" s="1583"/>
      <c r="AS71" s="1583"/>
      <c r="AT71" s="1583"/>
      <c r="AU71" s="1583"/>
      <c r="AV71" s="1583"/>
      <c r="AW71" s="1583"/>
      <c r="AX71" s="1583"/>
      <c r="AY71" s="1583"/>
      <c r="AZ71" s="1583"/>
      <c r="BA71" s="177"/>
    </row>
    <row r="72" spans="1:53" s="182" customFormat="1" ht="18" customHeight="1">
      <c r="A72" s="177"/>
      <c r="B72" s="1583" t="s">
        <v>1235</v>
      </c>
      <c r="C72" s="1583"/>
      <c r="D72" s="1583"/>
      <c r="E72" s="1583"/>
      <c r="F72" s="1583"/>
      <c r="G72" s="1583"/>
      <c r="H72" s="1583"/>
      <c r="I72" s="1583"/>
      <c r="J72" s="1583"/>
      <c r="K72" s="1583"/>
      <c r="L72" s="1583"/>
      <c r="M72" s="1583"/>
      <c r="N72" s="1583"/>
      <c r="O72" s="1583"/>
      <c r="P72" s="1583"/>
      <c r="Q72" s="1583"/>
      <c r="R72" s="1583"/>
      <c r="S72" s="1583"/>
      <c r="T72" s="1583"/>
      <c r="U72" s="1583"/>
      <c r="V72" s="1583"/>
      <c r="W72" s="1583"/>
      <c r="X72" s="1583"/>
      <c r="Y72" s="1583"/>
      <c r="Z72" s="1583"/>
      <c r="AA72" s="1583"/>
      <c r="AB72" s="1583"/>
      <c r="AC72" s="1583"/>
      <c r="AD72" s="1583"/>
      <c r="AE72" s="1583"/>
      <c r="AF72" s="1583"/>
      <c r="AG72" s="1583"/>
      <c r="AH72" s="1583"/>
      <c r="AI72" s="1583"/>
      <c r="AJ72" s="1583"/>
      <c r="AK72" s="1583"/>
      <c r="AL72" s="1583"/>
      <c r="AM72" s="1583"/>
      <c r="AN72" s="1583"/>
      <c r="AO72" s="1583"/>
      <c r="AP72" s="1583"/>
      <c r="AQ72" s="1583"/>
      <c r="AR72" s="1583"/>
      <c r="AS72" s="1583"/>
      <c r="AT72" s="1583"/>
      <c r="AU72" s="1583"/>
      <c r="AV72" s="1583"/>
      <c r="AW72" s="1583"/>
      <c r="AX72" s="1583"/>
      <c r="AY72" s="1583"/>
      <c r="AZ72" s="1583"/>
      <c r="BA72" s="177"/>
    </row>
    <row r="73" spans="1:53" s="178" customFormat="1" ht="7.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</row>
    <row r="74" spans="1:53" s="178" customFormat="1" ht="12.75" customHeight="1">
      <c r="A74" s="261"/>
      <c r="B74" s="1044" t="s">
        <v>0</v>
      </c>
      <c r="C74" s="1044"/>
      <c r="D74" s="1044"/>
      <c r="E74" s="1044"/>
      <c r="F74" s="1044"/>
      <c r="G74" s="1044"/>
      <c r="H74" s="1044"/>
      <c r="I74" s="1044"/>
      <c r="J74" s="1044"/>
      <c r="K74" s="1044"/>
      <c r="L74" s="1044"/>
      <c r="M74" s="1044"/>
      <c r="N74" s="1044"/>
      <c r="O74" s="1044"/>
      <c r="P74" s="1044"/>
      <c r="Q74" s="1044"/>
      <c r="R74" s="1168" t="s">
        <v>1</v>
      </c>
      <c r="S74" s="1044"/>
      <c r="T74" s="1058" t="s">
        <v>606</v>
      </c>
      <c r="U74" s="1052"/>
      <c r="V74" s="1052"/>
      <c r="W74" s="1052"/>
      <c r="X74" s="1052"/>
      <c r="Y74" s="1052"/>
      <c r="Z74" s="1053"/>
      <c r="AA74" s="1044" t="s">
        <v>605</v>
      </c>
      <c r="AB74" s="1044"/>
      <c r="AC74" s="1044"/>
      <c r="AD74" s="1044"/>
      <c r="AE74" s="1044"/>
      <c r="AF74" s="1044"/>
      <c r="AG74" s="1044"/>
      <c r="AH74" s="1058" t="s">
        <v>611</v>
      </c>
      <c r="AI74" s="1052"/>
      <c r="AJ74" s="1052"/>
      <c r="AK74" s="1052"/>
      <c r="AL74" s="1052"/>
      <c r="AM74" s="1053"/>
      <c r="AN74" s="1058" t="s">
        <v>610</v>
      </c>
      <c r="AO74" s="1052"/>
      <c r="AP74" s="1052"/>
      <c r="AQ74" s="1052"/>
      <c r="AR74" s="1052"/>
      <c r="AS74" s="1052"/>
      <c r="AT74" s="1053"/>
      <c r="AU74" s="1058" t="s">
        <v>609</v>
      </c>
      <c r="AV74" s="1052"/>
      <c r="AW74" s="1052"/>
      <c r="AX74" s="1052"/>
      <c r="AY74" s="1052"/>
      <c r="AZ74" s="1052"/>
      <c r="BA74" s="261"/>
    </row>
    <row r="75" spans="1:53" s="178" customFormat="1" ht="12.75" customHeight="1">
      <c r="A75" s="261"/>
      <c r="B75" s="1044"/>
      <c r="C75" s="1044"/>
      <c r="D75" s="1044"/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168"/>
      <c r="S75" s="1044"/>
      <c r="T75" s="1059"/>
      <c r="U75" s="1054"/>
      <c r="V75" s="1054"/>
      <c r="W75" s="1054"/>
      <c r="X75" s="1054"/>
      <c r="Y75" s="1054"/>
      <c r="Z75" s="1055"/>
      <c r="AA75" s="1044"/>
      <c r="AB75" s="1044"/>
      <c r="AC75" s="1044"/>
      <c r="AD75" s="1044"/>
      <c r="AE75" s="1044"/>
      <c r="AF75" s="1044"/>
      <c r="AG75" s="1044"/>
      <c r="AH75" s="1059"/>
      <c r="AI75" s="1054"/>
      <c r="AJ75" s="1054"/>
      <c r="AK75" s="1054"/>
      <c r="AL75" s="1054"/>
      <c r="AM75" s="1055"/>
      <c r="AN75" s="1059"/>
      <c r="AO75" s="1054"/>
      <c r="AP75" s="1054"/>
      <c r="AQ75" s="1054"/>
      <c r="AR75" s="1054"/>
      <c r="AS75" s="1054"/>
      <c r="AT75" s="1055"/>
      <c r="AU75" s="1059"/>
      <c r="AV75" s="1054"/>
      <c r="AW75" s="1054"/>
      <c r="AX75" s="1054"/>
      <c r="AY75" s="1054"/>
      <c r="AZ75" s="1054"/>
      <c r="BA75" s="261"/>
    </row>
    <row r="76" spans="1:53" s="178" customFormat="1" ht="12.75" customHeight="1">
      <c r="A76" s="261"/>
      <c r="B76" s="1044"/>
      <c r="C76" s="1044"/>
      <c r="D76" s="1044"/>
      <c r="E76" s="1044"/>
      <c r="F76" s="1044"/>
      <c r="G76" s="1044"/>
      <c r="H76" s="1044"/>
      <c r="I76" s="1044"/>
      <c r="J76" s="1044"/>
      <c r="K76" s="1044"/>
      <c r="L76" s="1044"/>
      <c r="M76" s="1044"/>
      <c r="N76" s="1044"/>
      <c r="O76" s="1044"/>
      <c r="P76" s="1044"/>
      <c r="Q76" s="1044"/>
      <c r="R76" s="1168"/>
      <c r="S76" s="1044"/>
      <c r="T76" s="1059"/>
      <c r="U76" s="1054"/>
      <c r="V76" s="1054"/>
      <c r="W76" s="1054"/>
      <c r="X76" s="1054"/>
      <c r="Y76" s="1054"/>
      <c r="Z76" s="1055"/>
      <c r="AA76" s="1044"/>
      <c r="AB76" s="1044"/>
      <c r="AC76" s="1044"/>
      <c r="AD76" s="1044"/>
      <c r="AE76" s="1044"/>
      <c r="AF76" s="1044"/>
      <c r="AG76" s="1044"/>
      <c r="AH76" s="1059"/>
      <c r="AI76" s="1054"/>
      <c r="AJ76" s="1054"/>
      <c r="AK76" s="1054"/>
      <c r="AL76" s="1054"/>
      <c r="AM76" s="1055"/>
      <c r="AN76" s="1059"/>
      <c r="AO76" s="1054"/>
      <c r="AP76" s="1054"/>
      <c r="AQ76" s="1054"/>
      <c r="AR76" s="1054"/>
      <c r="AS76" s="1054"/>
      <c r="AT76" s="1055"/>
      <c r="AU76" s="1059"/>
      <c r="AV76" s="1054"/>
      <c r="AW76" s="1054"/>
      <c r="AX76" s="1054"/>
      <c r="AY76" s="1054"/>
      <c r="AZ76" s="1054"/>
      <c r="BA76" s="261"/>
    </row>
    <row r="77" spans="1:53" s="178" customFormat="1" ht="12.75" customHeight="1">
      <c r="A77" s="261"/>
      <c r="B77" s="1044"/>
      <c r="C77" s="1044"/>
      <c r="D77" s="1044"/>
      <c r="E77" s="1044"/>
      <c r="F77" s="1044"/>
      <c r="G77" s="1044"/>
      <c r="H77" s="1044"/>
      <c r="I77" s="1044"/>
      <c r="J77" s="1044"/>
      <c r="K77" s="1044"/>
      <c r="L77" s="1044"/>
      <c r="M77" s="1044"/>
      <c r="N77" s="1044"/>
      <c r="O77" s="1044"/>
      <c r="P77" s="1044"/>
      <c r="Q77" s="1044"/>
      <c r="R77" s="1168"/>
      <c r="S77" s="1044"/>
      <c r="T77" s="1060"/>
      <c r="U77" s="1056"/>
      <c r="V77" s="1056"/>
      <c r="W77" s="1056"/>
      <c r="X77" s="1056"/>
      <c r="Y77" s="1056"/>
      <c r="Z77" s="1057"/>
      <c r="AA77" s="1044"/>
      <c r="AB77" s="1044"/>
      <c r="AC77" s="1044"/>
      <c r="AD77" s="1044"/>
      <c r="AE77" s="1044"/>
      <c r="AF77" s="1044"/>
      <c r="AG77" s="1044"/>
      <c r="AH77" s="1060"/>
      <c r="AI77" s="1056"/>
      <c r="AJ77" s="1056"/>
      <c r="AK77" s="1056"/>
      <c r="AL77" s="1056"/>
      <c r="AM77" s="1057"/>
      <c r="AN77" s="1060"/>
      <c r="AO77" s="1056"/>
      <c r="AP77" s="1056"/>
      <c r="AQ77" s="1056"/>
      <c r="AR77" s="1056"/>
      <c r="AS77" s="1056"/>
      <c r="AT77" s="1057"/>
      <c r="AU77" s="1060"/>
      <c r="AV77" s="1056"/>
      <c r="AW77" s="1056"/>
      <c r="AX77" s="1056"/>
      <c r="AY77" s="1056"/>
      <c r="AZ77" s="1056"/>
      <c r="BA77" s="261"/>
    </row>
    <row r="78" spans="1:53" s="178" customFormat="1" ht="15" customHeight="1">
      <c r="A78" s="177"/>
      <c r="B78" s="1044">
        <v>1</v>
      </c>
      <c r="C78" s="1044"/>
      <c r="D78" s="1044"/>
      <c r="E78" s="1044"/>
      <c r="F78" s="1044"/>
      <c r="G78" s="1044"/>
      <c r="H78" s="1044"/>
      <c r="I78" s="1044"/>
      <c r="J78" s="1044"/>
      <c r="K78" s="1044"/>
      <c r="L78" s="1044"/>
      <c r="M78" s="1044"/>
      <c r="N78" s="1044"/>
      <c r="O78" s="1044"/>
      <c r="P78" s="1044"/>
      <c r="Q78" s="1044"/>
      <c r="R78" s="1052">
        <v>2</v>
      </c>
      <c r="S78" s="1053"/>
      <c r="T78" s="1058">
        <v>3</v>
      </c>
      <c r="U78" s="1052"/>
      <c r="V78" s="1052"/>
      <c r="W78" s="1052"/>
      <c r="X78" s="1052"/>
      <c r="Y78" s="1052"/>
      <c r="Z78" s="1053"/>
      <c r="AA78" s="1058">
        <v>4</v>
      </c>
      <c r="AB78" s="1052"/>
      <c r="AC78" s="1052"/>
      <c r="AD78" s="1052"/>
      <c r="AE78" s="1052"/>
      <c r="AF78" s="1052"/>
      <c r="AG78" s="1053"/>
      <c r="AH78" s="1058">
        <v>5</v>
      </c>
      <c r="AI78" s="1052"/>
      <c r="AJ78" s="1052"/>
      <c r="AK78" s="1052"/>
      <c r="AL78" s="1052"/>
      <c r="AM78" s="1053"/>
      <c r="AN78" s="1058">
        <v>6</v>
      </c>
      <c r="AO78" s="1052"/>
      <c r="AP78" s="1052"/>
      <c r="AQ78" s="1052"/>
      <c r="AR78" s="1052"/>
      <c r="AS78" s="1052"/>
      <c r="AT78" s="1053"/>
      <c r="AU78" s="1058">
        <v>7</v>
      </c>
      <c r="AV78" s="1052"/>
      <c r="AW78" s="1052"/>
      <c r="AX78" s="1052"/>
      <c r="AY78" s="1052"/>
      <c r="AZ78" s="1052"/>
      <c r="BA78" s="320"/>
    </row>
    <row r="79" spans="1:53" s="178" customFormat="1" ht="33" customHeight="1">
      <c r="A79" s="177"/>
      <c r="B79" s="1427" t="s">
        <v>608</v>
      </c>
      <c r="C79" s="1427"/>
      <c r="D79" s="1427"/>
      <c r="E79" s="1427"/>
      <c r="F79" s="1427"/>
      <c r="G79" s="1427"/>
      <c r="H79" s="1427"/>
      <c r="I79" s="1427"/>
      <c r="J79" s="1427"/>
      <c r="K79" s="1427"/>
      <c r="L79" s="1427"/>
      <c r="M79" s="1427"/>
      <c r="N79" s="1427"/>
      <c r="O79" s="1427"/>
      <c r="P79" s="1427"/>
      <c r="Q79" s="1427"/>
      <c r="R79" s="1606">
        <v>100</v>
      </c>
      <c r="S79" s="1606"/>
      <c r="T79" s="1612" t="e">
        <f>AU79/AN79/AH79/AA79</f>
        <v>#DIV/0!</v>
      </c>
      <c r="U79" s="1572"/>
      <c r="V79" s="1572"/>
      <c r="W79" s="1572"/>
      <c r="X79" s="1572"/>
      <c r="Y79" s="1572"/>
      <c r="Z79" s="1573"/>
      <c r="AA79" s="1517"/>
      <c r="AB79" s="1170"/>
      <c r="AC79" s="1170"/>
      <c r="AD79" s="1170"/>
      <c r="AE79" s="1170"/>
      <c r="AF79" s="1170"/>
      <c r="AG79" s="1171"/>
      <c r="AH79" s="1613"/>
      <c r="AI79" s="1614"/>
      <c r="AJ79" s="1614"/>
      <c r="AK79" s="1614"/>
      <c r="AL79" s="1614"/>
      <c r="AM79" s="1615"/>
      <c r="AN79" s="1061"/>
      <c r="AO79" s="1062"/>
      <c r="AP79" s="1062"/>
      <c r="AQ79" s="1062"/>
      <c r="AR79" s="1062"/>
      <c r="AS79" s="1062"/>
      <c r="AT79" s="1168"/>
      <c r="AU79" s="1616">
        <v>0</v>
      </c>
      <c r="AV79" s="1062"/>
      <c r="AW79" s="1062"/>
      <c r="AX79" s="1062"/>
      <c r="AY79" s="1062"/>
      <c r="AZ79" s="1168"/>
      <c r="BA79" s="177"/>
    </row>
    <row r="80" spans="1:53" s="178" customFormat="1" ht="18" customHeight="1">
      <c r="A80" s="177"/>
      <c r="B80" s="1610" t="s">
        <v>601</v>
      </c>
      <c r="C80" s="1610"/>
      <c r="D80" s="1610"/>
      <c r="E80" s="1610"/>
      <c r="F80" s="1610"/>
      <c r="G80" s="1610"/>
      <c r="H80" s="1610"/>
      <c r="I80" s="1610"/>
      <c r="J80" s="1610"/>
      <c r="K80" s="1610"/>
      <c r="L80" s="1610"/>
      <c r="M80" s="1610"/>
      <c r="N80" s="1610"/>
      <c r="O80" s="1610"/>
      <c r="P80" s="1610"/>
      <c r="Q80" s="1610"/>
      <c r="R80" s="1606">
        <v>110</v>
      </c>
      <c r="S80" s="1606"/>
      <c r="T80" s="1517"/>
      <c r="U80" s="1170"/>
      <c r="V80" s="1170"/>
      <c r="W80" s="1170"/>
      <c r="X80" s="1170"/>
      <c r="Y80" s="1170"/>
      <c r="Z80" s="1171"/>
      <c r="AA80" s="1517"/>
      <c r="AB80" s="1170"/>
      <c r="AC80" s="1170"/>
      <c r="AD80" s="1170"/>
      <c r="AE80" s="1170"/>
      <c r="AF80" s="1170"/>
      <c r="AG80" s="1171"/>
      <c r="AH80" s="1613"/>
      <c r="AI80" s="1614"/>
      <c r="AJ80" s="1614"/>
      <c r="AK80" s="1614"/>
      <c r="AL80" s="1614"/>
      <c r="AM80" s="1615"/>
      <c r="AN80" s="1061"/>
      <c r="AO80" s="1062"/>
      <c r="AP80" s="1062"/>
      <c r="AQ80" s="1062"/>
      <c r="AR80" s="1062"/>
      <c r="AS80" s="1062"/>
      <c r="AT80" s="1168"/>
      <c r="AU80" s="1571">
        <f>T80*AA80*AH80*AN80</f>
        <v>0</v>
      </c>
      <c r="AV80" s="1572"/>
      <c r="AW80" s="1572"/>
      <c r="AX80" s="1572"/>
      <c r="AY80" s="1572"/>
      <c r="AZ80" s="1573"/>
      <c r="BA80" s="177"/>
    </row>
    <row r="81" spans="1:53" s="178" customFormat="1" ht="18" customHeight="1">
      <c r="A81" s="177"/>
      <c r="B81" s="1607" t="s">
        <v>600</v>
      </c>
      <c r="C81" s="1607"/>
      <c r="D81" s="1607"/>
      <c r="E81" s="1607"/>
      <c r="F81" s="1607"/>
      <c r="G81" s="1607"/>
      <c r="H81" s="1607"/>
      <c r="I81" s="1607"/>
      <c r="J81" s="1607"/>
      <c r="K81" s="1607"/>
      <c r="L81" s="1607"/>
      <c r="M81" s="1607"/>
      <c r="N81" s="1607"/>
      <c r="O81" s="1607"/>
      <c r="P81" s="1607"/>
      <c r="Q81" s="1607"/>
      <c r="R81" s="1606">
        <v>111</v>
      </c>
      <c r="S81" s="1606"/>
      <c r="T81" s="1517"/>
      <c r="U81" s="1170"/>
      <c r="V81" s="1170"/>
      <c r="W81" s="1170"/>
      <c r="X81" s="1170"/>
      <c r="Y81" s="1170"/>
      <c r="Z81" s="1171"/>
      <c r="AA81" s="1517"/>
      <c r="AB81" s="1170"/>
      <c r="AC81" s="1170"/>
      <c r="AD81" s="1170"/>
      <c r="AE81" s="1170"/>
      <c r="AF81" s="1170"/>
      <c r="AG81" s="1171"/>
      <c r="AH81" s="1613"/>
      <c r="AI81" s="1614"/>
      <c r="AJ81" s="1614"/>
      <c r="AK81" s="1614"/>
      <c r="AL81" s="1614"/>
      <c r="AM81" s="1615"/>
      <c r="AN81" s="1061"/>
      <c r="AO81" s="1062"/>
      <c r="AP81" s="1062"/>
      <c r="AQ81" s="1062"/>
      <c r="AR81" s="1062"/>
      <c r="AS81" s="1062"/>
      <c r="AT81" s="1168"/>
      <c r="AU81" s="1571">
        <f>T81*AA81*AH81*AN81</f>
        <v>0</v>
      </c>
      <c r="AV81" s="1572"/>
      <c r="AW81" s="1572"/>
      <c r="AX81" s="1572"/>
      <c r="AY81" s="1572"/>
      <c r="AZ81" s="1573"/>
      <c r="BA81" s="177"/>
    </row>
    <row r="83" spans="1:53" s="182" customFormat="1" ht="18" customHeight="1">
      <c r="A83" s="177"/>
      <c r="B83" s="1583" t="s">
        <v>1236</v>
      </c>
      <c r="C83" s="1583"/>
      <c r="D83" s="1583"/>
      <c r="E83" s="1583"/>
      <c r="F83" s="1583"/>
      <c r="G83" s="1583"/>
      <c r="H83" s="1583"/>
      <c r="I83" s="1583"/>
      <c r="J83" s="1583"/>
      <c r="K83" s="1583"/>
      <c r="L83" s="1583"/>
      <c r="M83" s="1583"/>
      <c r="N83" s="1583"/>
      <c r="O83" s="1583"/>
      <c r="P83" s="1583"/>
      <c r="Q83" s="1583"/>
      <c r="R83" s="1583"/>
      <c r="S83" s="1583"/>
      <c r="T83" s="1583"/>
      <c r="U83" s="1583"/>
      <c r="V83" s="1583"/>
      <c r="W83" s="1583"/>
      <c r="X83" s="1583"/>
      <c r="Y83" s="1583"/>
      <c r="Z83" s="1583"/>
      <c r="AA83" s="1583"/>
      <c r="AB83" s="1583"/>
      <c r="AC83" s="1583"/>
      <c r="AD83" s="1583"/>
      <c r="AE83" s="1583"/>
      <c r="AF83" s="1583"/>
      <c r="AG83" s="1583"/>
      <c r="AH83" s="1583"/>
      <c r="AI83" s="1583"/>
      <c r="AJ83" s="1583"/>
      <c r="AK83" s="1583"/>
      <c r="AL83" s="1583"/>
      <c r="AM83" s="1583"/>
      <c r="AN83" s="1583"/>
      <c r="AO83" s="1583"/>
      <c r="AP83" s="1583"/>
      <c r="AQ83" s="1583"/>
      <c r="AR83" s="1583"/>
      <c r="AS83" s="1583"/>
      <c r="AT83" s="1583"/>
      <c r="AU83" s="1583"/>
      <c r="AV83" s="1583"/>
      <c r="AW83" s="1583"/>
      <c r="AX83" s="1583"/>
      <c r="AY83" s="1583"/>
      <c r="AZ83" s="1583"/>
      <c r="BA83" s="177"/>
    </row>
    <row r="84" spans="1:53" s="178" customFormat="1" ht="7.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</row>
    <row r="85" spans="1:53" s="178" customFormat="1" ht="12.75" customHeight="1">
      <c r="A85" s="261"/>
      <c r="B85" s="1044" t="s">
        <v>0</v>
      </c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168" t="s">
        <v>1</v>
      </c>
      <c r="S85" s="1044"/>
      <c r="T85" s="1058" t="s">
        <v>606</v>
      </c>
      <c r="U85" s="1052"/>
      <c r="V85" s="1052"/>
      <c r="W85" s="1052"/>
      <c r="X85" s="1052"/>
      <c r="Y85" s="1052"/>
      <c r="Z85" s="1053"/>
      <c r="AA85" s="1044" t="s">
        <v>605</v>
      </c>
      <c r="AB85" s="1044"/>
      <c r="AC85" s="1044"/>
      <c r="AD85" s="1044"/>
      <c r="AE85" s="1044"/>
      <c r="AF85" s="1044"/>
      <c r="AG85" s="1044"/>
      <c r="AH85" s="1058" t="s">
        <v>611</v>
      </c>
      <c r="AI85" s="1052"/>
      <c r="AJ85" s="1052"/>
      <c r="AK85" s="1052"/>
      <c r="AL85" s="1052"/>
      <c r="AM85" s="1053"/>
      <c r="AN85" s="1058" t="s">
        <v>610</v>
      </c>
      <c r="AO85" s="1052"/>
      <c r="AP85" s="1052"/>
      <c r="AQ85" s="1052"/>
      <c r="AR85" s="1052"/>
      <c r="AS85" s="1052"/>
      <c r="AT85" s="1053"/>
      <c r="AU85" s="1058" t="s">
        <v>612</v>
      </c>
      <c r="AV85" s="1052"/>
      <c r="AW85" s="1052"/>
      <c r="AX85" s="1052"/>
      <c r="AY85" s="1052"/>
      <c r="AZ85" s="1052"/>
      <c r="BA85" s="261"/>
    </row>
    <row r="86" spans="1:53" s="178" customFormat="1" ht="12.75" customHeight="1">
      <c r="A86" s="261"/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4"/>
      <c r="O86" s="1044"/>
      <c r="P86" s="1044"/>
      <c r="Q86" s="1044"/>
      <c r="R86" s="1168"/>
      <c r="S86" s="1044"/>
      <c r="T86" s="1059"/>
      <c r="U86" s="1054"/>
      <c r="V86" s="1054"/>
      <c r="W86" s="1054"/>
      <c r="X86" s="1054"/>
      <c r="Y86" s="1054"/>
      <c r="Z86" s="1055"/>
      <c r="AA86" s="1044"/>
      <c r="AB86" s="1044"/>
      <c r="AC86" s="1044"/>
      <c r="AD86" s="1044"/>
      <c r="AE86" s="1044"/>
      <c r="AF86" s="1044"/>
      <c r="AG86" s="1044"/>
      <c r="AH86" s="1059"/>
      <c r="AI86" s="1054"/>
      <c r="AJ86" s="1054"/>
      <c r="AK86" s="1054"/>
      <c r="AL86" s="1054"/>
      <c r="AM86" s="1055"/>
      <c r="AN86" s="1059"/>
      <c r="AO86" s="1054"/>
      <c r="AP86" s="1054"/>
      <c r="AQ86" s="1054"/>
      <c r="AR86" s="1054"/>
      <c r="AS86" s="1054"/>
      <c r="AT86" s="1055"/>
      <c r="AU86" s="1059"/>
      <c r="AV86" s="1054"/>
      <c r="AW86" s="1054"/>
      <c r="AX86" s="1054"/>
      <c r="AY86" s="1054"/>
      <c r="AZ86" s="1054"/>
      <c r="BA86" s="261"/>
    </row>
    <row r="87" spans="1:53" s="178" customFormat="1" ht="12.75" customHeight="1">
      <c r="A87" s="261"/>
      <c r="B87" s="1044"/>
      <c r="C87" s="1044"/>
      <c r="D87" s="1044"/>
      <c r="E87" s="1044"/>
      <c r="F87" s="1044"/>
      <c r="G87" s="1044"/>
      <c r="H87" s="1044"/>
      <c r="I87" s="1044"/>
      <c r="J87" s="1044"/>
      <c r="K87" s="1044"/>
      <c r="L87" s="1044"/>
      <c r="M87" s="1044"/>
      <c r="N87" s="1044"/>
      <c r="O87" s="1044"/>
      <c r="P87" s="1044"/>
      <c r="Q87" s="1044"/>
      <c r="R87" s="1168"/>
      <c r="S87" s="1044"/>
      <c r="T87" s="1059"/>
      <c r="U87" s="1054"/>
      <c r="V87" s="1054"/>
      <c r="W87" s="1054"/>
      <c r="X87" s="1054"/>
      <c r="Y87" s="1054"/>
      <c r="Z87" s="1055"/>
      <c r="AA87" s="1044"/>
      <c r="AB87" s="1044"/>
      <c r="AC87" s="1044"/>
      <c r="AD87" s="1044"/>
      <c r="AE87" s="1044"/>
      <c r="AF87" s="1044"/>
      <c r="AG87" s="1044"/>
      <c r="AH87" s="1059"/>
      <c r="AI87" s="1054"/>
      <c r="AJ87" s="1054"/>
      <c r="AK87" s="1054"/>
      <c r="AL87" s="1054"/>
      <c r="AM87" s="1055"/>
      <c r="AN87" s="1059"/>
      <c r="AO87" s="1054"/>
      <c r="AP87" s="1054"/>
      <c r="AQ87" s="1054"/>
      <c r="AR87" s="1054"/>
      <c r="AS87" s="1054"/>
      <c r="AT87" s="1055"/>
      <c r="AU87" s="1059"/>
      <c r="AV87" s="1054"/>
      <c r="AW87" s="1054"/>
      <c r="AX87" s="1054"/>
      <c r="AY87" s="1054"/>
      <c r="AZ87" s="1054"/>
      <c r="BA87" s="261"/>
    </row>
    <row r="88" spans="1:53" s="178" customFormat="1" ht="12.75" customHeight="1">
      <c r="A88" s="261"/>
      <c r="B88" s="1044"/>
      <c r="C88" s="1044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168"/>
      <c r="S88" s="1044"/>
      <c r="T88" s="1060"/>
      <c r="U88" s="1056"/>
      <c r="V88" s="1056"/>
      <c r="W88" s="1056"/>
      <c r="X88" s="1056"/>
      <c r="Y88" s="1056"/>
      <c r="Z88" s="1057"/>
      <c r="AA88" s="1044"/>
      <c r="AB88" s="1044"/>
      <c r="AC88" s="1044"/>
      <c r="AD88" s="1044"/>
      <c r="AE88" s="1044"/>
      <c r="AF88" s="1044"/>
      <c r="AG88" s="1044"/>
      <c r="AH88" s="1060"/>
      <c r="AI88" s="1056"/>
      <c r="AJ88" s="1056"/>
      <c r="AK88" s="1056"/>
      <c r="AL88" s="1056"/>
      <c r="AM88" s="1057"/>
      <c r="AN88" s="1060"/>
      <c r="AO88" s="1056"/>
      <c r="AP88" s="1056"/>
      <c r="AQ88" s="1056"/>
      <c r="AR88" s="1056"/>
      <c r="AS88" s="1056"/>
      <c r="AT88" s="1057"/>
      <c r="AU88" s="1060"/>
      <c r="AV88" s="1056"/>
      <c r="AW88" s="1056"/>
      <c r="AX88" s="1056"/>
      <c r="AY88" s="1056"/>
      <c r="AZ88" s="1056"/>
      <c r="BA88" s="261"/>
    </row>
    <row r="89" spans="1:53" s="178" customFormat="1" ht="15" customHeight="1">
      <c r="A89" s="177"/>
      <c r="B89" s="1044">
        <v>1</v>
      </c>
      <c r="C89" s="1044"/>
      <c r="D89" s="1044"/>
      <c r="E89" s="1044"/>
      <c r="F89" s="1044"/>
      <c r="G89" s="1044"/>
      <c r="H89" s="1044"/>
      <c r="I89" s="1044"/>
      <c r="J89" s="1044"/>
      <c r="K89" s="1044"/>
      <c r="L89" s="1044"/>
      <c r="M89" s="1044"/>
      <c r="N89" s="1044"/>
      <c r="O89" s="1044"/>
      <c r="P89" s="1044"/>
      <c r="Q89" s="1044"/>
      <c r="R89" s="1052">
        <v>2</v>
      </c>
      <c r="S89" s="1053"/>
      <c r="T89" s="1058">
        <v>3</v>
      </c>
      <c r="U89" s="1052"/>
      <c r="V89" s="1052"/>
      <c r="W89" s="1052"/>
      <c r="X89" s="1052"/>
      <c r="Y89" s="1052"/>
      <c r="Z89" s="1053"/>
      <c r="AA89" s="1058">
        <v>4</v>
      </c>
      <c r="AB89" s="1052"/>
      <c r="AC89" s="1052"/>
      <c r="AD89" s="1052"/>
      <c r="AE89" s="1052"/>
      <c r="AF89" s="1052"/>
      <c r="AG89" s="1053"/>
      <c r="AH89" s="1058">
        <v>5</v>
      </c>
      <c r="AI89" s="1052"/>
      <c r="AJ89" s="1052"/>
      <c r="AK89" s="1052"/>
      <c r="AL89" s="1052"/>
      <c r="AM89" s="1053"/>
      <c r="AN89" s="1058">
        <v>6</v>
      </c>
      <c r="AO89" s="1052"/>
      <c r="AP89" s="1052"/>
      <c r="AQ89" s="1052"/>
      <c r="AR89" s="1052"/>
      <c r="AS89" s="1052"/>
      <c r="AT89" s="1053"/>
      <c r="AU89" s="1058">
        <v>7</v>
      </c>
      <c r="AV89" s="1052"/>
      <c r="AW89" s="1052"/>
      <c r="AX89" s="1052"/>
      <c r="AY89" s="1052"/>
      <c r="AZ89" s="1052"/>
      <c r="BA89" s="320"/>
    </row>
    <row r="90" spans="1:53" s="178" customFormat="1" ht="33" customHeight="1">
      <c r="A90" s="177"/>
      <c r="B90" s="1427" t="s">
        <v>608</v>
      </c>
      <c r="C90" s="1427"/>
      <c r="D90" s="1427"/>
      <c r="E90" s="1427"/>
      <c r="F90" s="1427"/>
      <c r="G90" s="1427"/>
      <c r="H90" s="1427"/>
      <c r="I90" s="1427"/>
      <c r="J90" s="1427"/>
      <c r="K90" s="1427"/>
      <c r="L90" s="1427"/>
      <c r="M90" s="1427"/>
      <c r="N90" s="1427"/>
      <c r="O90" s="1427"/>
      <c r="P90" s="1427"/>
      <c r="Q90" s="1427"/>
      <c r="R90" s="1606">
        <v>100</v>
      </c>
      <c r="S90" s="1606"/>
      <c r="T90" s="1617" t="e">
        <f>AU90/AN90/AH90/AA90</f>
        <v>#DIV/0!</v>
      </c>
      <c r="U90" s="1042"/>
      <c r="V90" s="1042"/>
      <c r="W90" s="1042"/>
      <c r="X90" s="1042"/>
      <c r="Y90" s="1042"/>
      <c r="Z90" s="1042"/>
      <c r="AA90" s="1580"/>
      <c r="AB90" s="1580"/>
      <c r="AC90" s="1580"/>
      <c r="AD90" s="1580"/>
      <c r="AE90" s="1580"/>
      <c r="AF90" s="1580"/>
      <c r="AG90" s="1580"/>
      <c r="AH90" s="1228"/>
      <c r="AI90" s="1228"/>
      <c r="AJ90" s="1228"/>
      <c r="AK90" s="1228"/>
      <c r="AL90" s="1228"/>
      <c r="AM90" s="1228"/>
      <c r="AN90" s="1044"/>
      <c r="AO90" s="1044"/>
      <c r="AP90" s="1044"/>
      <c r="AQ90" s="1044"/>
      <c r="AR90" s="1044"/>
      <c r="AS90" s="1044"/>
      <c r="AT90" s="1044"/>
      <c r="AU90" s="1611">
        <v>0</v>
      </c>
      <c r="AV90" s="1044"/>
      <c r="AW90" s="1044"/>
      <c r="AX90" s="1044"/>
      <c r="AY90" s="1044"/>
      <c r="AZ90" s="1044"/>
      <c r="BA90" s="177"/>
    </row>
    <row r="91" spans="1:53" s="178" customFormat="1" ht="18" customHeight="1">
      <c r="A91" s="177"/>
      <c r="B91" s="1610" t="s">
        <v>601</v>
      </c>
      <c r="C91" s="1610"/>
      <c r="D91" s="1610"/>
      <c r="E91" s="1610"/>
      <c r="F91" s="1610"/>
      <c r="G91" s="1610"/>
      <c r="H91" s="1610"/>
      <c r="I91" s="1610"/>
      <c r="J91" s="1610"/>
      <c r="K91" s="1610"/>
      <c r="L91" s="1610"/>
      <c r="M91" s="1610"/>
      <c r="N91" s="1610"/>
      <c r="O91" s="1610"/>
      <c r="P91" s="1610"/>
      <c r="Q91" s="1610"/>
      <c r="R91" s="1606">
        <v>110</v>
      </c>
      <c r="S91" s="1606"/>
      <c r="T91" s="1580"/>
      <c r="U91" s="1580"/>
      <c r="V91" s="1580"/>
      <c r="W91" s="1580"/>
      <c r="X91" s="1580"/>
      <c r="Y91" s="1580"/>
      <c r="Z91" s="1580"/>
      <c r="AA91" s="1580"/>
      <c r="AB91" s="1580"/>
      <c r="AC91" s="1580"/>
      <c r="AD91" s="1580"/>
      <c r="AE91" s="1580"/>
      <c r="AF91" s="1580"/>
      <c r="AG91" s="1580"/>
      <c r="AH91" s="1228"/>
      <c r="AI91" s="1228"/>
      <c r="AJ91" s="1228"/>
      <c r="AK91" s="1228"/>
      <c r="AL91" s="1228"/>
      <c r="AM91" s="1228"/>
      <c r="AN91" s="1044"/>
      <c r="AO91" s="1044"/>
      <c r="AP91" s="1044"/>
      <c r="AQ91" s="1044"/>
      <c r="AR91" s="1044"/>
      <c r="AS91" s="1044"/>
      <c r="AT91" s="1044"/>
      <c r="AU91" s="1042">
        <f>T91*AA91*AH91*AN91</f>
        <v>0</v>
      </c>
      <c r="AV91" s="1042"/>
      <c r="AW91" s="1042"/>
      <c r="AX91" s="1042"/>
      <c r="AY91" s="1042"/>
      <c r="AZ91" s="1042"/>
      <c r="BA91" s="177"/>
    </row>
    <row r="92" spans="1:53" s="178" customFormat="1" ht="18" customHeight="1">
      <c r="A92" s="177"/>
      <c r="B92" s="1607" t="s">
        <v>600</v>
      </c>
      <c r="C92" s="1607"/>
      <c r="D92" s="1607"/>
      <c r="E92" s="1607"/>
      <c r="F92" s="1607"/>
      <c r="G92" s="1607"/>
      <c r="H92" s="1607"/>
      <c r="I92" s="1607"/>
      <c r="J92" s="1607"/>
      <c r="K92" s="1607"/>
      <c r="L92" s="1607"/>
      <c r="M92" s="1607"/>
      <c r="N92" s="1607"/>
      <c r="O92" s="1607"/>
      <c r="P92" s="1607"/>
      <c r="Q92" s="1607"/>
      <c r="R92" s="1606">
        <v>111</v>
      </c>
      <c r="S92" s="1606"/>
      <c r="T92" s="1580"/>
      <c r="U92" s="1580"/>
      <c r="V92" s="1580"/>
      <c r="W92" s="1580"/>
      <c r="X92" s="1580"/>
      <c r="Y92" s="1580"/>
      <c r="Z92" s="1580"/>
      <c r="AA92" s="1580"/>
      <c r="AB92" s="1580"/>
      <c r="AC92" s="1580"/>
      <c r="AD92" s="1580"/>
      <c r="AE92" s="1580"/>
      <c r="AF92" s="1580"/>
      <c r="AG92" s="1580"/>
      <c r="AH92" s="1228"/>
      <c r="AI92" s="1228"/>
      <c r="AJ92" s="1228"/>
      <c r="AK92" s="1228"/>
      <c r="AL92" s="1228"/>
      <c r="AM92" s="1228"/>
      <c r="AN92" s="1044"/>
      <c r="AO92" s="1044"/>
      <c r="AP92" s="1044"/>
      <c r="AQ92" s="1044"/>
      <c r="AR92" s="1044"/>
      <c r="AS92" s="1044"/>
      <c r="AT92" s="1044"/>
      <c r="AU92" s="1042">
        <f>T92*AA92*AH92*AN92</f>
        <v>0</v>
      </c>
      <c r="AV92" s="1042"/>
      <c r="AW92" s="1042"/>
      <c r="AX92" s="1042"/>
      <c r="AY92" s="1042"/>
      <c r="AZ92" s="1042"/>
      <c r="BA92" s="177"/>
    </row>
    <row r="94" spans="1:53" s="182" customFormat="1" ht="18" customHeight="1">
      <c r="A94" s="177"/>
      <c r="B94" s="1583" t="s">
        <v>1237</v>
      </c>
      <c r="C94" s="1583"/>
      <c r="D94" s="1583"/>
      <c r="E94" s="1583"/>
      <c r="F94" s="1583"/>
      <c r="G94" s="1583"/>
      <c r="H94" s="1583"/>
      <c r="I94" s="1583"/>
      <c r="J94" s="1583"/>
      <c r="K94" s="1583"/>
      <c r="L94" s="1583"/>
      <c r="M94" s="1583"/>
      <c r="N94" s="1583"/>
      <c r="O94" s="1583"/>
      <c r="P94" s="1583"/>
      <c r="Q94" s="1583"/>
      <c r="R94" s="1583"/>
      <c r="S94" s="1583"/>
      <c r="T94" s="1583"/>
      <c r="U94" s="1583"/>
      <c r="V94" s="1583"/>
      <c r="W94" s="1583"/>
      <c r="X94" s="1583"/>
      <c r="Y94" s="1583"/>
      <c r="Z94" s="1583"/>
      <c r="AA94" s="1583"/>
      <c r="AB94" s="1583"/>
      <c r="AC94" s="1583"/>
      <c r="AD94" s="1583"/>
      <c r="AE94" s="1583"/>
      <c r="AF94" s="1583"/>
      <c r="AG94" s="1583"/>
      <c r="AH94" s="1583"/>
      <c r="AI94" s="1583"/>
      <c r="AJ94" s="1583"/>
      <c r="AK94" s="1583"/>
      <c r="AL94" s="1583"/>
      <c r="AM94" s="1583"/>
      <c r="AN94" s="1583"/>
      <c r="AO94" s="1583"/>
      <c r="AP94" s="1583"/>
      <c r="AQ94" s="1583"/>
      <c r="AR94" s="1583"/>
      <c r="AS94" s="1583"/>
      <c r="AT94" s="1583"/>
      <c r="AU94" s="1583"/>
      <c r="AV94" s="1583"/>
      <c r="AW94" s="1583"/>
      <c r="AX94" s="1583"/>
      <c r="AY94" s="1583"/>
      <c r="AZ94" s="1583"/>
      <c r="BA94" s="177"/>
    </row>
    <row r="95" spans="1:53" s="178" customFormat="1" ht="7.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  <c r="AM95" s="177"/>
      <c r="AN95" s="177"/>
      <c r="AO95" s="177"/>
      <c r="AP95" s="177"/>
      <c r="AQ95" s="177"/>
      <c r="AR95" s="177"/>
      <c r="AS95" s="177"/>
      <c r="AT95" s="177"/>
      <c r="AU95" s="177"/>
      <c r="AV95" s="177"/>
      <c r="AW95" s="177"/>
      <c r="AX95" s="177"/>
      <c r="AY95" s="177"/>
      <c r="AZ95" s="177"/>
      <c r="BA95" s="177"/>
    </row>
    <row r="96" spans="1:53" s="178" customFormat="1" ht="12.75" customHeight="1">
      <c r="A96" s="261"/>
      <c r="B96" s="1044" t="s">
        <v>0</v>
      </c>
      <c r="C96" s="1044"/>
      <c r="D96" s="1044"/>
      <c r="E96" s="1044"/>
      <c r="F96" s="1044"/>
      <c r="G96" s="1044"/>
      <c r="H96" s="1044"/>
      <c r="I96" s="1044"/>
      <c r="J96" s="1044"/>
      <c r="K96" s="1044"/>
      <c r="L96" s="1044"/>
      <c r="M96" s="1044"/>
      <c r="N96" s="1044"/>
      <c r="O96" s="1044"/>
      <c r="P96" s="1044"/>
      <c r="Q96" s="1044"/>
      <c r="R96" s="1168" t="s">
        <v>1</v>
      </c>
      <c r="S96" s="1044"/>
      <c r="T96" s="1058" t="s">
        <v>606</v>
      </c>
      <c r="U96" s="1052"/>
      <c r="V96" s="1052"/>
      <c r="W96" s="1052"/>
      <c r="X96" s="1052"/>
      <c r="Y96" s="1052"/>
      <c r="Z96" s="1053"/>
      <c r="AA96" s="1044" t="s">
        <v>605</v>
      </c>
      <c r="AB96" s="1044"/>
      <c r="AC96" s="1044"/>
      <c r="AD96" s="1044"/>
      <c r="AE96" s="1044"/>
      <c r="AF96" s="1044"/>
      <c r="AG96" s="1044"/>
      <c r="AH96" s="1058" t="s">
        <v>611</v>
      </c>
      <c r="AI96" s="1052"/>
      <c r="AJ96" s="1052"/>
      <c r="AK96" s="1052"/>
      <c r="AL96" s="1052"/>
      <c r="AM96" s="1053"/>
      <c r="AN96" s="1058" t="s">
        <v>610</v>
      </c>
      <c r="AO96" s="1052"/>
      <c r="AP96" s="1052"/>
      <c r="AQ96" s="1052"/>
      <c r="AR96" s="1052"/>
      <c r="AS96" s="1052"/>
      <c r="AT96" s="1053"/>
      <c r="AU96" s="1058" t="s">
        <v>609</v>
      </c>
      <c r="AV96" s="1052"/>
      <c r="AW96" s="1052"/>
      <c r="AX96" s="1052"/>
      <c r="AY96" s="1052"/>
      <c r="AZ96" s="1052"/>
      <c r="BA96" s="261"/>
    </row>
    <row r="97" spans="1:53" s="178" customFormat="1" ht="12.75" customHeight="1">
      <c r="A97" s="261"/>
      <c r="B97" s="1044"/>
      <c r="C97" s="1044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168"/>
      <c r="S97" s="1044"/>
      <c r="T97" s="1059"/>
      <c r="U97" s="1054"/>
      <c r="V97" s="1054"/>
      <c r="W97" s="1054"/>
      <c r="X97" s="1054"/>
      <c r="Y97" s="1054"/>
      <c r="Z97" s="1055"/>
      <c r="AA97" s="1044"/>
      <c r="AB97" s="1044"/>
      <c r="AC97" s="1044"/>
      <c r="AD97" s="1044"/>
      <c r="AE97" s="1044"/>
      <c r="AF97" s="1044"/>
      <c r="AG97" s="1044"/>
      <c r="AH97" s="1059"/>
      <c r="AI97" s="1054"/>
      <c r="AJ97" s="1054"/>
      <c r="AK97" s="1054"/>
      <c r="AL97" s="1054"/>
      <c r="AM97" s="1055"/>
      <c r="AN97" s="1059"/>
      <c r="AO97" s="1054"/>
      <c r="AP97" s="1054"/>
      <c r="AQ97" s="1054"/>
      <c r="AR97" s="1054"/>
      <c r="AS97" s="1054"/>
      <c r="AT97" s="1055"/>
      <c r="AU97" s="1059"/>
      <c r="AV97" s="1054"/>
      <c r="AW97" s="1054"/>
      <c r="AX97" s="1054"/>
      <c r="AY97" s="1054"/>
      <c r="AZ97" s="1054"/>
      <c r="BA97" s="261"/>
    </row>
    <row r="98" spans="1:53" s="178" customFormat="1" ht="12.75" customHeight="1">
      <c r="A98" s="261"/>
      <c r="B98" s="1044"/>
      <c r="C98" s="1044"/>
      <c r="D98" s="1044"/>
      <c r="E98" s="1044"/>
      <c r="F98" s="1044"/>
      <c r="G98" s="1044"/>
      <c r="H98" s="1044"/>
      <c r="I98" s="1044"/>
      <c r="J98" s="1044"/>
      <c r="K98" s="1044"/>
      <c r="L98" s="1044"/>
      <c r="M98" s="1044"/>
      <c r="N98" s="1044"/>
      <c r="O98" s="1044"/>
      <c r="P98" s="1044"/>
      <c r="Q98" s="1044"/>
      <c r="R98" s="1168"/>
      <c r="S98" s="1044"/>
      <c r="T98" s="1059"/>
      <c r="U98" s="1054"/>
      <c r="V98" s="1054"/>
      <c r="W98" s="1054"/>
      <c r="X98" s="1054"/>
      <c r="Y98" s="1054"/>
      <c r="Z98" s="1055"/>
      <c r="AA98" s="1044"/>
      <c r="AB98" s="1044"/>
      <c r="AC98" s="1044"/>
      <c r="AD98" s="1044"/>
      <c r="AE98" s="1044"/>
      <c r="AF98" s="1044"/>
      <c r="AG98" s="1044"/>
      <c r="AH98" s="1059"/>
      <c r="AI98" s="1054"/>
      <c r="AJ98" s="1054"/>
      <c r="AK98" s="1054"/>
      <c r="AL98" s="1054"/>
      <c r="AM98" s="1055"/>
      <c r="AN98" s="1059"/>
      <c r="AO98" s="1054"/>
      <c r="AP98" s="1054"/>
      <c r="AQ98" s="1054"/>
      <c r="AR98" s="1054"/>
      <c r="AS98" s="1054"/>
      <c r="AT98" s="1055"/>
      <c r="AU98" s="1059"/>
      <c r="AV98" s="1054"/>
      <c r="AW98" s="1054"/>
      <c r="AX98" s="1054"/>
      <c r="AY98" s="1054"/>
      <c r="AZ98" s="1054"/>
      <c r="BA98" s="261"/>
    </row>
    <row r="99" spans="1:53" s="178" customFormat="1" ht="12.75" customHeight="1">
      <c r="A99" s="261"/>
      <c r="B99" s="1044"/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168"/>
      <c r="S99" s="1044"/>
      <c r="T99" s="1060"/>
      <c r="U99" s="1056"/>
      <c r="V99" s="1056"/>
      <c r="W99" s="1056"/>
      <c r="X99" s="1056"/>
      <c r="Y99" s="1056"/>
      <c r="Z99" s="1057"/>
      <c r="AA99" s="1044"/>
      <c r="AB99" s="1044"/>
      <c r="AC99" s="1044"/>
      <c r="AD99" s="1044"/>
      <c r="AE99" s="1044"/>
      <c r="AF99" s="1044"/>
      <c r="AG99" s="1044"/>
      <c r="AH99" s="1060"/>
      <c r="AI99" s="1056"/>
      <c r="AJ99" s="1056"/>
      <c r="AK99" s="1056"/>
      <c r="AL99" s="1056"/>
      <c r="AM99" s="1057"/>
      <c r="AN99" s="1060"/>
      <c r="AO99" s="1056"/>
      <c r="AP99" s="1056"/>
      <c r="AQ99" s="1056"/>
      <c r="AR99" s="1056"/>
      <c r="AS99" s="1056"/>
      <c r="AT99" s="1057"/>
      <c r="AU99" s="1060"/>
      <c r="AV99" s="1056"/>
      <c r="AW99" s="1056"/>
      <c r="AX99" s="1056"/>
      <c r="AY99" s="1056"/>
      <c r="AZ99" s="1056"/>
      <c r="BA99" s="261"/>
    </row>
    <row r="100" spans="1:53" s="178" customFormat="1" ht="15" customHeight="1" thickBot="1">
      <c r="A100" s="177"/>
      <c r="B100" s="1044">
        <v>1</v>
      </c>
      <c r="C100" s="1044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52">
        <v>2</v>
      </c>
      <c r="S100" s="1053"/>
      <c r="T100" s="1591">
        <v>3</v>
      </c>
      <c r="U100" s="1592"/>
      <c r="V100" s="1592"/>
      <c r="W100" s="1592"/>
      <c r="X100" s="1592"/>
      <c r="Y100" s="1592"/>
      <c r="Z100" s="1593"/>
      <c r="AA100" s="1591">
        <v>4</v>
      </c>
      <c r="AB100" s="1592"/>
      <c r="AC100" s="1592"/>
      <c r="AD100" s="1592"/>
      <c r="AE100" s="1592"/>
      <c r="AF100" s="1592"/>
      <c r="AG100" s="1593"/>
      <c r="AH100" s="1591">
        <v>5</v>
      </c>
      <c r="AI100" s="1592"/>
      <c r="AJ100" s="1592"/>
      <c r="AK100" s="1592"/>
      <c r="AL100" s="1592"/>
      <c r="AM100" s="1593"/>
      <c r="AN100" s="1591">
        <v>6</v>
      </c>
      <c r="AO100" s="1592"/>
      <c r="AP100" s="1592"/>
      <c r="AQ100" s="1592"/>
      <c r="AR100" s="1592"/>
      <c r="AS100" s="1592"/>
      <c r="AT100" s="1593"/>
      <c r="AU100" s="1591">
        <v>7</v>
      </c>
      <c r="AV100" s="1592"/>
      <c r="AW100" s="1592"/>
      <c r="AX100" s="1592"/>
      <c r="AY100" s="1592"/>
      <c r="AZ100" s="1592"/>
      <c r="BA100" s="320"/>
    </row>
    <row r="101" spans="1:53" s="178" customFormat="1" ht="33" customHeight="1">
      <c r="A101" s="177"/>
      <c r="B101" s="1427" t="s">
        <v>608</v>
      </c>
      <c r="C101" s="1427"/>
      <c r="D101" s="1427"/>
      <c r="E101" s="1427"/>
      <c r="F101" s="1427"/>
      <c r="G101" s="1427"/>
      <c r="H101" s="1427"/>
      <c r="I101" s="1427"/>
      <c r="J101" s="1427"/>
      <c r="K101" s="1427"/>
      <c r="L101" s="1427"/>
      <c r="M101" s="1427"/>
      <c r="N101" s="1427"/>
      <c r="O101" s="1427"/>
      <c r="P101" s="1427"/>
      <c r="Q101" s="1427"/>
      <c r="R101" s="1620">
        <v>100</v>
      </c>
      <c r="S101" s="1621"/>
      <c r="T101" s="1617" t="e">
        <f>AU101/AN101/AH101/AA101</f>
        <v>#DIV/0!</v>
      </c>
      <c r="U101" s="1042"/>
      <c r="V101" s="1042"/>
      <c r="W101" s="1042"/>
      <c r="X101" s="1042"/>
      <c r="Y101" s="1042"/>
      <c r="Z101" s="1042"/>
      <c r="AA101" s="1580"/>
      <c r="AB101" s="1580"/>
      <c r="AC101" s="1580"/>
      <c r="AD101" s="1580"/>
      <c r="AE101" s="1580"/>
      <c r="AF101" s="1580"/>
      <c r="AG101" s="1580"/>
      <c r="AH101" s="1228"/>
      <c r="AI101" s="1228"/>
      <c r="AJ101" s="1228"/>
      <c r="AK101" s="1228"/>
      <c r="AL101" s="1228"/>
      <c r="AM101" s="1228"/>
      <c r="AN101" s="1044"/>
      <c r="AO101" s="1044"/>
      <c r="AP101" s="1044"/>
      <c r="AQ101" s="1044"/>
      <c r="AR101" s="1044"/>
      <c r="AS101" s="1044"/>
      <c r="AT101" s="1044"/>
      <c r="AU101" s="1611">
        <v>0</v>
      </c>
      <c r="AV101" s="1044"/>
      <c r="AW101" s="1044"/>
      <c r="AX101" s="1044"/>
      <c r="AY101" s="1044"/>
      <c r="AZ101" s="1044"/>
      <c r="BA101" s="177"/>
    </row>
    <row r="102" spans="1:53" s="178" customFormat="1" ht="18" customHeight="1">
      <c r="A102" s="177"/>
      <c r="B102" s="1610" t="s">
        <v>601</v>
      </c>
      <c r="C102" s="1610"/>
      <c r="D102" s="1610"/>
      <c r="E102" s="1610"/>
      <c r="F102" s="1610"/>
      <c r="G102" s="1610"/>
      <c r="H102" s="1610"/>
      <c r="I102" s="1610"/>
      <c r="J102" s="1610"/>
      <c r="K102" s="1610"/>
      <c r="L102" s="1610"/>
      <c r="M102" s="1610"/>
      <c r="N102" s="1610"/>
      <c r="O102" s="1610"/>
      <c r="P102" s="1610"/>
      <c r="Q102" s="1610"/>
      <c r="R102" s="1622">
        <v>110</v>
      </c>
      <c r="S102" s="1606"/>
      <c r="T102" s="1580"/>
      <c r="U102" s="1580"/>
      <c r="V102" s="1580"/>
      <c r="W102" s="1580"/>
      <c r="X102" s="1580"/>
      <c r="Y102" s="1580"/>
      <c r="Z102" s="1580"/>
      <c r="AA102" s="1580"/>
      <c r="AB102" s="1580"/>
      <c r="AC102" s="1580"/>
      <c r="AD102" s="1580"/>
      <c r="AE102" s="1580"/>
      <c r="AF102" s="1580"/>
      <c r="AG102" s="1580"/>
      <c r="AH102" s="1228"/>
      <c r="AI102" s="1228"/>
      <c r="AJ102" s="1228"/>
      <c r="AK102" s="1228"/>
      <c r="AL102" s="1228"/>
      <c r="AM102" s="1228"/>
      <c r="AN102" s="1044"/>
      <c r="AO102" s="1044"/>
      <c r="AP102" s="1044"/>
      <c r="AQ102" s="1044"/>
      <c r="AR102" s="1044"/>
      <c r="AS102" s="1044"/>
      <c r="AT102" s="1044"/>
      <c r="AU102" s="1042">
        <f>T102*AA102*AH102*AN102</f>
        <v>0</v>
      </c>
      <c r="AV102" s="1042"/>
      <c r="AW102" s="1042"/>
      <c r="AX102" s="1042"/>
      <c r="AY102" s="1042"/>
      <c r="AZ102" s="1042"/>
      <c r="BA102" s="177"/>
    </row>
    <row r="103" spans="1:53" s="178" customFormat="1" ht="18" customHeight="1" thickBot="1">
      <c r="A103" s="177"/>
      <c r="B103" s="1607" t="s">
        <v>600</v>
      </c>
      <c r="C103" s="1607"/>
      <c r="D103" s="1607"/>
      <c r="E103" s="1607"/>
      <c r="F103" s="1607"/>
      <c r="G103" s="1607"/>
      <c r="H103" s="1607"/>
      <c r="I103" s="1607"/>
      <c r="J103" s="1607"/>
      <c r="K103" s="1607"/>
      <c r="L103" s="1607"/>
      <c r="M103" s="1607"/>
      <c r="N103" s="1607"/>
      <c r="O103" s="1607"/>
      <c r="P103" s="1607"/>
      <c r="Q103" s="1607"/>
      <c r="R103" s="1618">
        <v>111</v>
      </c>
      <c r="S103" s="1619"/>
      <c r="T103" s="1580"/>
      <c r="U103" s="1580"/>
      <c r="V103" s="1580"/>
      <c r="W103" s="1580"/>
      <c r="X103" s="1580"/>
      <c r="Y103" s="1580"/>
      <c r="Z103" s="1580"/>
      <c r="AA103" s="1580"/>
      <c r="AB103" s="1580"/>
      <c r="AC103" s="1580"/>
      <c r="AD103" s="1580"/>
      <c r="AE103" s="1580"/>
      <c r="AF103" s="1580"/>
      <c r="AG103" s="1580"/>
      <c r="AH103" s="1228"/>
      <c r="AI103" s="1228"/>
      <c r="AJ103" s="1228"/>
      <c r="AK103" s="1228"/>
      <c r="AL103" s="1228"/>
      <c r="AM103" s="1228"/>
      <c r="AN103" s="1044"/>
      <c r="AO103" s="1044"/>
      <c r="AP103" s="1044"/>
      <c r="AQ103" s="1044"/>
      <c r="AR103" s="1044"/>
      <c r="AS103" s="1044"/>
      <c r="AT103" s="1044"/>
      <c r="AU103" s="1042">
        <f>T103*AA103*AH103*AN103</f>
        <v>0</v>
      </c>
      <c r="AV103" s="1042"/>
      <c r="AW103" s="1042"/>
      <c r="AX103" s="1042"/>
      <c r="AY103" s="1042"/>
      <c r="AZ103" s="1042"/>
      <c r="BA103" s="177"/>
    </row>
    <row r="105" spans="1:53" s="182" customFormat="1" ht="18" customHeight="1">
      <c r="A105" s="177"/>
      <c r="B105" s="1583" t="s">
        <v>607</v>
      </c>
      <c r="C105" s="1583"/>
      <c r="D105" s="1583"/>
      <c r="E105" s="1583"/>
      <c r="F105" s="1583"/>
      <c r="G105" s="1583"/>
      <c r="H105" s="1583"/>
      <c r="I105" s="1583"/>
      <c r="J105" s="1583"/>
      <c r="K105" s="1583"/>
      <c r="L105" s="1583"/>
      <c r="M105" s="1583"/>
      <c r="N105" s="1583"/>
      <c r="O105" s="1583"/>
      <c r="P105" s="1583"/>
      <c r="Q105" s="1583"/>
      <c r="R105" s="1583"/>
      <c r="S105" s="1583"/>
      <c r="T105" s="1583"/>
      <c r="U105" s="1583"/>
      <c r="V105" s="1583"/>
      <c r="W105" s="1583"/>
      <c r="X105" s="1583"/>
      <c r="Y105" s="1583"/>
      <c r="Z105" s="1583"/>
      <c r="AA105" s="1583"/>
      <c r="AB105" s="1583"/>
      <c r="AC105" s="1583"/>
      <c r="AD105" s="1583"/>
      <c r="AE105" s="1583"/>
      <c r="AF105" s="1583"/>
      <c r="AG105" s="1583"/>
      <c r="AH105" s="1583"/>
      <c r="AI105" s="1583"/>
      <c r="AJ105" s="1583"/>
      <c r="AK105" s="1583"/>
      <c r="AL105" s="1583"/>
      <c r="AM105" s="1583"/>
      <c r="AN105" s="1583"/>
      <c r="AO105" s="1583"/>
      <c r="AP105" s="1583"/>
      <c r="AQ105" s="1583"/>
      <c r="AR105" s="1583"/>
      <c r="AS105" s="1583"/>
      <c r="AT105" s="1583"/>
      <c r="AU105" s="1583"/>
      <c r="AV105" s="1583"/>
      <c r="AW105" s="1583"/>
      <c r="AX105" s="1583"/>
      <c r="AY105" s="1583"/>
      <c r="AZ105" s="1583"/>
      <c r="BA105" s="177"/>
    </row>
    <row r="106" spans="1:53" s="182" customFormat="1" ht="18" customHeight="1">
      <c r="A106" s="177"/>
      <c r="B106" s="1583" t="s">
        <v>1238</v>
      </c>
      <c r="C106" s="1583"/>
      <c r="D106" s="1583"/>
      <c r="E106" s="1583"/>
      <c r="F106" s="1583"/>
      <c r="G106" s="1583"/>
      <c r="H106" s="1583"/>
      <c r="I106" s="1583"/>
      <c r="J106" s="1583"/>
      <c r="K106" s="1583"/>
      <c r="L106" s="1583"/>
      <c r="M106" s="1583"/>
      <c r="N106" s="1583"/>
      <c r="O106" s="1583"/>
      <c r="P106" s="1583"/>
      <c r="Q106" s="1583"/>
      <c r="R106" s="1583"/>
      <c r="S106" s="1583"/>
      <c r="T106" s="1583"/>
      <c r="U106" s="1583"/>
      <c r="V106" s="1583"/>
      <c r="W106" s="1583"/>
      <c r="X106" s="1583"/>
      <c r="Y106" s="1583"/>
      <c r="Z106" s="1583"/>
      <c r="AA106" s="1583"/>
      <c r="AB106" s="1583"/>
      <c r="AC106" s="1583"/>
      <c r="AD106" s="1583"/>
      <c r="AE106" s="1583"/>
      <c r="AF106" s="1583"/>
      <c r="AG106" s="1583"/>
      <c r="AH106" s="1583"/>
      <c r="AI106" s="1583"/>
      <c r="AJ106" s="1583"/>
      <c r="AK106" s="1583"/>
      <c r="AL106" s="1583"/>
      <c r="AM106" s="1583"/>
      <c r="AN106" s="1583"/>
      <c r="AO106" s="1583"/>
      <c r="AP106" s="1583"/>
      <c r="AQ106" s="1583"/>
      <c r="AR106" s="1583"/>
      <c r="AS106" s="1583"/>
      <c r="AT106" s="1583"/>
      <c r="AU106" s="1583"/>
      <c r="AV106" s="1583"/>
      <c r="AW106" s="1583"/>
      <c r="AX106" s="1583"/>
      <c r="AY106" s="1583"/>
      <c r="AZ106" s="1583"/>
      <c r="BA106" s="177"/>
    </row>
    <row r="107" spans="1:53" s="178" customFormat="1" ht="7.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</row>
    <row r="108" spans="1:53" s="178" customFormat="1" ht="12.75" customHeight="1">
      <c r="A108" s="261"/>
      <c r="B108" s="1044" t="s">
        <v>0</v>
      </c>
      <c r="C108" s="1044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168" t="s">
        <v>1</v>
      </c>
      <c r="S108" s="1044"/>
      <c r="T108" s="1044" t="s">
        <v>606</v>
      </c>
      <c r="U108" s="1044"/>
      <c r="V108" s="1044"/>
      <c r="W108" s="1044"/>
      <c r="X108" s="1044"/>
      <c r="Y108" s="1044"/>
      <c r="Z108" s="1044"/>
      <c r="AA108" s="1044"/>
      <c r="AB108" s="1044"/>
      <c r="AC108" s="1044" t="s">
        <v>605</v>
      </c>
      <c r="AD108" s="1044"/>
      <c r="AE108" s="1044"/>
      <c r="AF108" s="1044"/>
      <c r="AG108" s="1044"/>
      <c r="AH108" s="1044"/>
      <c r="AI108" s="1044"/>
      <c r="AJ108" s="1044" t="s">
        <v>604</v>
      </c>
      <c r="AK108" s="1044"/>
      <c r="AL108" s="1044"/>
      <c r="AM108" s="1044"/>
      <c r="AN108" s="1044"/>
      <c r="AO108" s="1044"/>
      <c r="AP108" s="1044"/>
      <c r="AQ108" s="1044"/>
      <c r="AR108" s="1044" t="s">
        <v>603</v>
      </c>
      <c r="AS108" s="1044"/>
      <c r="AT108" s="1044"/>
      <c r="AU108" s="1044"/>
      <c r="AV108" s="1044"/>
      <c r="AW108" s="1044"/>
      <c r="AX108" s="1044"/>
      <c r="AY108" s="1044"/>
      <c r="AZ108" s="1061"/>
      <c r="BA108" s="261"/>
    </row>
    <row r="109" spans="1:53" s="178" customFormat="1" ht="12.75" customHeight="1">
      <c r="A109" s="261"/>
      <c r="B109" s="1044"/>
      <c r="C109" s="1044"/>
      <c r="D109" s="1044"/>
      <c r="E109" s="1044"/>
      <c r="F109" s="1044"/>
      <c r="G109" s="1044"/>
      <c r="H109" s="1044"/>
      <c r="I109" s="1044"/>
      <c r="J109" s="1044"/>
      <c r="K109" s="1044"/>
      <c r="L109" s="1044"/>
      <c r="M109" s="1044"/>
      <c r="N109" s="1044"/>
      <c r="O109" s="1044"/>
      <c r="P109" s="1044"/>
      <c r="Q109" s="1044"/>
      <c r="R109" s="1168"/>
      <c r="S109" s="1044"/>
      <c r="T109" s="1044"/>
      <c r="U109" s="1044"/>
      <c r="V109" s="1044"/>
      <c r="W109" s="1044"/>
      <c r="X109" s="1044"/>
      <c r="Y109" s="1044"/>
      <c r="Z109" s="1044"/>
      <c r="AA109" s="1044"/>
      <c r="AB109" s="1044"/>
      <c r="AC109" s="1044"/>
      <c r="AD109" s="1044"/>
      <c r="AE109" s="1044"/>
      <c r="AF109" s="1044"/>
      <c r="AG109" s="1044"/>
      <c r="AH109" s="1044"/>
      <c r="AI109" s="1044"/>
      <c r="AJ109" s="1044"/>
      <c r="AK109" s="1044"/>
      <c r="AL109" s="1044"/>
      <c r="AM109" s="1044"/>
      <c r="AN109" s="1044"/>
      <c r="AO109" s="1044"/>
      <c r="AP109" s="1044"/>
      <c r="AQ109" s="1044"/>
      <c r="AR109" s="1044"/>
      <c r="AS109" s="1044"/>
      <c r="AT109" s="1044"/>
      <c r="AU109" s="1044"/>
      <c r="AV109" s="1044"/>
      <c r="AW109" s="1044"/>
      <c r="AX109" s="1044"/>
      <c r="AY109" s="1044"/>
      <c r="AZ109" s="1061"/>
      <c r="BA109" s="261"/>
    </row>
    <row r="110" spans="1:53" s="178" customFormat="1" ht="12.75" customHeight="1">
      <c r="A110" s="261"/>
      <c r="B110" s="1044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4"/>
      <c r="N110" s="1044"/>
      <c r="O110" s="1044"/>
      <c r="P110" s="1044"/>
      <c r="Q110" s="1044"/>
      <c r="R110" s="1168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4"/>
      <c r="AK110" s="1044"/>
      <c r="AL110" s="1044"/>
      <c r="AM110" s="1044"/>
      <c r="AN110" s="1044"/>
      <c r="AO110" s="1044"/>
      <c r="AP110" s="1044"/>
      <c r="AQ110" s="1044"/>
      <c r="AR110" s="1044"/>
      <c r="AS110" s="1044"/>
      <c r="AT110" s="1044"/>
      <c r="AU110" s="1044"/>
      <c r="AV110" s="1044"/>
      <c r="AW110" s="1044"/>
      <c r="AX110" s="1044"/>
      <c r="AY110" s="1044"/>
      <c r="AZ110" s="1061"/>
      <c r="BA110" s="261"/>
    </row>
    <row r="111" spans="1:53" s="178" customFormat="1" ht="12.75" customHeight="1">
      <c r="A111" s="261"/>
      <c r="B111" s="1044"/>
      <c r="C111" s="1044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168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1044"/>
      <c r="AC111" s="1044"/>
      <c r="AD111" s="1044"/>
      <c r="AE111" s="1044"/>
      <c r="AF111" s="1044"/>
      <c r="AG111" s="1044"/>
      <c r="AH111" s="1044"/>
      <c r="AI111" s="1044"/>
      <c r="AJ111" s="1044"/>
      <c r="AK111" s="1044"/>
      <c r="AL111" s="1044"/>
      <c r="AM111" s="1044"/>
      <c r="AN111" s="1044"/>
      <c r="AO111" s="1044"/>
      <c r="AP111" s="1044"/>
      <c r="AQ111" s="1044"/>
      <c r="AR111" s="1044"/>
      <c r="AS111" s="1044"/>
      <c r="AT111" s="1044"/>
      <c r="AU111" s="1044"/>
      <c r="AV111" s="1044"/>
      <c r="AW111" s="1044"/>
      <c r="AX111" s="1044"/>
      <c r="AY111" s="1044"/>
      <c r="AZ111" s="1061"/>
      <c r="BA111" s="261"/>
    </row>
    <row r="112" spans="1:53" s="178" customFormat="1" ht="15" customHeight="1">
      <c r="A112" s="177"/>
      <c r="B112" s="1044">
        <v>1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52">
        <v>2</v>
      </c>
      <c r="S112" s="1053"/>
      <c r="T112" s="1443">
        <v>3</v>
      </c>
      <c r="U112" s="1443"/>
      <c r="V112" s="1443"/>
      <c r="W112" s="1443"/>
      <c r="X112" s="1443"/>
      <c r="Y112" s="1443"/>
      <c r="Z112" s="1443"/>
      <c r="AA112" s="1443"/>
      <c r="AB112" s="1443"/>
      <c r="AC112" s="1443">
        <v>4</v>
      </c>
      <c r="AD112" s="1443"/>
      <c r="AE112" s="1443"/>
      <c r="AF112" s="1443"/>
      <c r="AG112" s="1443"/>
      <c r="AH112" s="1443"/>
      <c r="AI112" s="1443"/>
      <c r="AJ112" s="1443">
        <v>5</v>
      </c>
      <c r="AK112" s="1443"/>
      <c r="AL112" s="1443"/>
      <c r="AM112" s="1443"/>
      <c r="AN112" s="1443"/>
      <c r="AO112" s="1443"/>
      <c r="AP112" s="1443"/>
      <c r="AQ112" s="1443"/>
      <c r="AR112" s="1443">
        <v>6</v>
      </c>
      <c r="AS112" s="1443"/>
      <c r="AT112" s="1443"/>
      <c r="AU112" s="1443"/>
      <c r="AV112" s="1443"/>
      <c r="AW112" s="1443"/>
      <c r="AX112" s="1443"/>
      <c r="AY112" s="1443"/>
      <c r="AZ112" s="1058"/>
      <c r="BA112" s="320"/>
    </row>
    <row r="113" spans="1:53" s="178" customFormat="1" ht="31.5" customHeight="1">
      <c r="A113" s="177"/>
      <c r="B113" s="1427" t="s">
        <v>602</v>
      </c>
      <c r="C113" s="1427"/>
      <c r="D113" s="1427"/>
      <c r="E113" s="1427"/>
      <c r="F113" s="1427"/>
      <c r="G113" s="1427"/>
      <c r="H113" s="1427"/>
      <c r="I113" s="1427"/>
      <c r="J113" s="1427"/>
      <c r="K113" s="1427"/>
      <c r="L113" s="1427"/>
      <c r="M113" s="1427"/>
      <c r="N113" s="1427"/>
      <c r="O113" s="1427"/>
      <c r="P113" s="1427"/>
      <c r="Q113" s="1427"/>
      <c r="R113" s="1606">
        <v>100</v>
      </c>
      <c r="S113" s="1606"/>
      <c r="T113" s="1617" t="e">
        <f>AR113/AJ113/AC113</f>
        <v>#DIV/0!</v>
      </c>
      <c r="U113" s="1042"/>
      <c r="V113" s="1042"/>
      <c r="W113" s="1042"/>
      <c r="X113" s="1042"/>
      <c r="Y113" s="1042"/>
      <c r="Z113" s="1042"/>
      <c r="AA113" s="1042"/>
      <c r="AB113" s="1042"/>
      <c r="AC113" s="1228"/>
      <c r="AD113" s="1228"/>
      <c r="AE113" s="1228"/>
      <c r="AF113" s="1228"/>
      <c r="AG113" s="1228"/>
      <c r="AH113" s="1228"/>
      <c r="AI113" s="1228"/>
      <c r="AJ113" s="1044"/>
      <c r="AK113" s="1044"/>
      <c r="AL113" s="1044"/>
      <c r="AM113" s="1044"/>
      <c r="AN113" s="1044"/>
      <c r="AO113" s="1044"/>
      <c r="AP113" s="1044"/>
      <c r="AQ113" s="1044"/>
      <c r="AR113" s="1611">
        <v>0</v>
      </c>
      <c r="AS113" s="1044"/>
      <c r="AT113" s="1044"/>
      <c r="AU113" s="1044"/>
      <c r="AV113" s="1044"/>
      <c r="AW113" s="1044"/>
      <c r="AX113" s="1044"/>
      <c r="AY113" s="1044"/>
      <c r="AZ113" s="1044"/>
      <c r="BA113" s="177"/>
    </row>
    <row r="114" spans="1:53" s="178" customFormat="1" ht="18" customHeight="1">
      <c r="A114" s="177"/>
      <c r="B114" s="1610" t="s">
        <v>601</v>
      </c>
      <c r="C114" s="1610"/>
      <c r="D114" s="1610"/>
      <c r="E114" s="1610"/>
      <c r="F114" s="1610"/>
      <c r="G114" s="1610"/>
      <c r="H114" s="1610"/>
      <c r="I114" s="1610"/>
      <c r="J114" s="1610"/>
      <c r="K114" s="1610"/>
      <c r="L114" s="1610"/>
      <c r="M114" s="1610"/>
      <c r="N114" s="1610"/>
      <c r="O114" s="1610"/>
      <c r="P114" s="1610"/>
      <c r="Q114" s="1610"/>
      <c r="R114" s="1606">
        <v>110</v>
      </c>
      <c r="S114" s="1606"/>
      <c r="T114" s="1580"/>
      <c r="U114" s="1580"/>
      <c r="V114" s="1580"/>
      <c r="W114" s="1580"/>
      <c r="X114" s="1580"/>
      <c r="Y114" s="1580"/>
      <c r="Z114" s="1580"/>
      <c r="AA114" s="1580"/>
      <c r="AB114" s="1580"/>
      <c r="AC114" s="1228"/>
      <c r="AD114" s="1228"/>
      <c r="AE114" s="1228"/>
      <c r="AF114" s="1228"/>
      <c r="AG114" s="1228"/>
      <c r="AH114" s="1228"/>
      <c r="AI114" s="1228"/>
      <c r="AJ114" s="1044"/>
      <c r="AK114" s="1044"/>
      <c r="AL114" s="1044"/>
      <c r="AM114" s="1044"/>
      <c r="AN114" s="1044"/>
      <c r="AO114" s="1044"/>
      <c r="AP114" s="1044"/>
      <c r="AQ114" s="1044"/>
      <c r="AR114" s="1042">
        <f>T114*AC114*AJ114</f>
        <v>0</v>
      </c>
      <c r="AS114" s="1042"/>
      <c r="AT114" s="1042"/>
      <c r="AU114" s="1042"/>
      <c r="AV114" s="1042"/>
      <c r="AW114" s="1042"/>
      <c r="AX114" s="1042"/>
      <c r="AY114" s="1042"/>
      <c r="AZ114" s="1042"/>
      <c r="BA114" s="177"/>
    </row>
    <row r="115" spans="1:53" s="178" customFormat="1" ht="18" customHeight="1">
      <c r="A115" s="177"/>
      <c r="B115" s="1607" t="s">
        <v>600</v>
      </c>
      <c r="C115" s="1607"/>
      <c r="D115" s="1607"/>
      <c r="E115" s="1607"/>
      <c r="F115" s="1607"/>
      <c r="G115" s="1607"/>
      <c r="H115" s="1607"/>
      <c r="I115" s="1607"/>
      <c r="J115" s="1607"/>
      <c r="K115" s="1607"/>
      <c r="L115" s="1607"/>
      <c r="M115" s="1607"/>
      <c r="N115" s="1607"/>
      <c r="O115" s="1607"/>
      <c r="P115" s="1607"/>
      <c r="Q115" s="1607"/>
      <c r="R115" s="1606">
        <v>111</v>
      </c>
      <c r="S115" s="1606"/>
      <c r="T115" s="1580"/>
      <c r="U115" s="1580"/>
      <c r="V115" s="1580"/>
      <c r="W115" s="1580"/>
      <c r="X115" s="1580"/>
      <c r="Y115" s="1580"/>
      <c r="Z115" s="1580"/>
      <c r="AA115" s="1580"/>
      <c r="AB115" s="1580"/>
      <c r="AC115" s="1228"/>
      <c r="AD115" s="1228"/>
      <c r="AE115" s="1228"/>
      <c r="AF115" s="1228"/>
      <c r="AG115" s="1228"/>
      <c r="AH115" s="1228"/>
      <c r="AI115" s="1228"/>
      <c r="AJ115" s="1044"/>
      <c r="AK115" s="1044"/>
      <c r="AL115" s="1044"/>
      <c r="AM115" s="1044"/>
      <c r="AN115" s="1044"/>
      <c r="AO115" s="1044"/>
      <c r="AP115" s="1044"/>
      <c r="AQ115" s="1044"/>
      <c r="AR115" s="1042">
        <f>T115*AC115*AJ115</f>
        <v>0</v>
      </c>
      <c r="AS115" s="1042"/>
      <c r="AT115" s="1042"/>
      <c r="AU115" s="1042"/>
      <c r="AV115" s="1042"/>
      <c r="AW115" s="1042"/>
      <c r="AX115" s="1042"/>
      <c r="AY115" s="1042"/>
      <c r="AZ115" s="1042"/>
      <c r="BA115" s="177"/>
    </row>
    <row r="117" spans="1:53" s="182" customFormat="1" ht="18" customHeight="1">
      <c r="A117" s="177"/>
      <c r="B117" s="1583" t="s">
        <v>1239</v>
      </c>
      <c r="C117" s="1583"/>
      <c r="D117" s="1583"/>
      <c r="E117" s="1583"/>
      <c r="F117" s="1583"/>
      <c r="G117" s="1583"/>
      <c r="H117" s="1583"/>
      <c r="I117" s="1583"/>
      <c r="J117" s="1583"/>
      <c r="K117" s="1583"/>
      <c r="L117" s="1583"/>
      <c r="M117" s="1583"/>
      <c r="N117" s="1583"/>
      <c r="O117" s="1583"/>
      <c r="P117" s="1583"/>
      <c r="Q117" s="1583"/>
      <c r="R117" s="1583"/>
      <c r="S117" s="1583"/>
      <c r="T117" s="1583"/>
      <c r="U117" s="1583"/>
      <c r="V117" s="1583"/>
      <c r="W117" s="1583"/>
      <c r="X117" s="1583"/>
      <c r="Y117" s="1583"/>
      <c r="Z117" s="1583"/>
      <c r="AA117" s="1583"/>
      <c r="AB117" s="1583"/>
      <c r="AC117" s="1583"/>
      <c r="AD117" s="1583"/>
      <c r="AE117" s="1583"/>
      <c r="AF117" s="1583"/>
      <c r="AG117" s="1583"/>
      <c r="AH117" s="1583"/>
      <c r="AI117" s="1583"/>
      <c r="AJ117" s="1583"/>
      <c r="AK117" s="1583"/>
      <c r="AL117" s="1583"/>
      <c r="AM117" s="1583"/>
      <c r="AN117" s="1583"/>
      <c r="AO117" s="1583"/>
      <c r="AP117" s="1583"/>
      <c r="AQ117" s="1583"/>
      <c r="AR117" s="1583"/>
      <c r="AS117" s="1583"/>
      <c r="AT117" s="1583"/>
      <c r="AU117" s="1583"/>
      <c r="AV117" s="1583"/>
      <c r="AW117" s="1583"/>
      <c r="AX117" s="1583"/>
      <c r="AY117" s="1583"/>
      <c r="AZ117" s="1583"/>
      <c r="BA117" s="177"/>
    </row>
    <row r="118" spans="1:53" s="178" customFormat="1" ht="7.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</row>
    <row r="119" spans="1:53" s="178" customFormat="1" ht="12.75" customHeight="1">
      <c r="A119" s="261"/>
      <c r="B119" s="1044" t="s">
        <v>0</v>
      </c>
      <c r="C119" s="1044"/>
      <c r="D119" s="1044"/>
      <c r="E119" s="1044"/>
      <c r="F119" s="1044"/>
      <c r="G119" s="1044"/>
      <c r="H119" s="1044"/>
      <c r="I119" s="1044"/>
      <c r="J119" s="1044"/>
      <c r="K119" s="1044"/>
      <c r="L119" s="1044"/>
      <c r="M119" s="1044"/>
      <c r="N119" s="1044"/>
      <c r="O119" s="1044"/>
      <c r="P119" s="1044"/>
      <c r="Q119" s="1044"/>
      <c r="R119" s="1168" t="s">
        <v>1</v>
      </c>
      <c r="S119" s="1044"/>
      <c r="T119" s="1044" t="s">
        <v>606</v>
      </c>
      <c r="U119" s="1044"/>
      <c r="V119" s="1044"/>
      <c r="W119" s="1044"/>
      <c r="X119" s="1044"/>
      <c r="Y119" s="1044"/>
      <c r="Z119" s="1044"/>
      <c r="AA119" s="1044"/>
      <c r="AB119" s="1044"/>
      <c r="AC119" s="1044" t="s">
        <v>605</v>
      </c>
      <c r="AD119" s="1044"/>
      <c r="AE119" s="1044"/>
      <c r="AF119" s="1044"/>
      <c r="AG119" s="1044"/>
      <c r="AH119" s="1044"/>
      <c r="AI119" s="1044"/>
      <c r="AJ119" s="1044" t="s">
        <v>604</v>
      </c>
      <c r="AK119" s="1044"/>
      <c r="AL119" s="1044"/>
      <c r="AM119" s="1044"/>
      <c r="AN119" s="1044"/>
      <c r="AO119" s="1044"/>
      <c r="AP119" s="1044"/>
      <c r="AQ119" s="1044"/>
      <c r="AR119" s="1044" t="s">
        <v>603</v>
      </c>
      <c r="AS119" s="1044"/>
      <c r="AT119" s="1044"/>
      <c r="AU119" s="1044"/>
      <c r="AV119" s="1044"/>
      <c r="AW119" s="1044"/>
      <c r="AX119" s="1044"/>
      <c r="AY119" s="1044"/>
      <c r="AZ119" s="1061"/>
      <c r="BA119" s="261"/>
    </row>
    <row r="120" spans="1:53" s="178" customFormat="1" ht="12.75" customHeight="1">
      <c r="A120" s="261"/>
      <c r="B120" s="1044"/>
      <c r="C120" s="1044"/>
      <c r="D120" s="1044"/>
      <c r="E120" s="1044"/>
      <c r="F120" s="1044"/>
      <c r="G120" s="1044"/>
      <c r="H120" s="1044"/>
      <c r="I120" s="1044"/>
      <c r="J120" s="1044"/>
      <c r="K120" s="1044"/>
      <c r="L120" s="1044"/>
      <c r="M120" s="1044"/>
      <c r="N120" s="1044"/>
      <c r="O120" s="1044"/>
      <c r="P120" s="1044"/>
      <c r="Q120" s="1044"/>
      <c r="R120" s="1168"/>
      <c r="S120" s="1044"/>
      <c r="T120" s="1044"/>
      <c r="U120" s="1044"/>
      <c r="V120" s="1044"/>
      <c r="W120" s="1044"/>
      <c r="X120" s="1044"/>
      <c r="Y120" s="1044"/>
      <c r="Z120" s="1044"/>
      <c r="AA120" s="1044"/>
      <c r="AB120" s="1044"/>
      <c r="AC120" s="1044"/>
      <c r="AD120" s="1044"/>
      <c r="AE120" s="1044"/>
      <c r="AF120" s="1044"/>
      <c r="AG120" s="1044"/>
      <c r="AH120" s="1044"/>
      <c r="AI120" s="1044"/>
      <c r="AJ120" s="1044"/>
      <c r="AK120" s="1044"/>
      <c r="AL120" s="1044"/>
      <c r="AM120" s="1044"/>
      <c r="AN120" s="1044"/>
      <c r="AO120" s="1044"/>
      <c r="AP120" s="1044"/>
      <c r="AQ120" s="1044"/>
      <c r="AR120" s="1044"/>
      <c r="AS120" s="1044"/>
      <c r="AT120" s="1044"/>
      <c r="AU120" s="1044"/>
      <c r="AV120" s="1044"/>
      <c r="AW120" s="1044"/>
      <c r="AX120" s="1044"/>
      <c r="AY120" s="1044"/>
      <c r="AZ120" s="1061"/>
      <c r="BA120" s="261"/>
    </row>
    <row r="121" spans="1:53" s="178" customFormat="1" ht="12.75" customHeight="1">
      <c r="A121" s="261"/>
      <c r="B121" s="1044"/>
      <c r="C121" s="1044"/>
      <c r="D121" s="1044"/>
      <c r="E121" s="1044"/>
      <c r="F121" s="1044"/>
      <c r="G121" s="1044"/>
      <c r="H121" s="1044"/>
      <c r="I121" s="1044"/>
      <c r="J121" s="1044"/>
      <c r="K121" s="1044"/>
      <c r="L121" s="1044"/>
      <c r="M121" s="1044"/>
      <c r="N121" s="1044"/>
      <c r="O121" s="1044"/>
      <c r="P121" s="1044"/>
      <c r="Q121" s="1044"/>
      <c r="R121" s="1168"/>
      <c r="S121" s="1044"/>
      <c r="T121" s="1044"/>
      <c r="U121" s="1044"/>
      <c r="V121" s="1044"/>
      <c r="W121" s="1044"/>
      <c r="X121" s="1044"/>
      <c r="Y121" s="1044"/>
      <c r="Z121" s="1044"/>
      <c r="AA121" s="1044"/>
      <c r="AB121" s="1044"/>
      <c r="AC121" s="1044"/>
      <c r="AD121" s="1044"/>
      <c r="AE121" s="1044"/>
      <c r="AF121" s="1044"/>
      <c r="AG121" s="1044"/>
      <c r="AH121" s="1044"/>
      <c r="AI121" s="1044"/>
      <c r="AJ121" s="1044"/>
      <c r="AK121" s="1044"/>
      <c r="AL121" s="1044"/>
      <c r="AM121" s="1044"/>
      <c r="AN121" s="1044"/>
      <c r="AO121" s="1044"/>
      <c r="AP121" s="1044"/>
      <c r="AQ121" s="1044"/>
      <c r="AR121" s="1044"/>
      <c r="AS121" s="1044"/>
      <c r="AT121" s="1044"/>
      <c r="AU121" s="1044"/>
      <c r="AV121" s="1044"/>
      <c r="AW121" s="1044"/>
      <c r="AX121" s="1044"/>
      <c r="AY121" s="1044"/>
      <c r="AZ121" s="1061"/>
      <c r="BA121" s="261"/>
    </row>
    <row r="122" spans="1:53" s="178" customFormat="1" ht="12.75" customHeight="1">
      <c r="A122" s="261"/>
      <c r="B122" s="1044"/>
      <c r="C122" s="1044"/>
      <c r="D122" s="1044"/>
      <c r="E122" s="1044"/>
      <c r="F122" s="1044"/>
      <c r="G122" s="1044"/>
      <c r="H122" s="1044"/>
      <c r="I122" s="1044"/>
      <c r="J122" s="1044"/>
      <c r="K122" s="1044"/>
      <c r="L122" s="1044"/>
      <c r="M122" s="1044"/>
      <c r="N122" s="1044"/>
      <c r="O122" s="1044"/>
      <c r="P122" s="1044"/>
      <c r="Q122" s="1044"/>
      <c r="R122" s="1168"/>
      <c r="S122" s="1044"/>
      <c r="T122" s="1044"/>
      <c r="U122" s="1044"/>
      <c r="V122" s="1044"/>
      <c r="W122" s="1044"/>
      <c r="X122" s="1044"/>
      <c r="Y122" s="1044"/>
      <c r="Z122" s="1044"/>
      <c r="AA122" s="1044"/>
      <c r="AB122" s="1044"/>
      <c r="AC122" s="1044"/>
      <c r="AD122" s="1044"/>
      <c r="AE122" s="1044"/>
      <c r="AF122" s="1044"/>
      <c r="AG122" s="1044"/>
      <c r="AH122" s="1044"/>
      <c r="AI122" s="1044"/>
      <c r="AJ122" s="1044"/>
      <c r="AK122" s="1044"/>
      <c r="AL122" s="1044"/>
      <c r="AM122" s="1044"/>
      <c r="AN122" s="1044"/>
      <c r="AO122" s="1044"/>
      <c r="AP122" s="1044"/>
      <c r="AQ122" s="1044"/>
      <c r="AR122" s="1044"/>
      <c r="AS122" s="1044"/>
      <c r="AT122" s="1044"/>
      <c r="AU122" s="1044"/>
      <c r="AV122" s="1044"/>
      <c r="AW122" s="1044"/>
      <c r="AX122" s="1044"/>
      <c r="AY122" s="1044"/>
      <c r="AZ122" s="1061"/>
      <c r="BA122" s="261"/>
    </row>
    <row r="123" spans="1:53" s="178" customFormat="1" ht="15" customHeight="1">
      <c r="A123" s="177"/>
      <c r="B123" s="1044">
        <v>1</v>
      </c>
      <c r="C123" s="1044"/>
      <c r="D123" s="1044"/>
      <c r="E123" s="1044"/>
      <c r="F123" s="1044"/>
      <c r="G123" s="1044"/>
      <c r="H123" s="1044"/>
      <c r="I123" s="1044"/>
      <c r="J123" s="1044"/>
      <c r="K123" s="1044"/>
      <c r="L123" s="1044"/>
      <c r="M123" s="1044"/>
      <c r="N123" s="1044"/>
      <c r="O123" s="1044"/>
      <c r="P123" s="1044"/>
      <c r="Q123" s="1044"/>
      <c r="R123" s="1052">
        <v>2</v>
      </c>
      <c r="S123" s="1053"/>
      <c r="T123" s="1443">
        <v>3</v>
      </c>
      <c r="U123" s="1443"/>
      <c r="V123" s="1443"/>
      <c r="W123" s="1443"/>
      <c r="X123" s="1443"/>
      <c r="Y123" s="1443"/>
      <c r="Z123" s="1443"/>
      <c r="AA123" s="1443"/>
      <c r="AB123" s="1443"/>
      <c r="AC123" s="1443">
        <v>4</v>
      </c>
      <c r="AD123" s="1443"/>
      <c r="AE123" s="1443"/>
      <c r="AF123" s="1443"/>
      <c r="AG123" s="1443"/>
      <c r="AH123" s="1443"/>
      <c r="AI123" s="1443"/>
      <c r="AJ123" s="1443">
        <v>5</v>
      </c>
      <c r="AK123" s="1443"/>
      <c r="AL123" s="1443"/>
      <c r="AM123" s="1443"/>
      <c r="AN123" s="1443"/>
      <c r="AO123" s="1443"/>
      <c r="AP123" s="1443"/>
      <c r="AQ123" s="1443"/>
      <c r="AR123" s="1443">
        <v>6</v>
      </c>
      <c r="AS123" s="1443"/>
      <c r="AT123" s="1443"/>
      <c r="AU123" s="1443"/>
      <c r="AV123" s="1443"/>
      <c r="AW123" s="1443"/>
      <c r="AX123" s="1443"/>
      <c r="AY123" s="1443"/>
      <c r="AZ123" s="1058"/>
      <c r="BA123" s="320"/>
    </row>
    <row r="124" spans="1:53" s="178" customFormat="1" ht="31.5" customHeight="1">
      <c r="A124" s="177"/>
      <c r="B124" s="1427" t="s">
        <v>602</v>
      </c>
      <c r="C124" s="1427"/>
      <c r="D124" s="1427"/>
      <c r="E124" s="1427"/>
      <c r="F124" s="1427"/>
      <c r="G124" s="1427"/>
      <c r="H124" s="1427"/>
      <c r="I124" s="1427"/>
      <c r="J124" s="1427"/>
      <c r="K124" s="1427"/>
      <c r="L124" s="1427"/>
      <c r="M124" s="1427"/>
      <c r="N124" s="1427"/>
      <c r="O124" s="1427"/>
      <c r="P124" s="1427"/>
      <c r="Q124" s="1427"/>
      <c r="R124" s="1606">
        <v>100</v>
      </c>
      <c r="S124" s="1606"/>
      <c r="T124" s="1617" t="e">
        <f>AR124/AJ124/AC124</f>
        <v>#DIV/0!</v>
      </c>
      <c r="U124" s="1042"/>
      <c r="V124" s="1042"/>
      <c r="W124" s="1042"/>
      <c r="X124" s="1042"/>
      <c r="Y124" s="1042"/>
      <c r="Z124" s="1042"/>
      <c r="AA124" s="1042"/>
      <c r="AB124" s="1042"/>
      <c r="AC124" s="1228"/>
      <c r="AD124" s="1228"/>
      <c r="AE124" s="1228"/>
      <c r="AF124" s="1228"/>
      <c r="AG124" s="1228"/>
      <c r="AH124" s="1228"/>
      <c r="AI124" s="1228"/>
      <c r="AJ124" s="1044"/>
      <c r="AK124" s="1044"/>
      <c r="AL124" s="1044"/>
      <c r="AM124" s="1044"/>
      <c r="AN124" s="1044"/>
      <c r="AO124" s="1044"/>
      <c r="AP124" s="1044"/>
      <c r="AQ124" s="1044"/>
      <c r="AR124" s="1611">
        <v>0</v>
      </c>
      <c r="AS124" s="1044"/>
      <c r="AT124" s="1044"/>
      <c r="AU124" s="1044"/>
      <c r="AV124" s="1044"/>
      <c r="AW124" s="1044"/>
      <c r="AX124" s="1044"/>
      <c r="AY124" s="1044"/>
      <c r="AZ124" s="1044"/>
      <c r="BA124" s="177"/>
    </row>
    <row r="125" spans="1:53" s="178" customFormat="1" ht="18" customHeight="1">
      <c r="A125" s="177"/>
      <c r="B125" s="1610" t="s">
        <v>601</v>
      </c>
      <c r="C125" s="1610"/>
      <c r="D125" s="1610"/>
      <c r="E125" s="1610"/>
      <c r="F125" s="1610"/>
      <c r="G125" s="1610"/>
      <c r="H125" s="1610"/>
      <c r="I125" s="1610"/>
      <c r="J125" s="1610"/>
      <c r="K125" s="1610"/>
      <c r="L125" s="1610"/>
      <c r="M125" s="1610"/>
      <c r="N125" s="1610"/>
      <c r="O125" s="1610"/>
      <c r="P125" s="1610"/>
      <c r="Q125" s="1610"/>
      <c r="R125" s="1606">
        <v>110</v>
      </c>
      <c r="S125" s="1606"/>
      <c r="T125" s="1580"/>
      <c r="U125" s="1580"/>
      <c r="V125" s="1580"/>
      <c r="W125" s="1580"/>
      <c r="X125" s="1580"/>
      <c r="Y125" s="1580"/>
      <c r="Z125" s="1580"/>
      <c r="AA125" s="1580"/>
      <c r="AB125" s="1580"/>
      <c r="AC125" s="1228"/>
      <c r="AD125" s="1228"/>
      <c r="AE125" s="1228"/>
      <c r="AF125" s="1228"/>
      <c r="AG125" s="1228"/>
      <c r="AH125" s="1228"/>
      <c r="AI125" s="1228"/>
      <c r="AJ125" s="1044"/>
      <c r="AK125" s="1044"/>
      <c r="AL125" s="1044"/>
      <c r="AM125" s="1044"/>
      <c r="AN125" s="1044"/>
      <c r="AO125" s="1044"/>
      <c r="AP125" s="1044"/>
      <c r="AQ125" s="1044"/>
      <c r="AR125" s="1042">
        <f>T125*AC125*AJ125</f>
        <v>0</v>
      </c>
      <c r="AS125" s="1042"/>
      <c r="AT125" s="1042"/>
      <c r="AU125" s="1042"/>
      <c r="AV125" s="1042"/>
      <c r="AW125" s="1042"/>
      <c r="AX125" s="1042"/>
      <c r="AY125" s="1042"/>
      <c r="AZ125" s="1042"/>
      <c r="BA125" s="177"/>
    </row>
    <row r="126" spans="1:53" s="178" customFormat="1" ht="18" customHeight="1">
      <c r="A126" s="177"/>
      <c r="B126" s="1607" t="s">
        <v>600</v>
      </c>
      <c r="C126" s="1607"/>
      <c r="D126" s="1607"/>
      <c r="E126" s="1607"/>
      <c r="F126" s="1607"/>
      <c r="G126" s="1607"/>
      <c r="H126" s="1607"/>
      <c r="I126" s="1607"/>
      <c r="J126" s="1607"/>
      <c r="K126" s="1607"/>
      <c r="L126" s="1607"/>
      <c r="M126" s="1607"/>
      <c r="N126" s="1607"/>
      <c r="O126" s="1607"/>
      <c r="P126" s="1607"/>
      <c r="Q126" s="1607"/>
      <c r="R126" s="1606">
        <v>111</v>
      </c>
      <c r="S126" s="1606"/>
      <c r="T126" s="1580"/>
      <c r="U126" s="1580"/>
      <c r="V126" s="1580"/>
      <c r="W126" s="1580"/>
      <c r="X126" s="1580"/>
      <c r="Y126" s="1580"/>
      <c r="Z126" s="1580"/>
      <c r="AA126" s="1580"/>
      <c r="AB126" s="1580"/>
      <c r="AC126" s="1228"/>
      <c r="AD126" s="1228"/>
      <c r="AE126" s="1228"/>
      <c r="AF126" s="1228"/>
      <c r="AG126" s="1228"/>
      <c r="AH126" s="1228"/>
      <c r="AI126" s="1228"/>
      <c r="AJ126" s="1044"/>
      <c r="AK126" s="1044"/>
      <c r="AL126" s="1044"/>
      <c r="AM126" s="1044"/>
      <c r="AN126" s="1044"/>
      <c r="AO126" s="1044"/>
      <c r="AP126" s="1044"/>
      <c r="AQ126" s="1044"/>
      <c r="AR126" s="1042">
        <f>T126*AC126*AJ126</f>
        <v>0</v>
      </c>
      <c r="AS126" s="1042"/>
      <c r="AT126" s="1042"/>
      <c r="AU126" s="1042"/>
      <c r="AV126" s="1042"/>
      <c r="AW126" s="1042"/>
      <c r="AX126" s="1042"/>
      <c r="AY126" s="1042"/>
      <c r="AZ126" s="1042"/>
      <c r="BA126" s="177"/>
    </row>
    <row r="128" spans="1:53" s="182" customFormat="1" ht="18" customHeight="1">
      <c r="A128" s="177"/>
      <c r="B128" s="1583" t="s">
        <v>1240</v>
      </c>
      <c r="C128" s="1583"/>
      <c r="D128" s="1583"/>
      <c r="E128" s="1583"/>
      <c r="F128" s="1583"/>
      <c r="G128" s="1583"/>
      <c r="H128" s="1583"/>
      <c r="I128" s="1583"/>
      <c r="J128" s="1583"/>
      <c r="K128" s="1583"/>
      <c r="L128" s="1583"/>
      <c r="M128" s="1583"/>
      <c r="N128" s="1583"/>
      <c r="O128" s="1583"/>
      <c r="P128" s="1583"/>
      <c r="Q128" s="1583"/>
      <c r="R128" s="1583"/>
      <c r="S128" s="1583"/>
      <c r="T128" s="1583"/>
      <c r="U128" s="1583"/>
      <c r="V128" s="1583"/>
      <c r="W128" s="1583"/>
      <c r="X128" s="1583"/>
      <c r="Y128" s="1583"/>
      <c r="Z128" s="1583"/>
      <c r="AA128" s="1583"/>
      <c r="AB128" s="1583"/>
      <c r="AC128" s="1583"/>
      <c r="AD128" s="1583"/>
      <c r="AE128" s="1583"/>
      <c r="AF128" s="1583"/>
      <c r="AG128" s="1583"/>
      <c r="AH128" s="1583"/>
      <c r="AI128" s="1583"/>
      <c r="AJ128" s="1583"/>
      <c r="AK128" s="1583"/>
      <c r="AL128" s="1583"/>
      <c r="AM128" s="1583"/>
      <c r="AN128" s="1583"/>
      <c r="AO128" s="1583"/>
      <c r="AP128" s="1583"/>
      <c r="AQ128" s="1583"/>
      <c r="AR128" s="1583"/>
      <c r="AS128" s="1583"/>
      <c r="AT128" s="1583"/>
      <c r="AU128" s="1583"/>
      <c r="AV128" s="1583"/>
      <c r="AW128" s="1583"/>
      <c r="AX128" s="1583"/>
      <c r="AY128" s="1583"/>
      <c r="AZ128" s="1583"/>
      <c r="BA128" s="177"/>
    </row>
    <row r="129" spans="1:60" s="178" customFormat="1" ht="5.2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</row>
    <row r="130" spans="1:60" s="178" customFormat="1" ht="12.75" customHeight="1">
      <c r="A130" s="261"/>
      <c r="B130" s="1044" t="s">
        <v>0</v>
      </c>
      <c r="C130" s="1044"/>
      <c r="D130" s="1044"/>
      <c r="E130" s="1044"/>
      <c r="F130" s="1044"/>
      <c r="G130" s="1044"/>
      <c r="H130" s="1044"/>
      <c r="I130" s="1044"/>
      <c r="J130" s="1044"/>
      <c r="K130" s="1044"/>
      <c r="L130" s="1044"/>
      <c r="M130" s="1044"/>
      <c r="N130" s="1044"/>
      <c r="O130" s="1044"/>
      <c r="P130" s="1044"/>
      <c r="Q130" s="1044"/>
      <c r="R130" s="1168" t="s">
        <v>1</v>
      </c>
      <c r="S130" s="1044"/>
      <c r="T130" s="1044" t="s">
        <v>606</v>
      </c>
      <c r="U130" s="1044"/>
      <c r="V130" s="1044"/>
      <c r="W130" s="1044"/>
      <c r="X130" s="1044"/>
      <c r="Y130" s="1044"/>
      <c r="Z130" s="1044"/>
      <c r="AA130" s="1044"/>
      <c r="AB130" s="1044"/>
      <c r="AC130" s="1044" t="s">
        <v>605</v>
      </c>
      <c r="AD130" s="1044"/>
      <c r="AE130" s="1044"/>
      <c r="AF130" s="1044"/>
      <c r="AG130" s="1044"/>
      <c r="AH130" s="1044"/>
      <c r="AI130" s="1044"/>
      <c r="AJ130" s="1044" t="s">
        <v>604</v>
      </c>
      <c r="AK130" s="1044"/>
      <c r="AL130" s="1044"/>
      <c r="AM130" s="1044"/>
      <c r="AN130" s="1044"/>
      <c r="AO130" s="1044"/>
      <c r="AP130" s="1044"/>
      <c r="AQ130" s="1044"/>
      <c r="AR130" s="1044" t="s">
        <v>603</v>
      </c>
      <c r="AS130" s="1044"/>
      <c r="AT130" s="1044"/>
      <c r="AU130" s="1044"/>
      <c r="AV130" s="1044"/>
      <c r="AW130" s="1044"/>
      <c r="AX130" s="1044"/>
      <c r="AY130" s="1044"/>
      <c r="AZ130" s="1061"/>
      <c r="BA130" s="261"/>
    </row>
    <row r="131" spans="1:60" s="178" customFormat="1" ht="12.75" customHeight="1">
      <c r="A131" s="261"/>
      <c r="B131" s="1044"/>
      <c r="C131" s="1044"/>
      <c r="D131" s="1044"/>
      <c r="E131" s="1044"/>
      <c r="F131" s="1044"/>
      <c r="G131" s="1044"/>
      <c r="H131" s="1044"/>
      <c r="I131" s="1044"/>
      <c r="J131" s="1044"/>
      <c r="K131" s="1044"/>
      <c r="L131" s="1044"/>
      <c r="M131" s="1044"/>
      <c r="N131" s="1044"/>
      <c r="O131" s="1044"/>
      <c r="P131" s="1044"/>
      <c r="Q131" s="1044"/>
      <c r="R131" s="1168"/>
      <c r="S131" s="1044"/>
      <c r="T131" s="1044"/>
      <c r="U131" s="1044"/>
      <c r="V131" s="1044"/>
      <c r="W131" s="1044"/>
      <c r="X131" s="1044"/>
      <c r="Y131" s="1044"/>
      <c r="Z131" s="1044"/>
      <c r="AA131" s="1044"/>
      <c r="AB131" s="1044"/>
      <c r="AC131" s="1044"/>
      <c r="AD131" s="1044"/>
      <c r="AE131" s="1044"/>
      <c r="AF131" s="1044"/>
      <c r="AG131" s="1044"/>
      <c r="AH131" s="1044"/>
      <c r="AI131" s="1044"/>
      <c r="AJ131" s="1044"/>
      <c r="AK131" s="1044"/>
      <c r="AL131" s="1044"/>
      <c r="AM131" s="1044"/>
      <c r="AN131" s="1044"/>
      <c r="AO131" s="1044"/>
      <c r="AP131" s="1044"/>
      <c r="AQ131" s="1044"/>
      <c r="AR131" s="1044"/>
      <c r="AS131" s="1044"/>
      <c r="AT131" s="1044"/>
      <c r="AU131" s="1044"/>
      <c r="AV131" s="1044"/>
      <c r="AW131" s="1044"/>
      <c r="AX131" s="1044"/>
      <c r="AY131" s="1044"/>
      <c r="AZ131" s="1061"/>
      <c r="BA131" s="261"/>
    </row>
    <row r="132" spans="1:60" s="178" customFormat="1" ht="12.75" customHeight="1">
      <c r="A132" s="261"/>
      <c r="B132" s="1044"/>
      <c r="C132" s="1044"/>
      <c r="D132" s="1044"/>
      <c r="E132" s="1044"/>
      <c r="F132" s="1044"/>
      <c r="G132" s="1044"/>
      <c r="H132" s="1044"/>
      <c r="I132" s="1044"/>
      <c r="J132" s="1044"/>
      <c r="K132" s="1044"/>
      <c r="L132" s="1044"/>
      <c r="M132" s="1044"/>
      <c r="N132" s="1044"/>
      <c r="O132" s="1044"/>
      <c r="P132" s="1044"/>
      <c r="Q132" s="1044"/>
      <c r="R132" s="1168"/>
      <c r="S132" s="1044"/>
      <c r="T132" s="1044"/>
      <c r="U132" s="1044"/>
      <c r="V132" s="1044"/>
      <c r="W132" s="1044"/>
      <c r="X132" s="1044"/>
      <c r="Y132" s="1044"/>
      <c r="Z132" s="1044"/>
      <c r="AA132" s="1044"/>
      <c r="AB132" s="1044"/>
      <c r="AC132" s="1044"/>
      <c r="AD132" s="1044"/>
      <c r="AE132" s="1044"/>
      <c r="AF132" s="1044"/>
      <c r="AG132" s="1044"/>
      <c r="AH132" s="1044"/>
      <c r="AI132" s="1044"/>
      <c r="AJ132" s="1044"/>
      <c r="AK132" s="1044"/>
      <c r="AL132" s="1044"/>
      <c r="AM132" s="1044"/>
      <c r="AN132" s="1044"/>
      <c r="AO132" s="1044"/>
      <c r="AP132" s="1044"/>
      <c r="AQ132" s="1044"/>
      <c r="AR132" s="1044"/>
      <c r="AS132" s="1044"/>
      <c r="AT132" s="1044"/>
      <c r="AU132" s="1044"/>
      <c r="AV132" s="1044"/>
      <c r="AW132" s="1044"/>
      <c r="AX132" s="1044"/>
      <c r="AY132" s="1044"/>
      <c r="AZ132" s="1061"/>
      <c r="BA132" s="261"/>
    </row>
    <row r="133" spans="1:60" s="178" customFormat="1" ht="12.75" customHeight="1">
      <c r="A133" s="261"/>
      <c r="B133" s="1044"/>
      <c r="C133" s="1044"/>
      <c r="D133" s="1044"/>
      <c r="E133" s="1044"/>
      <c r="F133" s="1044"/>
      <c r="G133" s="1044"/>
      <c r="H133" s="1044"/>
      <c r="I133" s="1044"/>
      <c r="J133" s="1044"/>
      <c r="K133" s="1044"/>
      <c r="L133" s="1044"/>
      <c r="M133" s="1044"/>
      <c r="N133" s="1044"/>
      <c r="O133" s="1044"/>
      <c r="P133" s="1044"/>
      <c r="Q133" s="1044"/>
      <c r="R133" s="1168"/>
      <c r="S133" s="1044"/>
      <c r="T133" s="1044"/>
      <c r="U133" s="1044"/>
      <c r="V133" s="1044"/>
      <c r="W133" s="1044"/>
      <c r="X133" s="1044"/>
      <c r="Y133" s="1044"/>
      <c r="Z133" s="1044"/>
      <c r="AA133" s="1044"/>
      <c r="AB133" s="1044"/>
      <c r="AC133" s="1044"/>
      <c r="AD133" s="1044"/>
      <c r="AE133" s="1044"/>
      <c r="AF133" s="1044"/>
      <c r="AG133" s="1044"/>
      <c r="AH133" s="1044"/>
      <c r="AI133" s="1044"/>
      <c r="AJ133" s="1044"/>
      <c r="AK133" s="1044"/>
      <c r="AL133" s="1044"/>
      <c r="AM133" s="1044"/>
      <c r="AN133" s="1044"/>
      <c r="AO133" s="1044"/>
      <c r="AP133" s="1044"/>
      <c r="AQ133" s="1044"/>
      <c r="AR133" s="1044"/>
      <c r="AS133" s="1044"/>
      <c r="AT133" s="1044"/>
      <c r="AU133" s="1044"/>
      <c r="AV133" s="1044"/>
      <c r="AW133" s="1044"/>
      <c r="AX133" s="1044"/>
      <c r="AY133" s="1044"/>
      <c r="AZ133" s="1061"/>
      <c r="BA133" s="261"/>
    </row>
    <row r="134" spans="1:60" s="178" customFormat="1" ht="15" customHeight="1">
      <c r="A134" s="177"/>
      <c r="B134" s="1044">
        <v>1</v>
      </c>
      <c r="C134" s="1044"/>
      <c r="D134" s="1044"/>
      <c r="E134" s="1044"/>
      <c r="F134" s="1044"/>
      <c r="G134" s="1044"/>
      <c r="H134" s="1044"/>
      <c r="I134" s="1044"/>
      <c r="J134" s="1044"/>
      <c r="K134" s="1044"/>
      <c r="L134" s="1044"/>
      <c r="M134" s="1044"/>
      <c r="N134" s="1044"/>
      <c r="O134" s="1044"/>
      <c r="P134" s="1044"/>
      <c r="Q134" s="1044"/>
      <c r="R134" s="1052">
        <v>2</v>
      </c>
      <c r="S134" s="1053"/>
      <c r="T134" s="1443">
        <v>3</v>
      </c>
      <c r="U134" s="1443"/>
      <c r="V134" s="1443"/>
      <c r="W134" s="1443"/>
      <c r="X134" s="1443"/>
      <c r="Y134" s="1443"/>
      <c r="Z134" s="1443"/>
      <c r="AA134" s="1443"/>
      <c r="AB134" s="1443"/>
      <c r="AC134" s="1443">
        <v>4</v>
      </c>
      <c r="AD134" s="1443"/>
      <c r="AE134" s="1443"/>
      <c r="AF134" s="1443"/>
      <c r="AG134" s="1443"/>
      <c r="AH134" s="1443"/>
      <c r="AI134" s="1443"/>
      <c r="AJ134" s="1443">
        <v>5</v>
      </c>
      <c r="AK134" s="1443"/>
      <c r="AL134" s="1443"/>
      <c r="AM134" s="1443"/>
      <c r="AN134" s="1443"/>
      <c r="AO134" s="1443"/>
      <c r="AP134" s="1443"/>
      <c r="AQ134" s="1443"/>
      <c r="AR134" s="1443">
        <v>6</v>
      </c>
      <c r="AS134" s="1443"/>
      <c r="AT134" s="1443"/>
      <c r="AU134" s="1443"/>
      <c r="AV134" s="1443"/>
      <c r="AW134" s="1443"/>
      <c r="AX134" s="1443"/>
      <c r="AY134" s="1443"/>
      <c r="AZ134" s="1058"/>
      <c r="BA134" s="320"/>
    </row>
    <row r="135" spans="1:60" s="178" customFormat="1" ht="31.5" customHeight="1">
      <c r="A135" s="177"/>
      <c r="B135" s="1427" t="s">
        <v>602</v>
      </c>
      <c r="C135" s="1427"/>
      <c r="D135" s="1427"/>
      <c r="E135" s="1427"/>
      <c r="F135" s="1427"/>
      <c r="G135" s="1427"/>
      <c r="H135" s="1427"/>
      <c r="I135" s="1427"/>
      <c r="J135" s="1427"/>
      <c r="K135" s="1427"/>
      <c r="L135" s="1427"/>
      <c r="M135" s="1427"/>
      <c r="N135" s="1427"/>
      <c r="O135" s="1427"/>
      <c r="P135" s="1427"/>
      <c r="Q135" s="1427"/>
      <c r="R135" s="1606">
        <v>100</v>
      </c>
      <c r="S135" s="1606"/>
      <c r="T135" s="1617" t="e">
        <f>AR135/AJ135/AC135</f>
        <v>#DIV/0!</v>
      </c>
      <c r="U135" s="1042"/>
      <c r="V135" s="1042"/>
      <c r="W135" s="1042"/>
      <c r="X135" s="1042"/>
      <c r="Y135" s="1042"/>
      <c r="Z135" s="1042"/>
      <c r="AA135" s="1042"/>
      <c r="AB135" s="1042"/>
      <c r="AC135" s="1228"/>
      <c r="AD135" s="1228"/>
      <c r="AE135" s="1228"/>
      <c r="AF135" s="1228"/>
      <c r="AG135" s="1228"/>
      <c r="AH135" s="1228"/>
      <c r="AI135" s="1228"/>
      <c r="AJ135" s="1044"/>
      <c r="AK135" s="1044"/>
      <c r="AL135" s="1044"/>
      <c r="AM135" s="1044"/>
      <c r="AN135" s="1044"/>
      <c r="AO135" s="1044"/>
      <c r="AP135" s="1044"/>
      <c r="AQ135" s="1044"/>
      <c r="AR135" s="1611">
        <v>0</v>
      </c>
      <c r="AS135" s="1044"/>
      <c r="AT135" s="1044"/>
      <c r="AU135" s="1044"/>
      <c r="AV135" s="1044"/>
      <c r="AW135" s="1044"/>
      <c r="AX135" s="1044"/>
      <c r="AY135" s="1044"/>
      <c r="AZ135" s="1044"/>
      <c r="BA135" s="177"/>
    </row>
    <row r="136" spans="1:60" s="178" customFormat="1" ht="18" customHeight="1">
      <c r="A136" s="177"/>
      <c r="B136" s="1610" t="s">
        <v>601</v>
      </c>
      <c r="C136" s="1610"/>
      <c r="D136" s="1610"/>
      <c r="E136" s="1610"/>
      <c r="F136" s="1610"/>
      <c r="G136" s="1610"/>
      <c r="H136" s="1610"/>
      <c r="I136" s="1610"/>
      <c r="J136" s="1610"/>
      <c r="K136" s="1610"/>
      <c r="L136" s="1610"/>
      <c r="M136" s="1610"/>
      <c r="N136" s="1610"/>
      <c r="O136" s="1610"/>
      <c r="P136" s="1610"/>
      <c r="Q136" s="1610"/>
      <c r="R136" s="1606">
        <v>110</v>
      </c>
      <c r="S136" s="1606"/>
      <c r="T136" s="1580"/>
      <c r="U136" s="1580"/>
      <c r="V136" s="1580"/>
      <c r="W136" s="1580"/>
      <c r="X136" s="1580"/>
      <c r="Y136" s="1580"/>
      <c r="Z136" s="1580"/>
      <c r="AA136" s="1580"/>
      <c r="AB136" s="1580"/>
      <c r="AC136" s="1228"/>
      <c r="AD136" s="1228"/>
      <c r="AE136" s="1228"/>
      <c r="AF136" s="1228"/>
      <c r="AG136" s="1228"/>
      <c r="AH136" s="1228"/>
      <c r="AI136" s="1228"/>
      <c r="AJ136" s="1044"/>
      <c r="AK136" s="1044"/>
      <c r="AL136" s="1044"/>
      <c r="AM136" s="1044"/>
      <c r="AN136" s="1044"/>
      <c r="AO136" s="1044"/>
      <c r="AP136" s="1044"/>
      <c r="AQ136" s="1044"/>
      <c r="AR136" s="1042">
        <f>T136*AC136*AJ136</f>
        <v>0</v>
      </c>
      <c r="AS136" s="1042"/>
      <c r="AT136" s="1042"/>
      <c r="AU136" s="1042"/>
      <c r="AV136" s="1042"/>
      <c r="AW136" s="1042"/>
      <c r="AX136" s="1042"/>
      <c r="AY136" s="1042"/>
      <c r="AZ136" s="1042"/>
      <c r="BA136" s="177"/>
    </row>
    <row r="137" spans="1:60" s="178" customFormat="1" ht="18" customHeight="1">
      <c r="A137" s="177"/>
      <c r="B137" s="1607" t="s">
        <v>600</v>
      </c>
      <c r="C137" s="1607"/>
      <c r="D137" s="1607"/>
      <c r="E137" s="1607"/>
      <c r="F137" s="1607"/>
      <c r="G137" s="1607"/>
      <c r="H137" s="1607"/>
      <c r="I137" s="1607"/>
      <c r="J137" s="1607"/>
      <c r="K137" s="1607"/>
      <c r="L137" s="1607"/>
      <c r="M137" s="1607"/>
      <c r="N137" s="1607"/>
      <c r="O137" s="1607"/>
      <c r="P137" s="1607"/>
      <c r="Q137" s="1607"/>
      <c r="R137" s="1606">
        <v>111</v>
      </c>
      <c r="S137" s="1606"/>
      <c r="T137" s="1580"/>
      <c r="U137" s="1580"/>
      <c r="V137" s="1580"/>
      <c r="W137" s="1580"/>
      <c r="X137" s="1580"/>
      <c r="Y137" s="1580"/>
      <c r="Z137" s="1580"/>
      <c r="AA137" s="1580"/>
      <c r="AB137" s="1580"/>
      <c r="AC137" s="1228"/>
      <c r="AD137" s="1228"/>
      <c r="AE137" s="1228"/>
      <c r="AF137" s="1228"/>
      <c r="AG137" s="1228"/>
      <c r="AH137" s="1228"/>
      <c r="AI137" s="1228"/>
      <c r="AJ137" s="1044"/>
      <c r="AK137" s="1044"/>
      <c r="AL137" s="1044"/>
      <c r="AM137" s="1044"/>
      <c r="AN137" s="1044"/>
      <c r="AO137" s="1044"/>
      <c r="AP137" s="1044"/>
      <c r="AQ137" s="1044"/>
      <c r="AR137" s="1042">
        <f>T137*AC137*AJ137</f>
        <v>0</v>
      </c>
      <c r="AS137" s="1042"/>
      <c r="AT137" s="1042"/>
      <c r="AU137" s="1042"/>
      <c r="AV137" s="1042"/>
      <c r="AW137" s="1042"/>
      <c r="AX137" s="1042"/>
      <c r="AY137" s="1042"/>
      <c r="AZ137" s="1042"/>
      <c r="BA137" s="177"/>
    </row>
    <row r="138" spans="1:60" s="182" customFormat="1" ht="15" customHeight="1">
      <c r="A138" s="177"/>
      <c r="B138" s="324"/>
      <c r="C138" s="324"/>
      <c r="D138" s="324"/>
      <c r="E138" s="324"/>
      <c r="F138" s="324"/>
      <c r="G138" s="324"/>
      <c r="H138" s="324"/>
      <c r="I138" s="324"/>
      <c r="J138" s="324"/>
      <c r="K138" s="323"/>
      <c r="L138" s="323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177"/>
    </row>
    <row r="139" spans="1:60" s="182" customFormat="1" ht="18" customHeight="1">
      <c r="A139" s="177"/>
      <c r="B139" s="1623" t="s">
        <v>1241</v>
      </c>
      <c r="C139" s="1623"/>
      <c r="D139" s="1623"/>
      <c r="E139" s="1623"/>
      <c r="F139" s="1623"/>
      <c r="G139" s="1623"/>
      <c r="H139" s="1623"/>
      <c r="I139" s="1623"/>
      <c r="J139" s="1623"/>
      <c r="K139" s="1623"/>
      <c r="L139" s="1623"/>
      <c r="M139" s="1623"/>
      <c r="N139" s="1623"/>
      <c r="O139" s="1623"/>
      <c r="P139" s="1623"/>
      <c r="Q139" s="1623"/>
      <c r="R139" s="1623"/>
      <c r="S139" s="1623"/>
      <c r="T139" s="1623"/>
      <c r="U139" s="1623"/>
      <c r="V139" s="1623"/>
      <c r="W139" s="1623"/>
      <c r="X139" s="1623"/>
      <c r="Y139" s="1623"/>
      <c r="Z139" s="1623"/>
      <c r="AA139" s="1623"/>
      <c r="AB139" s="1623"/>
      <c r="AC139" s="1623"/>
      <c r="AD139" s="1623"/>
      <c r="AE139" s="1623"/>
      <c r="AF139" s="1623"/>
      <c r="AG139" s="1623"/>
      <c r="AH139" s="1623"/>
      <c r="AI139" s="1623"/>
      <c r="AJ139" s="1623"/>
      <c r="AK139" s="1623"/>
      <c r="AL139" s="1623"/>
      <c r="AM139" s="1623"/>
      <c r="AN139" s="1623"/>
      <c r="AO139" s="1623"/>
      <c r="AP139" s="1623"/>
      <c r="AQ139" s="1623"/>
      <c r="AR139" s="1623"/>
      <c r="AS139" s="1623"/>
      <c r="AT139" s="1623"/>
      <c r="AU139" s="1623"/>
      <c r="AV139" s="1623"/>
      <c r="AW139" s="1623"/>
      <c r="AX139" s="1623"/>
      <c r="AY139" s="1623"/>
      <c r="AZ139" s="1623"/>
      <c r="BA139" s="321"/>
    </row>
    <row r="140" spans="1:60" s="182" customFormat="1">
      <c r="A140" s="177"/>
      <c r="B140" s="680"/>
      <c r="C140" s="680"/>
      <c r="D140" s="680"/>
      <c r="E140" s="680"/>
      <c r="F140" s="680"/>
      <c r="G140" s="680"/>
      <c r="H140" s="680"/>
      <c r="I140" s="680"/>
      <c r="J140" s="680"/>
      <c r="K140" s="680"/>
      <c r="L140" s="680"/>
      <c r="M140" s="680"/>
      <c r="N140" s="680"/>
      <c r="O140" s="680"/>
      <c r="P140" s="680"/>
      <c r="Q140" s="680"/>
      <c r="R140" s="680"/>
      <c r="S140" s="680"/>
      <c r="T140" s="680"/>
      <c r="U140" s="680"/>
      <c r="V140" s="680"/>
      <c r="W140" s="680"/>
      <c r="X140" s="680"/>
      <c r="Y140" s="680"/>
      <c r="Z140" s="680"/>
      <c r="AA140" s="680"/>
      <c r="AB140" s="680"/>
      <c r="AC140" s="680"/>
      <c r="AD140" s="680"/>
      <c r="AE140" s="680"/>
      <c r="AF140" s="680"/>
      <c r="AG140" s="680"/>
      <c r="AH140" s="680"/>
      <c r="AI140" s="680"/>
      <c r="AJ140" s="680"/>
      <c r="AK140" s="680"/>
      <c r="AL140" s="680"/>
      <c r="AM140" s="680"/>
      <c r="AN140" s="680"/>
      <c r="AO140" s="680"/>
      <c r="AP140" s="680"/>
      <c r="AQ140" s="680"/>
      <c r="AR140" s="680"/>
      <c r="AS140" s="680"/>
      <c r="AT140" s="680"/>
      <c r="AU140" s="680"/>
      <c r="AV140" s="680"/>
      <c r="AW140" s="680"/>
      <c r="AX140" s="680"/>
      <c r="AY140" s="680"/>
      <c r="AZ140" s="680"/>
      <c r="BA140" s="321"/>
    </row>
    <row r="141" spans="1:60" s="205" customFormat="1" ht="50.1" customHeight="1">
      <c r="A141" s="261"/>
      <c r="B141" s="1044" t="s">
        <v>559</v>
      </c>
      <c r="C141" s="1044"/>
      <c r="D141" s="1044"/>
      <c r="E141" s="1044"/>
      <c r="F141" s="1044"/>
      <c r="G141" s="1044"/>
      <c r="H141" s="1044"/>
      <c r="I141" s="1058" t="s">
        <v>584</v>
      </c>
      <c r="J141" s="1052"/>
      <c r="K141" s="1053"/>
      <c r="L141" s="1058" t="s">
        <v>1</v>
      </c>
      <c r="M141" s="1053"/>
      <c r="N141" s="1052" t="s">
        <v>1215</v>
      </c>
      <c r="O141" s="1052"/>
      <c r="P141" s="1052"/>
      <c r="Q141" s="1052"/>
      <c r="R141" s="1052"/>
      <c r="S141" s="1052"/>
      <c r="T141" s="1052"/>
      <c r="U141" s="1052"/>
      <c r="V141" s="1052"/>
      <c r="W141" s="1052"/>
      <c r="X141" s="1052"/>
      <c r="Y141" s="1052"/>
      <c r="Z141" s="1052"/>
      <c r="AA141" s="1061" t="s">
        <v>1216</v>
      </c>
      <c r="AB141" s="1062"/>
      <c r="AC141" s="1062"/>
      <c r="AD141" s="1062"/>
      <c r="AE141" s="1062"/>
      <c r="AF141" s="1062"/>
      <c r="AG141" s="1062"/>
      <c r="AH141" s="1062"/>
      <c r="AI141" s="1062"/>
      <c r="AJ141" s="1062"/>
      <c r="AK141" s="1062"/>
      <c r="AL141" s="1062"/>
      <c r="AM141" s="1062"/>
      <c r="AN141" s="1061" t="s">
        <v>1217</v>
      </c>
      <c r="AO141" s="1062"/>
      <c r="AP141" s="1062"/>
      <c r="AQ141" s="1062"/>
      <c r="AR141" s="1062"/>
      <c r="AS141" s="1062"/>
      <c r="AT141" s="1062"/>
      <c r="AU141" s="1062"/>
      <c r="AV141" s="1062"/>
      <c r="AW141" s="1062"/>
      <c r="AX141" s="1062"/>
      <c r="AY141" s="1062"/>
      <c r="AZ141" s="1062"/>
      <c r="BA141" s="320"/>
      <c r="BB141" s="239"/>
      <c r="BC141" s="239"/>
      <c r="BD141" s="239"/>
      <c r="BE141" s="239"/>
      <c r="BF141" s="239"/>
      <c r="BG141" s="246"/>
      <c r="BH141" s="246"/>
    </row>
    <row r="142" spans="1:60" s="205" customFormat="1" ht="83.1" customHeight="1">
      <c r="A142" s="261"/>
      <c r="B142" s="1044"/>
      <c r="C142" s="1044"/>
      <c r="D142" s="1044"/>
      <c r="E142" s="1044"/>
      <c r="F142" s="1044"/>
      <c r="G142" s="1044"/>
      <c r="H142" s="1044"/>
      <c r="I142" s="1060"/>
      <c r="J142" s="1056"/>
      <c r="K142" s="1057"/>
      <c r="L142" s="1060"/>
      <c r="M142" s="1057"/>
      <c r="N142" s="1061" t="s">
        <v>599</v>
      </c>
      <c r="O142" s="1062"/>
      <c r="P142" s="1168"/>
      <c r="Q142" s="1517" t="s">
        <v>557</v>
      </c>
      <c r="R142" s="1170"/>
      <c r="S142" s="1170"/>
      <c r="T142" s="1171"/>
      <c r="U142" s="1061" t="s">
        <v>598</v>
      </c>
      <c r="V142" s="1062"/>
      <c r="W142" s="1168"/>
      <c r="X142" s="1061" t="s">
        <v>597</v>
      </c>
      <c r="Y142" s="1062"/>
      <c r="Z142" s="1168"/>
      <c r="AA142" s="1061" t="s">
        <v>599</v>
      </c>
      <c r="AB142" s="1062"/>
      <c r="AC142" s="1168"/>
      <c r="AD142" s="1517" t="s">
        <v>557</v>
      </c>
      <c r="AE142" s="1170"/>
      <c r="AF142" s="1170"/>
      <c r="AG142" s="1171"/>
      <c r="AH142" s="1061" t="s">
        <v>598</v>
      </c>
      <c r="AI142" s="1062"/>
      <c r="AJ142" s="1168"/>
      <c r="AK142" s="1061" t="s">
        <v>597</v>
      </c>
      <c r="AL142" s="1062"/>
      <c r="AM142" s="1168"/>
      <c r="AN142" s="1061" t="s">
        <v>599</v>
      </c>
      <c r="AO142" s="1062"/>
      <c r="AP142" s="1168"/>
      <c r="AQ142" s="1517" t="s">
        <v>557</v>
      </c>
      <c r="AR142" s="1170"/>
      <c r="AS142" s="1170"/>
      <c r="AT142" s="1171"/>
      <c r="AU142" s="1061" t="s">
        <v>598</v>
      </c>
      <c r="AV142" s="1062"/>
      <c r="AW142" s="1168"/>
      <c r="AX142" s="1061" t="s">
        <v>597</v>
      </c>
      <c r="AY142" s="1062"/>
      <c r="AZ142" s="1168"/>
      <c r="BA142" s="319"/>
      <c r="BB142" s="318"/>
      <c r="BC142" s="318"/>
      <c r="BD142" s="239"/>
      <c r="BE142" s="239"/>
      <c r="BF142" s="239"/>
      <c r="BG142" s="246"/>
      <c r="BH142" s="246"/>
    </row>
    <row r="143" spans="1:60" s="205" customFormat="1" ht="15" customHeight="1">
      <c r="A143" s="261"/>
      <c r="B143" s="1588">
        <v>1</v>
      </c>
      <c r="C143" s="1588"/>
      <c r="D143" s="1588"/>
      <c r="E143" s="1588"/>
      <c r="F143" s="1588"/>
      <c r="G143" s="1588"/>
      <c r="H143" s="1588"/>
      <c r="I143" s="1626">
        <v>2</v>
      </c>
      <c r="J143" s="1627"/>
      <c r="K143" s="1628"/>
      <c r="L143" s="1625">
        <v>3</v>
      </c>
      <c r="M143" s="1590"/>
      <c r="N143" s="1590">
        <v>4</v>
      </c>
      <c r="O143" s="1629"/>
      <c r="P143" s="1629"/>
      <c r="Q143" s="1443">
        <v>5</v>
      </c>
      <c r="R143" s="1443"/>
      <c r="S143" s="1443"/>
      <c r="T143" s="1443"/>
      <c r="U143" s="1443">
        <v>6</v>
      </c>
      <c r="V143" s="1443"/>
      <c r="W143" s="1443"/>
      <c r="X143" s="1443">
        <v>7</v>
      </c>
      <c r="Y143" s="1443"/>
      <c r="Z143" s="1443"/>
      <c r="AA143" s="1443">
        <v>8</v>
      </c>
      <c r="AB143" s="1443"/>
      <c r="AC143" s="1443"/>
      <c r="AD143" s="1443">
        <v>9</v>
      </c>
      <c r="AE143" s="1443"/>
      <c r="AF143" s="1443"/>
      <c r="AG143" s="1443"/>
      <c r="AH143" s="1443">
        <v>10</v>
      </c>
      <c r="AI143" s="1443"/>
      <c r="AJ143" s="1443"/>
      <c r="AK143" s="1443">
        <v>11</v>
      </c>
      <c r="AL143" s="1443"/>
      <c r="AM143" s="1443"/>
      <c r="AN143" s="1443">
        <v>12</v>
      </c>
      <c r="AO143" s="1443"/>
      <c r="AP143" s="1443"/>
      <c r="AQ143" s="1443">
        <v>13</v>
      </c>
      <c r="AR143" s="1443"/>
      <c r="AS143" s="1443"/>
      <c r="AT143" s="1443"/>
      <c r="AU143" s="1443">
        <v>14</v>
      </c>
      <c r="AV143" s="1443"/>
      <c r="AW143" s="1443"/>
      <c r="AX143" s="1443">
        <v>15</v>
      </c>
      <c r="AY143" s="1443"/>
      <c r="AZ143" s="1058"/>
      <c r="BA143" s="180"/>
      <c r="BB143" s="237"/>
      <c r="BC143" s="237"/>
      <c r="BD143" s="237"/>
      <c r="BE143" s="237"/>
      <c r="BF143" s="237"/>
      <c r="BG143" s="246"/>
      <c r="BH143" s="246"/>
    </row>
    <row r="144" spans="1:60" s="205" customFormat="1" ht="60" customHeight="1">
      <c r="A144" s="261"/>
      <c r="B144" s="1428" t="s">
        <v>1071</v>
      </c>
      <c r="C144" s="1299"/>
      <c r="D144" s="1299"/>
      <c r="E144" s="1299"/>
      <c r="F144" s="1299"/>
      <c r="G144" s="1299"/>
      <c r="H144" s="1426"/>
      <c r="I144" s="1250" t="s">
        <v>1072</v>
      </c>
      <c r="J144" s="1251"/>
      <c r="K144" s="1251"/>
      <c r="L144" s="1232" t="s">
        <v>312</v>
      </c>
      <c r="M144" s="1232"/>
      <c r="N144" s="1588">
        <f>X144/U144/Q144</f>
        <v>0</v>
      </c>
      <c r="O144" s="1588"/>
      <c r="P144" s="1588"/>
      <c r="Q144" s="1044">
        <v>1</v>
      </c>
      <c r="R144" s="1044"/>
      <c r="S144" s="1044"/>
      <c r="T144" s="1044"/>
      <c r="U144" s="1632">
        <v>10</v>
      </c>
      <c r="V144" s="1632"/>
      <c r="W144" s="1632"/>
      <c r="X144" s="1042">
        <v>0</v>
      </c>
      <c r="Y144" s="1042"/>
      <c r="Z144" s="1042"/>
      <c r="AA144" s="1588">
        <f>AK144/AH144/AD144</f>
        <v>0</v>
      </c>
      <c r="AB144" s="1588"/>
      <c r="AC144" s="1588"/>
      <c r="AD144" s="1044">
        <v>1</v>
      </c>
      <c r="AE144" s="1044"/>
      <c r="AF144" s="1044"/>
      <c r="AG144" s="1044"/>
      <c r="AH144" s="1632">
        <v>10</v>
      </c>
      <c r="AI144" s="1632"/>
      <c r="AJ144" s="1632"/>
      <c r="AK144" s="1042">
        <v>0</v>
      </c>
      <c r="AL144" s="1042"/>
      <c r="AM144" s="1042"/>
      <c r="AN144" s="1588">
        <f>AX144/AU144/AQ144</f>
        <v>0</v>
      </c>
      <c r="AO144" s="1588"/>
      <c r="AP144" s="1588"/>
      <c r="AQ144" s="1044">
        <v>1</v>
      </c>
      <c r="AR144" s="1044"/>
      <c r="AS144" s="1044"/>
      <c r="AT144" s="1044"/>
      <c r="AU144" s="1632">
        <v>10</v>
      </c>
      <c r="AV144" s="1632"/>
      <c r="AW144" s="1632"/>
      <c r="AX144" s="1042">
        <v>0</v>
      </c>
      <c r="AY144" s="1042"/>
      <c r="AZ144" s="1042"/>
      <c r="BA144" s="180"/>
      <c r="BB144" s="237"/>
      <c r="BC144" s="237"/>
      <c r="BD144" s="237"/>
      <c r="BE144" s="237"/>
      <c r="BF144" s="237"/>
      <c r="BG144" s="246"/>
      <c r="BH144" s="246"/>
    </row>
    <row r="145" spans="1:60" s="205" customFormat="1" ht="79.5" customHeight="1">
      <c r="A145" s="261"/>
      <c r="B145" s="1428" t="s">
        <v>1242</v>
      </c>
      <c r="C145" s="1299"/>
      <c r="D145" s="1299"/>
      <c r="E145" s="1299"/>
      <c r="F145" s="1299"/>
      <c r="G145" s="1299"/>
      <c r="H145" s="1426"/>
      <c r="I145" s="1250" t="s">
        <v>1168</v>
      </c>
      <c r="J145" s="1251"/>
      <c r="K145" s="1251"/>
      <c r="L145" s="1232" t="s">
        <v>314</v>
      </c>
      <c r="M145" s="1232"/>
      <c r="N145" s="1588">
        <f>X145/U145/Q145</f>
        <v>0</v>
      </c>
      <c r="O145" s="1588"/>
      <c r="P145" s="1588"/>
      <c r="Q145" s="1044">
        <v>1</v>
      </c>
      <c r="R145" s="1044"/>
      <c r="S145" s="1044"/>
      <c r="T145" s="1044"/>
      <c r="U145" s="1632">
        <v>1</v>
      </c>
      <c r="V145" s="1632"/>
      <c r="W145" s="1632"/>
      <c r="X145" s="1042">
        <v>0</v>
      </c>
      <c r="Y145" s="1042"/>
      <c r="Z145" s="1042"/>
      <c r="AA145" s="1044"/>
      <c r="AB145" s="1044"/>
      <c r="AC145" s="1044"/>
      <c r="AD145" s="1044"/>
      <c r="AE145" s="1044"/>
      <c r="AF145" s="1044"/>
      <c r="AG145" s="1044"/>
      <c r="AH145" s="1044"/>
      <c r="AI145" s="1044"/>
      <c r="AJ145" s="1044"/>
      <c r="AK145" s="1042">
        <v>0</v>
      </c>
      <c r="AL145" s="1042"/>
      <c r="AM145" s="1042"/>
      <c r="AN145" s="1044"/>
      <c r="AO145" s="1044"/>
      <c r="AP145" s="1044"/>
      <c r="AQ145" s="1044"/>
      <c r="AR145" s="1044"/>
      <c r="AS145" s="1044"/>
      <c r="AT145" s="1044"/>
      <c r="AU145" s="1044"/>
      <c r="AV145" s="1044"/>
      <c r="AW145" s="1044"/>
      <c r="AX145" s="1042">
        <v>0</v>
      </c>
      <c r="AY145" s="1042"/>
      <c r="AZ145" s="1042"/>
      <c r="BA145" s="180"/>
      <c r="BB145" s="237"/>
      <c r="BC145" s="237"/>
      <c r="BD145" s="237"/>
      <c r="BE145" s="237"/>
      <c r="BF145" s="237"/>
      <c r="BG145" s="246"/>
      <c r="BH145" s="246"/>
    </row>
    <row r="146" spans="1:60" s="205" customFormat="1" ht="18" customHeight="1">
      <c r="A146" s="261"/>
      <c r="B146" s="1227" t="s">
        <v>352</v>
      </c>
      <c r="C146" s="1227"/>
      <c r="D146" s="1227"/>
      <c r="E146" s="1227"/>
      <c r="F146" s="1227"/>
      <c r="G146" s="1227"/>
      <c r="H146" s="1227"/>
      <c r="I146" s="1227"/>
      <c r="J146" s="1227"/>
      <c r="K146" s="1227"/>
      <c r="L146" s="1232" t="s">
        <v>339</v>
      </c>
      <c r="M146" s="1232"/>
      <c r="N146" s="1228" t="s">
        <v>6</v>
      </c>
      <c r="O146" s="1228"/>
      <c r="P146" s="1228"/>
      <c r="Q146" s="1226" t="s">
        <v>6</v>
      </c>
      <c r="R146" s="1226"/>
      <c r="S146" s="1226"/>
      <c r="T146" s="1226"/>
      <c r="U146" s="1226" t="s">
        <v>6</v>
      </c>
      <c r="V146" s="1226"/>
      <c r="W146" s="1226"/>
      <c r="X146" s="1165">
        <f>SUM(X144:Z145)</f>
        <v>0</v>
      </c>
      <c r="Y146" s="1165"/>
      <c r="Z146" s="1165"/>
      <c r="AA146" s="1226" t="s">
        <v>6</v>
      </c>
      <c r="AB146" s="1226"/>
      <c r="AC146" s="1226"/>
      <c r="AD146" s="1226" t="s">
        <v>6</v>
      </c>
      <c r="AE146" s="1226"/>
      <c r="AF146" s="1226"/>
      <c r="AG146" s="1226"/>
      <c r="AH146" s="1226" t="s">
        <v>6</v>
      </c>
      <c r="AI146" s="1226"/>
      <c r="AJ146" s="1226"/>
      <c r="AK146" s="1165">
        <f>SUM(AK144:AM145)</f>
        <v>0</v>
      </c>
      <c r="AL146" s="1165"/>
      <c r="AM146" s="1165"/>
      <c r="AN146" s="1226" t="s">
        <v>6</v>
      </c>
      <c r="AO146" s="1226"/>
      <c r="AP146" s="1226"/>
      <c r="AQ146" s="1226" t="s">
        <v>6</v>
      </c>
      <c r="AR146" s="1226"/>
      <c r="AS146" s="1226"/>
      <c r="AT146" s="1226"/>
      <c r="AU146" s="1226" t="s">
        <v>6</v>
      </c>
      <c r="AV146" s="1226"/>
      <c r="AW146" s="1226"/>
      <c r="AX146" s="1165">
        <f>SUM(AX144:AZ145)</f>
        <v>0</v>
      </c>
      <c r="AY146" s="1165"/>
      <c r="AZ146" s="1165"/>
      <c r="BA146" s="317"/>
      <c r="BB146" s="316"/>
      <c r="BC146" s="316"/>
      <c r="BD146" s="316"/>
      <c r="BE146" s="316"/>
      <c r="BF146" s="316"/>
      <c r="BG146" s="246"/>
      <c r="BH146" s="246"/>
    </row>
    <row r="148" spans="1:60">
      <c r="A148" s="177"/>
      <c r="B148" s="664"/>
      <c r="C148" s="664"/>
      <c r="D148" s="664"/>
      <c r="E148" s="664"/>
      <c r="F148" s="664"/>
      <c r="G148" s="664"/>
      <c r="H148" s="664"/>
      <c r="I148" s="664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3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</row>
    <row r="149" spans="1:60">
      <c r="A149" s="177"/>
      <c r="B149" s="664"/>
      <c r="C149" s="998" t="s">
        <v>436</v>
      </c>
      <c r="D149" s="998"/>
      <c r="E149" s="998"/>
      <c r="F149" s="998"/>
      <c r="G149" s="998"/>
      <c r="H149" s="998"/>
      <c r="I149" s="664"/>
      <c r="J149" s="349"/>
      <c r="K149" s="349"/>
      <c r="L149" s="349"/>
      <c r="M149" s="999" t="str">
        <f>р.2!F$129</f>
        <v>директор</v>
      </c>
      <c r="N149" s="999"/>
      <c r="O149" s="999"/>
      <c r="P149" s="999"/>
      <c r="Q149" s="999"/>
      <c r="R149" s="999"/>
      <c r="S149" s="999"/>
      <c r="T149" s="999"/>
      <c r="U149" s="999"/>
      <c r="V149" s="999"/>
      <c r="W149" s="999"/>
      <c r="X149" s="999"/>
      <c r="Y149" s="999"/>
      <c r="Z149" s="664"/>
      <c r="AA149" s="664"/>
      <c r="AB149" s="999"/>
      <c r="AC149" s="999"/>
      <c r="AD149" s="999"/>
      <c r="AE149" s="999"/>
      <c r="AF149" s="999"/>
      <c r="AG149" s="999"/>
      <c r="AH149" s="999"/>
      <c r="AI149" s="177"/>
      <c r="AJ149" s="177"/>
      <c r="AK149" s="999" t="str">
        <f>р.2!O$129</f>
        <v>/Л.А. Панюшева/</v>
      </c>
      <c r="AL149" s="999"/>
      <c r="AM149" s="999"/>
      <c r="AN149" s="999"/>
      <c r="AO149" s="999"/>
      <c r="AP149" s="999"/>
      <c r="AQ149" s="999"/>
      <c r="AR149" s="999"/>
      <c r="AS149" s="999"/>
      <c r="AT149" s="999"/>
      <c r="AU149" s="999"/>
      <c r="AV149" s="999"/>
      <c r="AW149" s="999"/>
      <c r="AX149" s="999"/>
      <c r="AY149" s="999"/>
      <c r="AZ149" s="999"/>
    </row>
    <row r="150" spans="1:60">
      <c r="A150" s="177"/>
      <c r="B150" s="664"/>
      <c r="C150" s="549" t="s">
        <v>437</v>
      </c>
      <c r="D150" s="549"/>
      <c r="E150" s="549"/>
      <c r="F150" s="549"/>
      <c r="G150" s="549"/>
      <c r="H150" s="549"/>
      <c r="I150" s="664"/>
      <c r="J150" s="198"/>
      <c r="K150" s="550"/>
      <c r="L150" s="198"/>
      <c r="M150" s="1000" t="s">
        <v>90</v>
      </c>
      <c r="N150" s="1000"/>
      <c r="O150" s="1000"/>
      <c r="P150" s="1000"/>
      <c r="Q150" s="1000"/>
      <c r="R150" s="1000"/>
      <c r="S150" s="1000"/>
      <c r="T150" s="1000"/>
      <c r="U150" s="1000"/>
      <c r="V150" s="1000"/>
      <c r="W150" s="1000"/>
      <c r="X150" s="1000"/>
      <c r="Y150" s="1000"/>
      <c r="Z150" s="272"/>
      <c r="AA150" s="272"/>
      <c r="AB150" s="1000" t="s">
        <v>42</v>
      </c>
      <c r="AC150" s="1000"/>
      <c r="AD150" s="1000"/>
      <c r="AE150" s="1000"/>
      <c r="AF150" s="1000"/>
      <c r="AG150" s="1000"/>
      <c r="AH150" s="1000"/>
      <c r="AI150" s="273"/>
      <c r="AJ150" s="273"/>
      <c r="AK150" s="1000" t="s">
        <v>41</v>
      </c>
      <c r="AL150" s="1000"/>
      <c r="AM150" s="1000"/>
      <c r="AN150" s="1000"/>
      <c r="AO150" s="1000"/>
      <c r="AP150" s="1000"/>
      <c r="AQ150" s="1000"/>
      <c r="AR150" s="1000"/>
      <c r="AS150" s="1000"/>
      <c r="AT150" s="1000"/>
      <c r="AU150" s="1000"/>
      <c r="AV150" s="1000"/>
      <c r="AW150" s="1000"/>
      <c r="AX150" s="1000"/>
      <c r="AY150" s="1000"/>
      <c r="AZ150" s="1000"/>
    </row>
    <row r="151" spans="1:60">
      <c r="A151" s="177"/>
      <c r="B151" s="664"/>
      <c r="C151" s="664"/>
      <c r="D151" s="664"/>
      <c r="E151" s="664"/>
      <c r="F151" s="664"/>
      <c r="G151" s="664"/>
      <c r="H151" s="664"/>
      <c r="I151" s="664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3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</row>
    <row r="152" spans="1:60">
      <c r="A152" s="271"/>
      <c r="B152" s="677"/>
      <c r="C152" s="1630" t="s">
        <v>91</v>
      </c>
      <c r="D152" s="1630"/>
      <c r="E152" s="1630"/>
      <c r="F152" s="1630"/>
      <c r="G152" s="1630"/>
      <c r="H152" s="1630"/>
      <c r="I152" s="1002" t="s">
        <v>1089</v>
      </c>
      <c r="J152" s="1002"/>
      <c r="K152" s="1002"/>
      <c r="L152" s="1002"/>
      <c r="M152" s="1002"/>
      <c r="N152" s="1002"/>
      <c r="O152" s="1002"/>
      <c r="P152" s="1002"/>
      <c r="Q152" s="1002"/>
      <c r="R152" s="1002"/>
      <c r="S152" s="569"/>
      <c r="T152" s="1002"/>
      <c r="U152" s="1002"/>
      <c r="V152" s="1002"/>
      <c r="W152" s="1002"/>
      <c r="X152" s="1002"/>
      <c r="Y152" s="1002"/>
      <c r="Z152" s="295"/>
      <c r="AA152" s="295"/>
      <c r="AB152" s="1637" t="str">
        <f>р.2!I134</f>
        <v>/Е.С. Орлова/</v>
      </c>
      <c r="AC152" s="1637"/>
      <c r="AD152" s="1637"/>
      <c r="AE152" s="1637"/>
      <c r="AF152" s="1637"/>
      <c r="AG152" s="1637"/>
      <c r="AH152" s="1637"/>
      <c r="AI152" s="1637"/>
      <c r="AJ152" s="1637"/>
      <c r="AK152" s="1637"/>
      <c r="AL152" s="1637"/>
      <c r="AM152" s="1637"/>
      <c r="AN152" s="1637"/>
      <c r="AO152" s="294"/>
      <c r="AP152" s="294"/>
      <c r="AQ152" s="1638" t="str">
        <f>р.2!O134</f>
        <v>8 (8332) 70-80-93</v>
      </c>
      <c r="AR152" s="1638"/>
      <c r="AS152" s="1638"/>
      <c r="AT152" s="1638"/>
      <c r="AU152" s="1638"/>
      <c r="AV152" s="1638"/>
      <c r="AW152" s="1638"/>
      <c r="AX152" s="1638"/>
      <c r="AY152" s="1638"/>
      <c r="AZ152" s="1638"/>
    </row>
    <row r="153" spans="1:60">
      <c r="A153" s="271"/>
      <c r="B153" s="677"/>
      <c r="C153" s="1635"/>
      <c r="D153" s="1635"/>
      <c r="E153" s="1635"/>
      <c r="F153" s="1635"/>
      <c r="G153" s="1635"/>
      <c r="H153" s="1635"/>
      <c r="I153" s="995" t="s">
        <v>1144</v>
      </c>
      <c r="J153" s="995"/>
      <c r="K153" s="995"/>
      <c r="L153" s="995"/>
      <c r="M153" s="995"/>
      <c r="N153" s="995"/>
      <c r="O153" s="995"/>
      <c r="P153" s="995"/>
      <c r="Q153" s="995"/>
      <c r="R153" s="995"/>
      <c r="S153" s="569"/>
      <c r="T153" s="996" t="s">
        <v>42</v>
      </c>
      <c r="U153" s="996"/>
      <c r="V153" s="996"/>
      <c r="W153" s="996"/>
      <c r="X153" s="996"/>
      <c r="Y153" s="996"/>
      <c r="Z153" s="295"/>
      <c r="AA153" s="295"/>
      <c r="AB153" s="1636" t="s">
        <v>438</v>
      </c>
      <c r="AC153" s="1636"/>
      <c r="AD153" s="1636"/>
      <c r="AE153" s="1636"/>
      <c r="AF153" s="1636"/>
      <c r="AG153" s="1636"/>
      <c r="AH153" s="1636"/>
      <c r="AI153" s="1636"/>
      <c r="AJ153" s="1636"/>
      <c r="AK153" s="1636"/>
      <c r="AL153" s="1636"/>
      <c r="AM153" s="1636"/>
      <c r="AN153" s="1636"/>
      <c r="AO153" s="294"/>
      <c r="AP153" s="294"/>
      <c r="AQ153" s="1636" t="s">
        <v>92</v>
      </c>
      <c r="AR153" s="1636"/>
      <c r="AS153" s="1636"/>
      <c r="AT153" s="1636"/>
      <c r="AU153" s="1636"/>
      <c r="AV153" s="1636"/>
      <c r="AW153" s="1636"/>
      <c r="AX153" s="1636"/>
      <c r="AY153" s="1636"/>
      <c r="AZ153" s="1636"/>
    </row>
    <row r="154" spans="1:60">
      <c r="A154" s="271"/>
      <c r="B154" s="677"/>
      <c r="C154" s="677"/>
      <c r="D154" s="677"/>
      <c r="E154" s="677"/>
      <c r="F154" s="677"/>
      <c r="G154" s="677"/>
      <c r="H154" s="677"/>
      <c r="I154" s="677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677"/>
      <c r="AA154" s="677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57"/>
      <c r="AP154" s="257"/>
      <c r="AQ154" s="293"/>
      <c r="AR154" s="293"/>
      <c r="AS154" s="293"/>
      <c r="AT154" s="293"/>
      <c r="AU154" s="293"/>
      <c r="AV154" s="293"/>
      <c r="AW154" s="293"/>
      <c r="AX154" s="293"/>
      <c r="AY154" s="293"/>
      <c r="AZ154" s="293"/>
    </row>
    <row r="155" spans="1:60">
      <c r="A155" s="271"/>
      <c r="B155" s="260"/>
      <c r="C155" s="1631">
        <f>р.2!C137</f>
        <v>44925</v>
      </c>
      <c r="D155" s="1631"/>
      <c r="E155" s="1631"/>
      <c r="F155" s="1631"/>
      <c r="G155" s="1631"/>
      <c r="H155" s="1631"/>
      <c r="I155" s="1631"/>
      <c r="J155" s="1631"/>
      <c r="K155" s="1631"/>
      <c r="L155" s="1631"/>
      <c r="M155" s="1631"/>
      <c r="N155" s="551"/>
      <c r="O155" s="552"/>
      <c r="P155" s="553"/>
      <c r="Q155" s="1624"/>
      <c r="R155" s="1624"/>
      <c r="S155" s="548"/>
      <c r="T155" s="551"/>
      <c r="U155" s="292"/>
      <c r="V155" s="292"/>
      <c r="W155" s="292"/>
      <c r="X155" s="257"/>
      <c r="Y155" s="677"/>
      <c r="Z155" s="677"/>
      <c r="AA155" s="677"/>
      <c r="AB155" s="677"/>
      <c r="AC155" s="677"/>
      <c r="AD155" s="677"/>
      <c r="AE155" s="677"/>
      <c r="AF155" s="677"/>
      <c r="AG155" s="677"/>
      <c r="AH155" s="677"/>
      <c r="AI155" s="677"/>
      <c r="AJ155" s="677"/>
      <c r="AK155" s="677"/>
      <c r="AL155" s="677"/>
      <c r="AM155" s="677"/>
      <c r="AN155" s="677"/>
      <c r="AO155" s="677"/>
      <c r="AP155" s="677"/>
      <c r="AQ155" s="677"/>
      <c r="AR155" s="677"/>
      <c r="AS155" s="677"/>
      <c r="AT155" s="677"/>
      <c r="AU155" s="677"/>
      <c r="AV155" s="257"/>
      <c r="AW155" s="257"/>
      <c r="AX155" s="257"/>
      <c r="AY155" s="257"/>
      <c r="AZ155" s="257"/>
    </row>
    <row r="156" spans="1:60">
      <c r="A156" s="271"/>
      <c r="B156" s="257"/>
      <c r="C156" s="257"/>
      <c r="D156" s="1602"/>
      <c r="E156" s="1602"/>
      <c r="F156" s="257"/>
      <c r="G156" s="257"/>
      <c r="H156" s="1602"/>
      <c r="I156" s="1602"/>
      <c r="J156" s="1602"/>
      <c r="K156" s="1602"/>
      <c r="L156" s="1602"/>
      <c r="M156" s="1602"/>
      <c r="N156" s="257"/>
      <c r="O156" s="257"/>
      <c r="P156" s="257"/>
      <c r="Q156" s="1602"/>
      <c r="R156" s="1602"/>
      <c r="S156" s="257"/>
      <c r="T156" s="257"/>
      <c r="U156" s="257"/>
      <c r="V156" s="257"/>
      <c r="W156" s="257"/>
      <c r="X156" s="257"/>
      <c r="Y156" s="257"/>
      <c r="Z156" s="257"/>
      <c r="AA156" s="257"/>
      <c r="AB156" s="257"/>
      <c r="AC156" s="257"/>
      <c r="AD156" s="257"/>
      <c r="AE156" s="257"/>
      <c r="AF156" s="257"/>
      <c r="AG156" s="257"/>
      <c r="AH156" s="257"/>
      <c r="AI156" s="257"/>
      <c r="AJ156" s="257"/>
      <c r="AK156" s="257"/>
      <c r="AL156" s="257"/>
      <c r="AM156" s="257"/>
      <c r="AN156" s="257"/>
      <c r="AO156" s="257"/>
      <c r="AP156" s="257"/>
      <c r="AQ156" s="257"/>
      <c r="AR156" s="257"/>
      <c r="AS156" s="257"/>
      <c r="AT156" s="257"/>
      <c r="AU156" s="257"/>
      <c r="AV156" s="257"/>
      <c r="AW156" s="257"/>
      <c r="AX156" s="257"/>
      <c r="AY156" s="257"/>
      <c r="AZ156" s="257"/>
    </row>
  </sheetData>
  <mergeCells count="487">
    <mergeCell ref="B1:AZ1"/>
    <mergeCell ref="A2:K2"/>
    <mergeCell ref="L2:AZ2"/>
    <mergeCell ref="A3:K3"/>
    <mergeCell ref="L3:AZ3"/>
    <mergeCell ref="L4:AZ4"/>
    <mergeCell ref="AS11:AZ12"/>
    <mergeCell ref="B13:Y13"/>
    <mergeCell ref="Z13:AB13"/>
    <mergeCell ref="AC13:AJ13"/>
    <mergeCell ref="AK13:AR13"/>
    <mergeCell ref="AS13:AZ13"/>
    <mergeCell ref="A5:K5"/>
    <mergeCell ref="L5:AZ5"/>
    <mergeCell ref="A6:K6"/>
    <mergeCell ref="L6:AZ6"/>
    <mergeCell ref="A7:K7"/>
    <mergeCell ref="B10:Y12"/>
    <mergeCell ref="Z10:AB12"/>
    <mergeCell ref="AC10:AZ10"/>
    <mergeCell ref="AC11:AJ12"/>
    <mergeCell ref="AK11:AR12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21:AZ21"/>
    <mergeCell ref="B22:AZ22"/>
    <mergeCell ref="B26:Y28"/>
    <mergeCell ref="Z26:AB28"/>
    <mergeCell ref="AC26:AZ26"/>
    <mergeCell ref="AC27:AJ28"/>
    <mergeCell ref="AK27:AR28"/>
    <mergeCell ref="AS27:AZ28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7:AZ37"/>
    <mergeCell ref="B38:AZ38"/>
    <mergeCell ref="B40:Q43"/>
    <mergeCell ref="R40:S43"/>
    <mergeCell ref="T40:AB43"/>
    <mergeCell ref="AC40:AI43"/>
    <mergeCell ref="AJ40:AQ43"/>
    <mergeCell ref="AR40:AZ43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45:Q45"/>
    <mergeCell ref="R45:S45"/>
    <mergeCell ref="T45:AB45"/>
    <mergeCell ref="AC45:AI45"/>
    <mergeCell ref="AJ45:AQ45"/>
    <mergeCell ref="AR45:AZ45"/>
    <mergeCell ref="B44:Q44"/>
    <mergeCell ref="R44:S44"/>
    <mergeCell ref="T44:AB44"/>
    <mergeCell ref="AC44:AI44"/>
    <mergeCell ref="AJ44:AQ44"/>
    <mergeCell ref="AR44:AZ44"/>
    <mergeCell ref="B47:Q47"/>
    <mergeCell ref="R47:S47"/>
    <mergeCell ref="T47:AB47"/>
    <mergeCell ref="AC47:AI47"/>
    <mergeCell ref="AJ47:AQ47"/>
    <mergeCell ref="AR47:AZ47"/>
    <mergeCell ref="B46:Q46"/>
    <mergeCell ref="R46:S46"/>
    <mergeCell ref="T46:AB46"/>
    <mergeCell ref="AC46:AI46"/>
    <mergeCell ref="AJ46:AQ46"/>
    <mergeCell ref="AR46:AZ46"/>
    <mergeCell ref="B55:Q55"/>
    <mergeCell ref="R55:S55"/>
    <mergeCell ref="T55:AB55"/>
    <mergeCell ref="AC55:AI55"/>
    <mergeCell ref="AJ55:AQ55"/>
    <mergeCell ref="AR55:AZ55"/>
    <mergeCell ref="B49:AZ49"/>
    <mergeCell ref="B51:Q54"/>
    <mergeCell ref="R51:S54"/>
    <mergeCell ref="T51:AB54"/>
    <mergeCell ref="AC51:AI54"/>
    <mergeCell ref="AJ51:AQ54"/>
    <mergeCell ref="AR51:AZ54"/>
    <mergeCell ref="B57:Q57"/>
    <mergeCell ref="R57:S57"/>
    <mergeCell ref="T57:AB57"/>
    <mergeCell ref="AC57:AI57"/>
    <mergeCell ref="AJ57:AQ57"/>
    <mergeCell ref="AR57:AZ57"/>
    <mergeCell ref="B56:Q56"/>
    <mergeCell ref="R56:S56"/>
    <mergeCell ref="T56:AB56"/>
    <mergeCell ref="AC56:AI56"/>
    <mergeCell ref="AJ56:AQ56"/>
    <mergeCell ref="AR56:AZ56"/>
    <mergeCell ref="B60:AZ60"/>
    <mergeCell ref="B62:Q65"/>
    <mergeCell ref="R62:S65"/>
    <mergeCell ref="T62:AB65"/>
    <mergeCell ref="AC62:AI65"/>
    <mergeCell ref="AJ62:AQ65"/>
    <mergeCell ref="AR62:AZ65"/>
    <mergeCell ref="B58:Q58"/>
    <mergeCell ref="R58:S58"/>
    <mergeCell ref="T58:AB58"/>
    <mergeCell ref="AC58:AI58"/>
    <mergeCell ref="AJ58:AQ58"/>
    <mergeCell ref="AR58:AZ58"/>
    <mergeCell ref="B67:Q67"/>
    <mergeCell ref="R67:S67"/>
    <mergeCell ref="T67:AB67"/>
    <mergeCell ref="AC67:AI67"/>
    <mergeCell ref="AJ67:AQ67"/>
    <mergeCell ref="AR67:AZ67"/>
    <mergeCell ref="B66:Q66"/>
    <mergeCell ref="R66:S66"/>
    <mergeCell ref="T66:AB66"/>
    <mergeCell ref="AC66:AI66"/>
    <mergeCell ref="AJ66:AQ66"/>
    <mergeCell ref="AR66:AZ66"/>
    <mergeCell ref="B69:Q69"/>
    <mergeCell ref="R69:S69"/>
    <mergeCell ref="T69:AB69"/>
    <mergeCell ref="AC69:AI69"/>
    <mergeCell ref="AJ69:AQ69"/>
    <mergeCell ref="AR69:AZ69"/>
    <mergeCell ref="B68:Q68"/>
    <mergeCell ref="R68:S68"/>
    <mergeCell ref="T68:AB68"/>
    <mergeCell ref="AC68:AI68"/>
    <mergeCell ref="AJ68:AQ68"/>
    <mergeCell ref="AR68:AZ68"/>
    <mergeCell ref="B71:AZ71"/>
    <mergeCell ref="B72:AZ72"/>
    <mergeCell ref="B74:Q77"/>
    <mergeCell ref="R74:S77"/>
    <mergeCell ref="T74:Z77"/>
    <mergeCell ref="AA74:AG77"/>
    <mergeCell ref="AH74:AM77"/>
    <mergeCell ref="AN74:AT77"/>
    <mergeCell ref="AU74:AZ77"/>
    <mergeCell ref="AU78:AZ78"/>
    <mergeCell ref="B79:Q79"/>
    <mergeCell ref="R79:S79"/>
    <mergeCell ref="T79:Z79"/>
    <mergeCell ref="AA79:AG79"/>
    <mergeCell ref="AH79:AM79"/>
    <mergeCell ref="AN79:AT79"/>
    <mergeCell ref="AU79:AZ79"/>
    <mergeCell ref="B78:Q78"/>
    <mergeCell ref="R78:S78"/>
    <mergeCell ref="T78:Z78"/>
    <mergeCell ref="AA78:AG78"/>
    <mergeCell ref="AH78:AM78"/>
    <mergeCell ref="AN78:AT78"/>
    <mergeCell ref="B83:AZ83"/>
    <mergeCell ref="B85:Q88"/>
    <mergeCell ref="R85:S88"/>
    <mergeCell ref="T85:Z88"/>
    <mergeCell ref="AA85:AG88"/>
    <mergeCell ref="AH85:AM88"/>
    <mergeCell ref="AN85:AT88"/>
    <mergeCell ref="AU85:AZ88"/>
    <mergeCell ref="AU80:AZ80"/>
    <mergeCell ref="B81:Q81"/>
    <mergeCell ref="R81:S81"/>
    <mergeCell ref="T81:Z81"/>
    <mergeCell ref="AA81:AG81"/>
    <mergeCell ref="AH81:AM81"/>
    <mergeCell ref="AN81:AT81"/>
    <mergeCell ref="AU81:AZ81"/>
    <mergeCell ref="B80:Q80"/>
    <mergeCell ref="R80:S80"/>
    <mergeCell ref="T80:Z80"/>
    <mergeCell ref="AA80:AG80"/>
    <mergeCell ref="AH80:AM80"/>
    <mergeCell ref="AN80:AT80"/>
    <mergeCell ref="AU89:AZ89"/>
    <mergeCell ref="B90:Q90"/>
    <mergeCell ref="R90:S90"/>
    <mergeCell ref="T90:Z90"/>
    <mergeCell ref="AA90:AG90"/>
    <mergeCell ref="AH90:AM90"/>
    <mergeCell ref="AN90:AT90"/>
    <mergeCell ref="AU90:AZ90"/>
    <mergeCell ref="B89:Q89"/>
    <mergeCell ref="R89:S89"/>
    <mergeCell ref="T89:Z89"/>
    <mergeCell ref="AA89:AG89"/>
    <mergeCell ref="AH89:AM89"/>
    <mergeCell ref="AN89:AT89"/>
    <mergeCell ref="B94:AZ94"/>
    <mergeCell ref="B96:Q99"/>
    <mergeCell ref="R96:S99"/>
    <mergeCell ref="T96:Z99"/>
    <mergeCell ref="AA96:AG99"/>
    <mergeCell ref="AH96:AM99"/>
    <mergeCell ref="AN96:AT99"/>
    <mergeCell ref="AU96:AZ99"/>
    <mergeCell ref="AU91:AZ91"/>
    <mergeCell ref="B92:Q92"/>
    <mergeCell ref="R92:S92"/>
    <mergeCell ref="T92:Z92"/>
    <mergeCell ref="AA92:AG92"/>
    <mergeCell ref="AH92:AM92"/>
    <mergeCell ref="AN92:AT92"/>
    <mergeCell ref="AU92:AZ92"/>
    <mergeCell ref="B91:Q91"/>
    <mergeCell ref="R91:S91"/>
    <mergeCell ref="T91:Z91"/>
    <mergeCell ref="AA91:AG91"/>
    <mergeCell ref="AH91:AM91"/>
    <mergeCell ref="AN91:AT91"/>
    <mergeCell ref="AU100:AZ100"/>
    <mergeCell ref="B101:Q101"/>
    <mergeCell ref="R101:S101"/>
    <mergeCell ref="T101:Z101"/>
    <mergeCell ref="AA101:AG101"/>
    <mergeCell ref="AH101:AM101"/>
    <mergeCell ref="AN101:AT101"/>
    <mergeCell ref="AU101:AZ101"/>
    <mergeCell ref="B100:Q100"/>
    <mergeCell ref="R100:S100"/>
    <mergeCell ref="T100:Z100"/>
    <mergeCell ref="AA100:AG100"/>
    <mergeCell ref="AH100:AM100"/>
    <mergeCell ref="AN100:AT100"/>
    <mergeCell ref="B105:AZ105"/>
    <mergeCell ref="B106:AZ106"/>
    <mergeCell ref="B108:Q111"/>
    <mergeCell ref="R108:S111"/>
    <mergeCell ref="T108:AB111"/>
    <mergeCell ref="AC108:AI111"/>
    <mergeCell ref="AJ108:AQ111"/>
    <mergeCell ref="AR108:AZ111"/>
    <mergeCell ref="AU102:AZ102"/>
    <mergeCell ref="B103:Q103"/>
    <mergeCell ref="R103:S103"/>
    <mergeCell ref="T103:Z103"/>
    <mergeCell ref="AA103:AG103"/>
    <mergeCell ref="AH103:AM103"/>
    <mergeCell ref="AN103:AT103"/>
    <mergeCell ref="AU103:AZ103"/>
    <mergeCell ref="B102:Q102"/>
    <mergeCell ref="R102:S102"/>
    <mergeCell ref="T102:Z102"/>
    <mergeCell ref="AA102:AG102"/>
    <mergeCell ref="AH102:AM102"/>
    <mergeCell ref="AN102:AT102"/>
    <mergeCell ref="B113:Q113"/>
    <mergeCell ref="R113:S113"/>
    <mergeCell ref="T113:AB113"/>
    <mergeCell ref="AC113:AI113"/>
    <mergeCell ref="AJ113:AQ113"/>
    <mergeCell ref="AR113:AZ113"/>
    <mergeCell ref="B112:Q112"/>
    <mergeCell ref="R112:S112"/>
    <mergeCell ref="T112:AB112"/>
    <mergeCell ref="AC112:AI112"/>
    <mergeCell ref="AJ112:AQ112"/>
    <mergeCell ref="AR112:AZ112"/>
    <mergeCell ref="B115:Q115"/>
    <mergeCell ref="R115:S115"/>
    <mergeCell ref="T115:AB115"/>
    <mergeCell ref="AC115:AI115"/>
    <mergeCell ref="AJ115:AQ115"/>
    <mergeCell ref="AR115:AZ115"/>
    <mergeCell ref="B114:Q114"/>
    <mergeCell ref="R114:S114"/>
    <mergeCell ref="T114:AB114"/>
    <mergeCell ref="AC114:AI114"/>
    <mergeCell ref="AJ114:AQ114"/>
    <mergeCell ref="AR114:AZ114"/>
    <mergeCell ref="B123:Q123"/>
    <mergeCell ref="R123:S123"/>
    <mergeCell ref="T123:AB123"/>
    <mergeCell ref="AC123:AI123"/>
    <mergeCell ref="AJ123:AQ123"/>
    <mergeCell ref="AR123:AZ123"/>
    <mergeCell ref="B117:AZ117"/>
    <mergeCell ref="B119:Q122"/>
    <mergeCell ref="R119:S122"/>
    <mergeCell ref="T119:AB122"/>
    <mergeCell ref="AC119:AI122"/>
    <mergeCell ref="AJ119:AQ122"/>
    <mergeCell ref="AR119:AZ122"/>
    <mergeCell ref="B125:Q125"/>
    <mergeCell ref="R125:S125"/>
    <mergeCell ref="T125:AB125"/>
    <mergeCell ref="AC125:AI125"/>
    <mergeCell ref="AJ125:AQ125"/>
    <mergeCell ref="AR125:AZ125"/>
    <mergeCell ref="B124:Q124"/>
    <mergeCell ref="R124:S124"/>
    <mergeCell ref="T124:AB124"/>
    <mergeCell ref="AC124:AI124"/>
    <mergeCell ref="AJ124:AQ124"/>
    <mergeCell ref="AR124:AZ124"/>
    <mergeCell ref="B128:AZ128"/>
    <mergeCell ref="B130:Q133"/>
    <mergeCell ref="R130:S133"/>
    <mergeCell ref="T130:AB133"/>
    <mergeCell ref="AC130:AI133"/>
    <mergeCell ref="AJ130:AQ133"/>
    <mergeCell ref="AR130:AZ133"/>
    <mergeCell ref="B126:Q126"/>
    <mergeCell ref="R126:S126"/>
    <mergeCell ref="T126:AB126"/>
    <mergeCell ref="AC126:AI126"/>
    <mergeCell ref="AJ126:AQ126"/>
    <mergeCell ref="AR126:AZ126"/>
    <mergeCell ref="B135:Q135"/>
    <mergeCell ref="R135:S135"/>
    <mergeCell ref="T135:AB135"/>
    <mergeCell ref="AC135:AI135"/>
    <mergeCell ref="AJ135:AQ135"/>
    <mergeCell ref="AR135:AZ135"/>
    <mergeCell ref="B134:Q134"/>
    <mergeCell ref="R134:S134"/>
    <mergeCell ref="T134:AB134"/>
    <mergeCell ref="AC134:AI134"/>
    <mergeCell ref="AJ134:AQ134"/>
    <mergeCell ref="AR134:AZ134"/>
    <mergeCell ref="B137:Q137"/>
    <mergeCell ref="R137:S137"/>
    <mergeCell ref="T137:AB137"/>
    <mergeCell ref="AC137:AI137"/>
    <mergeCell ref="AJ137:AQ137"/>
    <mergeCell ref="AR137:AZ137"/>
    <mergeCell ref="B136:Q136"/>
    <mergeCell ref="R136:S136"/>
    <mergeCell ref="T136:AB136"/>
    <mergeCell ref="AC136:AI136"/>
    <mergeCell ref="AJ136:AQ136"/>
    <mergeCell ref="AR136:AZ136"/>
    <mergeCell ref="X142:Z142"/>
    <mergeCell ref="AA142:AC142"/>
    <mergeCell ref="B139:AZ139"/>
    <mergeCell ref="B141:H142"/>
    <mergeCell ref="I141:K142"/>
    <mergeCell ref="L141:M142"/>
    <mergeCell ref="N141:Z141"/>
    <mergeCell ref="AA141:AM141"/>
    <mergeCell ref="AN141:AZ141"/>
    <mergeCell ref="N142:P142"/>
    <mergeCell ref="Q142:T142"/>
    <mergeCell ref="U142:W142"/>
    <mergeCell ref="AQ142:AT142"/>
    <mergeCell ref="AU142:AW142"/>
    <mergeCell ref="AX142:AZ142"/>
    <mergeCell ref="AD142:AG142"/>
    <mergeCell ref="AH142:AJ142"/>
    <mergeCell ref="AK142:AM142"/>
    <mergeCell ref="AN142:AP142"/>
    <mergeCell ref="AU143:AW143"/>
    <mergeCell ref="AX143:AZ143"/>
    <mergeCell ref="B144:H144"/>
    <mergeCell ref="I144:K144"/>
    <mergeCell ref="L144:M144"/>
    <mergeCell ref="N144:P144"/>
    <mergeCell ref="Q144:T144"/>
    <mergeCell ref="U144:W144"/>
    <mergeCell ref="X144:Z144"/>
    <mergeCell ref="AA144:AC144"/>
    <mergeCell ref="AA143:AC143"/>
    <mergeCell ref="AD143:AG143"/>
    <mergeCell ref="AH143:AJ143"/>
    <mergeCell ref="AK143:AM143"/>
    <mergeCell ref="AN143:AP143"/>
    <mergeCell ref="AQ143:AT143"/>
    <mergeCell ref="B143:H143"/>
    <mergeCell ref="I143:K143"/>
    <mergeCell ref="L143:M143"/>
    <mergeCell ref="N143:P143"/>
    <mergeCell ref="Q143:T143"/>
    <mergeCell ref="U143:W143"/>
    <mergeCell ref="X143:Z143"/>
    <mergeCell ref="B145:H145"/>
    <mergeCell ref="I145:K145"/>
    <mergeCell ref="L145:M145"/>
    <mergeCell ref="N145:P145"/>
    <mergeCell ref="Q145:T145"/>
    <mergeCell ref="U145:W145"/>
    <mergeCell ref="X145:Z145"/>
    <mergeCell ref="AA145:AC145"/>
    <mergeCell ref="AD145:AG145"/>
    <mergeCell ref="U146:W146"/>
    <mergeCell ref="X146:Z146"/>
    <mergeCell ref="AH145:AJ145"/>
    <mergeCell ref="AK145:AM145"/>
    <mergeCell ref="AN145:AP145"/>
    <mergeCell ref="AQ145:AT145"/>
    <mergeCell ref="AU145:AW145"/>
    <mergeCell ref="AX145:AZ145"/>
    <mergeCell ref="AX144:AZ144"/>
    <mergeCell ref="AD144:AG144"/>
    <mergeCell ref="AH144:AJ144"/>
    <mergeCell ref="AK144:AM144"/>
    <mergeCell ref="AN144:AP144"/>
    <mergeCell ref="AQ144:AT144"/>
    <mergeCell ref="AU144:AW144"/>
    <mergeCell ref="M150:Y150"/>
    <mergeCell ref="AB150:AH150"/>
    <mergeCell ref="AK150:AZ150"/>
    <mergeCell ref="C152:H152"/>
    <mergeCell ref="I152:R152"/>
    <mergeCell ref="T152:Y152"/>
    <mergeCell ref="AB152:AN152"/>
    <mergeCell ref="AQ152:AZ152"/>
    <mergeCell ref="AU146:AW146"/>
    <mergeCell ref="AX146:AZ146"/>
    <mergeCell ref="C149:H149"/>
    <mergeCell ref="M149:Y149"/>
    <mergeCell ref="AB149:AH149"/>
    <mergeCell ref="AK149:AZ149"/>
    <mergeCell ref="AA146:AC146"/>
    <mergeCell ref="AD146:AG146"/>
    <mergeCell ref="AH146:AJ146"/>
    <mergeCell ref="AK146:AM146"/>
    <mergeCell ref="AN146:AP146"/>
    <mergeCell ref="AQ146:AT146"/>
    <mergeCell ref="B146:K146"/>
    <mergeCell ref="L146:M146"/>
    <mergeCell ref="N146:P146"/>
    <mergeCell ref="Q146:T146"/>
    <mergeCell ref="D156:E156"/>
    <mergeCell ref="H156:M156"/>
    <mergeCell ref="Q156:R156"/>
    <mergeCell ref="C153:H153"/>
    <mergeCell ref="I153:R153"/>
    <mergeCell ref="T153:Y153"/>
    <mergeCell ref="AB153:AN153"/>
    <mergeCell ref="AQ153:AZ153"/>
    <mergeCell ref="C155:M155"/>
    <mergeCell ref="Q155:R155"/>
  </mergeCells>
  <pageMargins left="0.70866141732283472" right="0.39370078740157483" top="0.74803149606299213" bottom="0.74803149606299213" header="0.31496062992125984" footer="0"/>
  <pageSetup paperSize="9" scale="4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5"/>
  <sheetViews>
    <sheetView showGridLines="0" view="pageBreakPreview" topLeftCell="A28" zoomScaleNormal="100" zoomScaleSheetLayoutView="100" workbookViewId="0">
      <selection activeCell="AV44" sqref="AV44:AZ44"/>
    </sheetView>
  </sheetViews>
  <sheetFormatPr defaultColWidth="0.85546875" defaultRowHeight="15"/>
  <cols>
    <col min="1" max="1" width="4.140625" style="456" customWidth="1"/>
    <col min="2" max="2" width="2.42578125" style="456" customWidth="1"/>
    <col min="3" max="3" width="3.28515625" style="456" customWidth="1"/>
    <col min="4" max="19" width="2.42578125" style="456" customWidth="1"/>
    <col min="20" max="20" width="3.28515625" style="456" customWidth="1"/>
    <col min="21" max="21" width="5.28515625" style="456" customWidth="1"/>
    <col min="22" max="22" width="2.42578125" style="456" customWidth="1"/>
    <col min="23" max="24" width="2.7109375" style="456" customWidth="1"/>
    <col min="25" max="25" width="3" style="456" customWidth="1"/>
    <col min="26" max="26" width="2.85546875" style="456" customWidth="1"/>
    <col min="27" max="27" width="3.28515625" style="456" customWidth="1"/>
    <col min="28" max="29" width="3.140625" style="456" customWidth="1"/>
    <col min="30" max="30" width="2.85546875" style="456" customWidth="1"/>
    <col min="31" max="31" width="3.140625" style="456" customWidth="1"/>
    <col min="32" max="32" width="2.42578125" style="456" customWidth="1"/>
    <col min="33" max="33" width="3.28515625" style="456" customWidth="1"/>
    <col min="34" max="34" width="3.140625" style="456" customWidth="1"/>
    <col min="35" max="35" width="2.42578125" style="456" customWidth="1"/>
    <col min="36" max="36" width="3.5703125" style="456" customWidth="1"/>
    <col min="37" max="37" width="2.42578125" style="456" customWidth="1"/>
    <col min="38" max="39" width="3.42578125" style="456" customWidth="1"/>
    <col min="40" max="40" width="2.42578125" style="456" customWidth="1"/>
    <col min="41" max="41" width="3" style="456" customWidth="1"/>
    <col min="42" max="42" width="3.140625" style="456" customWidth="1"/>
    <col min="43" max="43" width="3.5703125" style="456" customWidth="1"/>
    <col min="44" max="45" width="3" style="456" customWidth="1"/>
    <col min="46" max="46" width="2.42578125" style="456" customWidth="1"/>
    <col min="47" max="47" width="3" style="456" customWidth="1"/>
    <col min="48" max="48" width="3.5703125" style="456" customWidth="1"/>
    <col min="49" max="49" width="3.28515625" style="456" customWidth="1"/>
    <col min="50" max="50" width="2.85546875" style="456" customWidth="1"/>
    <col min="51" max="51" width="2.7109375" style="456" customWidth="1"/>
    <col min="52" max="52" width="3.28515625" style="456" customWidth="1"/>
    <col min="53" max="53" width="15.28515625" style="456" bestFit="1" customWidth="1"/>
    <col min="54" max="55" width="14.28515625" style="456" bestFit="1" customWidth="1"/>
    <col min="56" max="16384" width="0.85546875" style="456"/>
  </cols>
  <sheetData>
    <row r="1" spans="1:53" s="165" customFormat="1" ht="45.75" customHeight="1">
      <c r="B1" s="1561" t="s">
        <v>699</v>
      </c>
      <c r="C1" s="1657"/>
      <c r="D1" s="1657"/>
      <c r="E1" s="1657"/>
      <c r="F1" s="1657"/>
      <c r="G1" s="1657"/>
      <c r="H1" s="1657"/>
      <c r="I1" s="1657"/>
      <c r="J1" s="1657"/>
      <c r="K1" s="1657"/>
      <c r="L1" s="1657"/>
      <c r="M1" s="1657"/>
      <c r="N1" s="1657"/>
      <c r="O1" s="1657"/>
      <c r="P1" s="1657"/>
      <c r="Q1" s="1657"/>
      <c r="R1" s="1657"/>
      <c r="S1" s="1657"/>
      <c r="T1" s="1657"/>
      <c r="U1" s="1657"/>
      <c r="V1" s="1657"/>
      <c r="W1" s="1657"/>
      <c r="X1" s="1657"/>
      <c r="Y1" s="1657"/>
      <c r="Z1" s="1657"/>
      <c r="AA1" s="1657"/>
      <c r="AB1" s="1657"/>
      <c r="AC1" s="1657"/>
      <c r="AD1" s="1657"/>
      <c r="AE1" s="1657"/>
      <c r="AF1" s="1657"/>
      <c r="AG1" s="1657"/>
      <c r="AH1" s="1657"/>
      <c r="AI1" s="1657"/>
      <c r="AJ1" s="1657"/>
      <c r="AK1" s="1657"/>
      <c r="AL1" s="1657"/>
      <c r="AM1" s="1657"/>
      <c r="AN1" s="1657"/>
      <c r="AO1" s="1657"/>
      <c r="AP1" s="1657"/>
      <c r="AQ1" s="1657"/>
      <c r="AR1" s="1657"/>
      <c r="AS1" s="1657"/>
      <c r="AT1" s="1658"/>
      <c r="AU1" s="1658"/>
      <c r="AV1" s="1658"/>
      <c r="AW1" s="1658"/>
      <c r="AX1" s="1658"/>
      <c r="AY1" s="1658"/>
      <c r="AZ1" s="1658"/>
    </row>
    <row r="2" spans="1:53" s="198" customFormat="1" ht="30" customHeight="1">
      <c r="A2" s="1075" t="s">
        <v>296</v>
      </c>
      <c r="B2" s="1075"/>
      <c r="C2" s="1075"/>
      <c r="D2" s="1075"/>
      <c r="E2" s="1075"/>
      <c r="F2" s="1075"/>
      <c r="G2" s="1075"/>
      <c r="H2" s="1075"/>
      <c r="I2" s="1075"/>
      <c r="J2" s="1075"/>
      <c r="K2" s="1075"/>
      <c r="L2" s="1668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2" s="1668"/>
      <c r="N2" s="1668"/>
      <c r="O2" s="1668"/>
      <c r="P2" s="1668"/>
      <c r="Q2" s="1668"/>
      <c r="R2" s="1668"/>
      <c r="S2" s="1668"/>
      <c r="T2" s="1668"/>
      <c r="U2" s="1668"/>
      <c r="V2" s="1668"/>
      <c r="W2" s="1668"/>
      <c r="X2" s="1668"/>
      <c r="Y2" s="1668"/>
      <c r="Z2" s="1668"/>
      <c r="AA2" s="1668"/>
      <c r="AB2" s="1668"/>
      <c r="AC2" s="1668"/>
      <c r="AD2" s="1668"/>
      <c r="AE2" s="1668"/>
      <c r="AF2" s="1668"/>
      <c r="AG2" s="1668"/>
      <c r="AH2" s="1668"/>
      <c r="AI2" s="1668"/>
      <c r="AJ2" s="1668"/>
      <c r="AK2" s="1668"/>
      <c r="AL2" s="1668"/>
      <c r="AM2" s="1668"/>
      <c r="AN2" s="1668"/>
      <c r="AO2" s="1668"/>
      <c r="AP2" s="1668"/>
      <c r="AQ2" s="1668"/>
      <c r="AR2" s="1668"/>
      <c r="AS2" s="1668"/>
      <c r="AT2" s="1668"/>
      <c r="AU2" s="1668"/>
      <c r="AV2" s="1668"/>
      <c r="AW2" s="1668"/>
      <c r="AX2" s="1668"/>
      <c r="AY2" s="1668"/>
      <c r="AZ2" s="1668"/>
      <c r="BA2" s="233"/>
    </row>
    <row r="3" spans="1:53" s="198" customFormat="1" ht="27" customHeight="1">
      <c r="A3" s="1674" t="s">
        <v>595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401" t="s">
        <v>1038</v>
      </c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1"/>
      <c r="AJ3" s="1401"/>
      <c r="AK3" s="1401"/>
      <c r="AL3" s="1401"/>
      <c r="AM3" s="1401"/>
      <c r="AN3" s="1401"/>
      <c r="AO3" s="1401"/>
      <c r="AP3" s="1401"/>
      <c r="AQ3" s="1401"/>
      <c r="AR3" s="1401"/>
      <c r="AS3" s="1401"/>
      <c r="AT3" s="1401"/>
      <c r="AU3" s="1401"/>
      <c r="AV3" s="1401"/>
      <c r="AW3" s="1401"/>
      <c r="AX3" s="1401"/>
      <c r="AY3" s="1401"/>
      <c r="AZ3" s="1401"/>
      <c r="BA3" s="233"/>
    </row>
    <row r="4" spans="1:53" s="198" customFormat="1">
      <c r="A4" s="1674"/>
      <c r="B4" s="1674"/>
      <c r="C4" s="1674"/>
      <c r="D4" s="1674"/>
      <c r="E4" s="1674"/>
      <c r="F4" s="1674"/>
      <c r="G4" s="1674"/>
      <c r="H4" s="1674"/>
      <c r="I4" s="1674"/>
      <c r="J4" s="1674"/>
      <c r="K4" s="1674"/>
      <c r="L4" s="1673" t="s">
        <v>594</v>
      </c>
      <c r="M4" s="1673"/>
      <c r="N4" s="1673"/>
      <c r="O4" s="1673"/>
      <c r="P4" s="1673"/>
      <c r="Q4" s="1673"/>
      <c r="R4" s="1673"/>
      <c r="S4" s="1673"/>
      <c r="T4" s="1673"/>
      <c r="U4" s="1673"/>
      <c r="V4" s="1673"/>
      <c r="W4" s="1673"/>
      <c r="X4" s="1673"/>
      <c r="Y4" s="1673"/>
      <c r="Z4" s="1673"/>
      <c r="AA4" s="1673"/>
      <c r="AB4" s="1673"/>
      <c r="AC4" s="1673"/>
      <c r="AD4" s="1673"/>
      <c r="AE4" s="1673"/>
      <c r="AF4" s="1673"/>
      <c r="AG4" s="1673"/>
      <c r="AH4" s="1673"/>
      <c r="AI4" s="1673"/>
      <c r="AJ4" s="1673"/>
      <c r="AK4" s="1673"/>
      <c r="AL4" s="1673"/>
      <c r="AM4" s="1673"/>
      <c r="AN4" s="1673"/>
      <c r="AO4" s="1673"/>
      <c r="AP4" s="1673"/>
      <c r="AQ4" s="1673"/>
      <c r="AR4" s="1673"/>
      <c r="AS4" s="1673"/>
      <c r="AT4" s="1673"/>
      <c r="AU4" s="1673"/>
      <c r="AV4" s="1673"/>
      <c r="AW4" s="1673"/>
      <c r="AX4" s="1673"/>
      <c r="AY4" s="1673"/>
      <c r="AZ4" s="1673"/>
      <c r="BA4" s="233"/>
    </row>
    <row r="5" spans="1:53" s="198" customFormat="1" ht="1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458" t="s">
        <v>548</v>
      </c>
      <c r="M5" s="1458"/>
      <c r="N5" s="1458"/>
      <c r="O5" s="1458"/>
      <c r="P5" s="1458"/>
      <c r="Q5" s="1458"/>
      <c r="R5" s="1458"/>
      <c r="S5" s="1458"/>
      <c r="T5" s="1458"/>
      <c r="U5" s="1458"/>
      <c r="V5" s="1458"/>
      <c r="W5" s="1458"/>
      <c r="X5" s="1458"/>
      <c r="Y5" s="1458"/>
      <c r="Z5" s="1458"/>
      <c r="AA5" s="1458"/>
      <c r="AB5" s="1458"/>
      <c r="AC5" s="1458"/>
      <c r="AD5" s="1458"/>
      <c r="AE5" s="1458"/>
      <c r="AF5" s="1458"/>
      <c r="AG5" s="1458"/>
      <c r="AH5" s="1458"/>
      <c r="AI5" s="1458"/>
      <c r="AJ5" s="1458"/>
      <c r="AK5" s="1458"/>
      <c r="AL5" s="1458"/>
      <c r="AM5" s="1458"/>
      <c r="AN5" s="1458"/>
      <c r="AO5" s="1458"/>
      <c r="AP5" s="1458"/>
      <c r="AQ5" s="1458"/>
      <c r="AR5" s="1458"/>
      <c r="AS5" s="1458"/>
      <c r="AT5" s="1458"/>
      <c r="AU5" s="1458"/>
      <c r="AV5" s="1458"/>
      <c r="AW5" s="1458"/>
      <c r="AX5" s="1458"/>
      <c r="AY5" s="1458"/>
      <c r="AZ5" s="1458"/>
      <c r="BA5" s="234"/>
    </row>
    <row r="6" spans="1:53" s="198" customFormat="1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323" t="s">
        <v>298</v>
      </c>
      <c r="M6" s="1323"/>
      <c r="N6" s="1323"/>
      <c r="O6" s="1323"/>
      <c r="P6" s="1323"/>
      <c r="Q6" s="1323"/>
      <c r="R6" s="1323"/>
      <c r="S6" s="1323"/>
      <c r="T6" s="1323"/>
      <c r="U6" s="1323"/>
      <c r="V6" s="1323"/>
      <c r="W6" s="1323"/>
      <c r="X6" s="1323"/>
      <c r="Y6" s="1323"/>
      <c r="Z6" s="1323"/>
      <c r="AA6" s="1323"/>
      <c r="AB6" s="1323"/>
      <c r="AC6" s="1323"/>
      <c r="AD6" s="1323"/>
      <c r="AE6" s="1323"/>
      <c r="AF6" s="1323"/>
      <c r="AG6" s="1323"/>
      <c r="AH6" s="1323"/>
      <c r="AI6" s="1323"/>
      <c r="AJ6" s="1323"/>
      <c r="AK6" s="1323"/>
      <c r="AL6" s="1323"/>
      <c r="AM6" s="1323"/>
      <c r="AN6" s="1323"/>
      <c r="AO6" s="1323"/>
      <c r="AP6" s="1323"/>
      <c r="AQ6" s="1323"/>
      <c r="AR6" s="1323"/>
      <c r="AS6" s="1323"/>
      <c r="AT6" s="1323"/>
      <c r="AU6" s="1323"/>
      <c r="AV6" s="1323"/>
      <c r="AW6" s="1323"/>
      <c r="AX6" s="1323"/>
      <c r="AY6" s="1323"/>
      <c r="AZ6" s="1323"/>
      <c r="BA6" s="235"/>
    </row>
    <row r="7" spans="1:53" s="198" customFormat="1" ht="1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235"/>
    </row>
    <row r="8" spans="1:53" s="199" customFormat="1" ht="20.25" customHeight="1"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s="199" customFormat="1" ht="20.25" customHeight="1">
      <c r="B9" s="313" t="s">
        <v>630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236"/>
    </row>
    <row r="10" spans="1:53" s="199" customFormat="1">
      <c r="A10" s="456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495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236"/>
    </row>
    <row r="11" spans="1:53" s="199" customFormat="1">
      <c r="A11" s="456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1419</v>
      </c>
      <c r="AD11" s="1052"/>
      <c r="AE11" s="1052"/>
      <c r="AF11" s="1052"/>
      <c r="AG11" s="1052"/>
      <c r="AH11" s="1052"/>
      <c r="AI11" s="1052"/>
      <c r="AJ11" s="1053"/>
      <c r="AK11" s="1044" t="s">
        <v>1420</v>
      </c>
      <c r="AL11" s="1044"/>
      <c r="AM11" s="1044"/>
      <c r="AN11" s="1044"/>
      <c r="AO11" s="1044"/>
      <c r="AP11" s="1044"/>
      <c r="AQ11" s="1044"/>
      <c r="AR11" s="1044"/>
      <c r="AS11" s="1052" t="s">
        <v>1421</v>
      </c>
      <c r="AT11" s="1052"/>
      <c r="AU11" s="1052"/>
      <c r="AV11" s="1052"/>
      <c r="AW11" s="1052"/>
      <c r="AX11" s="1052"/>
      <c r="AY11" s="1052"/>
      <c r="AZ11" s="1052"/>
      <c r="BA11" s="236"/>
    </row>
    <row r="12" spans="1:53" s="199" customFormat="1" ht="36" customHeight="1">
      <c r="A12" s="456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  <c r="BA12" s="236"/>
    </row>
    <row r="13" spans="1:53" s="459" customFormat="1" ht="15.75" customHeight="1">
      <c r="A13" s="312"/>
      <c r="B13" s="1070">
        <v>1</v>
      </c>
      <c r="C13" s="1070"/>
      <c r="D13" s="1070"/>
      <c r="E13" s="1070"/>
      <c r="F13" s="1070"/>
      <c r="G13" s="1070"/>
      <c r="H13" s="1070"/>
      <c r="I13" s="1070"/>
      <c r="J13" s="1070"/>
      <c r="K13" s="1070"/>
      <c r="L13" s="1070"/>
      <c r="M13" s="1070"/>
      <c r="N13" s="1070"/>
      <c r="O13" s="1070"/>
      <c r="P13" s="1070"/>
      <c r="Q13" s="1070"/>
      <c r="R13" s="1070"/>
      <c r="S13" s="1070"/>
      <c r="T13" s="1070"/>
      <c r="U13" s="1070"/>
      <c r="V13" s="1070"/>
      <c r="W13" s="1070"/>
      <c r="X13" s="1070"/>
      <c r="Y13" s="1071"/>
      <c r="Z13" s="1072" t="s">
        <v>307</v>
      </c>
      <c r="AA13" s="1073"/>
      <c r="AB13" s="1074"/>
      <c r="AC13" s="1072" t="s">
        <v>308</v>
      </c>
      <c r="AD13" s="1073"/>
      <c r="AE13" s="1073"/>
      <c r="AF13" s="1073"/>
      <c r="AG13" s="1073"/>
      <c r="AH13" s="1073"/>
      <c r="AI13" s="1073"/>
      <c r="AJ13" s="1074"/>
      <c r="AK13" s="1072" t="s">
        <v>309</v>
      </c>
      <c r="AL13" s="1073"/>
      <c r="AM13" s="1073"/>
      <c r="AN13" s="1073"/>
      <c r="AO13" s="1073"/>
      <c r="AP13" s="1073"/>
      <c r="AQ13" s="1073"/>
      <c r="AR13" s="1074"/>
      <c r="AS13" s="1072" t="s">
        <v>310</v>
      </c>
      <c r="AT13" s="1073"/>
      <c r="AU13" s="1073"/>
      <c r="AV13" s="1073"/>
      <c r="AW13" s="1073"/>
      <c r="AX13" s="1073"/>
      <c r="AY13" s="1073"/>
      <c r="AZ13" s="1073"/>
    </row>
    <row r="14" spans="1:53" s="459" customFormat="1" ht="35.25" customHeight="1">
      <c r="A14" s="312"/>
      <c r="B14" s="1064" t="s">
        <v>629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66">
        <v>0</v>
      </c>
      <c r="AD14" s="1066"/>
      <c r="AE14" s="1066"/>
      <c r="AF14" s="1066"/>
      <c r="AG14" s="1066"/>
      <c r="AH14" s="1066"/>
      <c r="AI14" s="1066"/>
      <c r="AJ14" s="1066"/>
      <c r="AK14" s="1514"/>
      <c r="AL14" s="1514"/>
      <c r="AM14" s="1514"/>
      <c r="AN14" s="1514"/>
      <c r="AO14" s="1514"/>
      <c r="AP14" s="1514"/>
      <c r="AQ14" s="1514"/>
      <c r="AR14" s="1514"/>
      <c r="AS14" s="1514"/>
      <c r="AT14" s="1514"/>
      <c r="AU14" s="1514"/>
      <c r="AV14" s="1514"/>
      <c r="AW14" s="1514"/>
      <c r="AX14" s="1514"/>
      <c r="AY14" s="1514"/>
      <c r="AZ14" s="1514"/>
    </row>
    <row r="15" spans="1:53" s="459" customFormat="1" ht="34.5" customHeight="1">
      <c r="A15" s="312"/>
      <c r="B15" s="1064" t="s">
        <v>698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66">
        <v>0</v>
      </c>
      <c r="AD15" s="1066"/>
      <c r="AE15" s="1066"/>
      <c r="AF15" s="1066"/>
      <c r="AG15" s="1066"/>
      <c r="AH15" s="1066"/>
      <c r="AI15" s="1066"/>
      <c r="AJ15" s="1066"/>
      <c r="AK15" s="1514"/>
      <c r="AL15" s="1514"/>
      <c r="AM15" s="1514"/>
      <c r="AN15" s="1514"/>
      <c r="AO15" s="1514"/>
      <c r="AP15" s="1514"/>
      <c r="AQ15" s="1514"/>
      <c r="AR15" s="1514"/>
      <c r="AS15" s="1514"/>
      <c r="AT15" s="1514"/>
      <c r="AU15" s="1514"/>
      <c r="AV15" s="1514"/>
      <c r="AW15" s="1514"/>
      <c r="AX15" s="1514"/>
      <c r="AY15" s="1514"/>
      <c r="AZ15" s="1514"/>
    </row>
    <row r="16" spans="1:53" s="459" customFormat="1" ht="20.25" customHeight="1">
      <c r="A16" s="312"/>
      <c r="B16" s="1064" t="s">
        <v>697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316</v>
      </c>
      <c r="AA16" s="1065"/>
      <c r="AB16" s="1065"/>
      <c r="AC16" s="1066">
        <f>AL53</f>
        <v>18799.999996639996</v>
      </c>
      <c r="AD16" s="1066"/>
      <c r="AE16" s="1066"/>
      <c r="AF16" s="1066"/>
      <c r="AG16" s="1066"/>
      <c r="AH16" s="1066"/>
      <c r="AI16" s="1066"/>
      <c r="AJ16" s="1066"/>
      <c r="AK16" s="1066">
        <f>AQ53</f>
        <v>18799.999996639996</v>
      </c>
      <c r="AL16" s="1066"/>
      <c r="AM16" s="1066"/>
      <c r="AN16" s="1066"/>
      <c r="AO16" s="1066"/>
      <c r="AP16" s="1066"/>
      <c r="AQ16" s="1066"/>
      <c r="AR16" s="1066"/>
      <c r="AS16" s="1066">
        <f>AV53</f>
        <v>18799.999996639996</v>
      </c>
      <c r="AT16" s="1066"/>
      <c r="AU16" s="1066"/>
      <c r="AV16" s="1066"/>
      <c r="AW16" s="1066"/>
      <c r="AX16" s="1066"/>
      <c r="AY16" s="1066"/>
      <c r="AZ16" s="1066"/>
    </row>
    <row r="17" spans="1:52" s="459" customFormat="1" ht="33.75" customHeight="1">
      <c r="A17" s="312"/>
      <c r="B17" s="1064" t="s">
        <v>626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2" s="459" customFormat="1" ht="30.75" customHeight="1">
      <c r="A18" s="312"/>
      <c r="B18" s="1064" t="s">
        <v>696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s="459" customFormat="1" ht="49.5" customHeight="1">
      <c r="A19" s="312"/>
      <c r="B19" s="1064" t="s">
        <v>695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322</v>
      </c>
      <c r="AA19" s="1065"/>
      <c r="AB19" s="1065"/>
      <c r="AC19" s="1066">
        <f>AC14-AC15+AC16-AC17+AC18</f>
        <v>18799.999996639996</v>
      </c>
      <c r="AD19" s="1066"/>
      <c r="AE19" s="1066"/>
      <c r="AF19" s="1066"/>
      <c r="AG19" s="1066"/>
      <c r="AH19" s="1066"/>
      <c r="AI19" s="1066"/>
      <c r="AJ19" s="1066"/>
      <c r="AK19" s="1066">
        <f>AK14-AK15+AK16-AK17+AK18</f>
        <v>18799.999996639996</v>
      </c>
      <c r="AL19" s="1066"/>
      <c r="AM19" s="1066"/>
      <c r="AN19" s="1066"/>
      <c r="AO19" s="1066"/>
      <c r="AP19" s="1066"/>
      <c r="AQ19" s="1066"/>
      <c r="AR19" s="1066"/>
      <c r="AS19" s="1066">
        <f>AS14-AS15+AS16-AS17+AS18</f>
        <v>18799.999996639996</v>
      </c>
      <c r="AT19" s="1066"/>
      <c r="AU19" s="1066"/>
      <c r="AV19" s="1066"/>
      <c r="AW19" s="1066"/>
      <c r="AX19" s="1066"/>
      <c r="AY19" s="1066"/>
      <c r="AZ19" s="1066"/>
    </row>
    <row r="20" spans="1:52" s="459" customFormat="1" ht="21" hidden="1" customHeight="1">
      <c r="A20" s="312"/>
      <c r="B20" s="1067" t="s">
        <v>694</v>
      </c>
      <c r="C20" s="1068"/>
      <c r="D20" s="1068"/>
      <c r="E20" s="1068"/>
      <c r="F20" s="1068"/>
      <c r="G20" s="1068"/>
      <c r="H20" s="1068"/>
      <c r="I20" s="1068"/>
      <c r="J20" s="1068"/>
      <c r="K20" s="1068"/>
      <c r="L20" s="1068"/>
      <c r="M20" s="1068"/>
      <c r="N20" s="1068"/>
      <c r="O20" s="1068"/>
      <c r="P20" s="1068"/>
      <c r="Q20" s="1068"/>
      <c r="R20" s="1068"/>
      <c r="S20" s="1068"/>
      <c r="T20" s="1068"/>
      <c r="U20" s="1068"/>
      <c r="V20" s="1068"/>
      <c r="W20" s="1068"/>
      <c r="X20" s="1068"/>
      <c r="Y20" s="1068"/>
      <c r="Z20" s="1068"/>
      <c r="AA20" s="1068"/>
      <c r="AB20" s="1068"/>
      <c r="AC20" s="1068"/>
      <c r="AD20" s="1068"/>
      <c r="AE20" s="1068"/>
      <c r="AF20" s="1068"/>
      <c r="AG20" s="1068"/>
      <c r="AH20" s="1068"/>
      <c r="AI20" s="1068"/>
      <c r="AJ20" s="1068"/>
      <c r="AK20" s="1068"/>
      <c r="AL20" s="1068"/>
      <c r="AM20" s="1068"/>
      <c r="AN20" s="1068"/>
      <c r="AO20" s="1068"/>
      <c r="AP20" s="1068"/>
      <c r="AQ20" s="1068"/>
      <c r="AR20" s="1068"/>
      <c r="AS20" s="1068"/>
      <c r="AT20" s="1068"/>
      <c r="AU20" s="1068"/>
      <c r="AV20" s="1068"/>
      <c r="AW20" s="1068"/>
      <c r="AX20" s="1068"/>
      <c r="AY20" s="1068"/>
      <c r="AZ20" s="1068"/>
    </row>
    <row r="21" spans="1:52" s="305" customFormat="1" ht="48.75" hidden="1" customHeight="1">
      <c r="B21" s="1067" t="s">
        <v>693</v>
      </c>
      <c r="C21" s="1068"/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8"/>
      <c r="AN21" s="1068"/>
      <c r="AO21" s="1068"/>
      <c r="AP21" s="1068"/>
      <c r="AQ21" s="1068"/>
      <c r="AR21" s="1068"/>
      <c r="AS21" s="1068"/>
      <c r="AT21" s="1068"/>
      <c r="AU21" s="1068"/>
      <c r="AV21" s="1068"/>
      <c r="AW21" s="1068"/>
      <c r="AX21" s="1068"/>
      <c r="AY21" s="1068"/>
      <c r="AZ21" s="1068"/>
    </row>
    <row r="22" spans="1:52" s="343" customFormat="1" ht="22.5" customHeight="1">
      <c r="B22" s="1563" t="s">
        <v>692</v>
      </c>
      <c r="C22" s="1563"/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1563"/>
      <c r="AN22" s="1563"/>
      <c r="AO22" s="1563"/>
      <c r="AP22" s="1563"/>
      <c r="AQ22" s="1563"/>
      <c r="AR22" s="1563"/>
      <c r="AS22" s="1563"/>
      <c r="AT22" s="1563"/>
      <c r="AU22" s="1563"/>
      <c r="AV22" s="1563"/>
      <c r="AW22" s="1563"/>
      <c r="AX22" s="1563"/>
      <c r="AY22" s="1563"/>
      <c r="AZ22" s="1563"/>
    </row>
    <row r="23" spans="1:52" s="170" customFormat="1" ht="9" customHeight="1">
      <c r="B23" s="342"/>
      <c r="C23" s="342"/>
      <c r="D23" s="342"/>
      <c r="E23" s="342"/>
      <c r="F23" s="342"/>
      <c r="G23" s="342"/>
      <c r="H23" s="342"/>
      <c r="I23" s="342"/>
      <c r="J23" s="342"/>
      <c r="K23" s="341"/>
      <c r="L23" s="341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</row>
    <row r="24" spans="1:52" ht="11.25" customHeight="1">
      <c r="B24" s="1644" t="s">
        <v>72</v>
      </c>
      <c r="C24" s="1648"/>
      <c r="D24" s="1648" t="s">
        <v>0</v>
      </c>
      <c r="E24" s="1648"/>
      <c r="F24" s="1648"/>
      <c r="G24" s="1648"/>
      <c r="H24" s="1648"/>
      <c r="I24" s="1648"/>
      <c r="J24" s="1648"/>
      <c r="K24" s="1648"/>
      <c r="L24" s="1648"/>
      <c r="M24" s="1648"/>
      <c r="N24" s="1648"/>
      <c r="O24" s="1648"/>
      <c r="P24" s="1648"/>
      <c r="Q24" s="1648"/>
      <c r="R24" s="1648"/>
      <c r="S24" s="1648"/>
      <c r="T24" s="1648"/>
      <c r="U24" s="1651" t="s">
        <v>1</v>
      </c>
      <c r="V24" s="1653"/>
      <c r="W24" s="1651" t="s">
        <v>691</v>
      </c>
      <c r="X24" s="1652"/>
      <c r="Y24" s="1652"/>
      <c r="Z24" s="1652"/>
      <c r="AA24" s="1652"/>
      <c r="AB24" s="1652"/>
      <c r="AC24" s="1652"/>
      <c r="AD24" s="1652"/>
      <c r="AE24" s="1652"/>
      <c r="AF24" s="1652"/>
      <c r="AG24" s="1652"/>
      <c r="AH24" s="1652"/>
      <c r="AI24" s="1652"/>
      <c r="AJ24" s="1652"/>
      <c r="AK24" s="1653"/>
      <c r="AL24" s="1651" t="s">
        <v>672</v>
      </c>
      <c r="AM24" s="1652"/>
      <c r="AN24" s="1652"/>
      <c r="AO24" s="1652"/>
      <c r="AP24" s="1652"/>
      <c r="AQ24" s="1652"/>
      <c r="AR24" s="1652"/>
      <c r="AS24" s="1652"/>
      <c r="AT24" s="1652"/>
      <c r="AU24" s="1652"/>
      <c r="AV24" s="1652"/>
      <c r="AW24" s="1652"/>
      <c r="AX24" s="1652"/>
      <c r="AY24" s="1652"/>
      <c r="AZ24" s="1652"/>
    </row>
    <row r="25" spans="1:52" ht="21" customHeight="1">
      <c r="B25" s="1644"/>
      <c r="C25" s="1648"/>
      <c r="D25" s="1648"/>
      <c r="E25" s="1648"/>
      <c r="F25" s="1648"/>
      <c r="G25" s="1648"/>
      <c r="H25" s="1648"/>
      <c r="I25" s="1648"/>
      <c r="J25" s="1648"/>
      <c r="K25" s="1648"/>
      <c r="L25" s="1648"/>
      <c r="M25" s="1648"/>
      <c r="N25" s="1648"/>
      <c r="O25" s="1648"/>
      <c r="P25" s="1648"/>
      <c r="Q25" s="1648"/>
      <c r="R25" s="1648"/>
      <c r="S25" s="1648"/>
      <c r="T25" s="1648"/>
      <c r="U25" s="1659"/>
      <c r="V25" s="1660"/>
      <c r="W25" s="1654"/>
      <c r="X25" s="1655"/>
      <c r="Y25" s="1655"/>
      <c r="Z25" s="1655"/>
      <c r="AA25" s="1655"/>
      <c r="AB25" s="1655"/>
      <c r="AC25" s="1655"/>
      <c r="AD25" s="1655"/>
      <c r="AE25" s="1655"/>
      <c r="AF25" s="1655"/>
      <c r="AG25" s="1655"/>
      <c r="AH25" s="1655"/>
      <c r="AI25" s="1655"/>
      <c r="AJ25" s="1655"/>
      <c r="AK25" s="1656"/>
      <c r="AL25" s="1654"/>
      <c r="AM25" s="1655"/>
      <c r="AN25" s="1655"/>
      <c r="AO25" s="1655"/>
      <c r="AP25" s="1655"/>
      <c r="AQ25" s="1655"/>
      <c r="AR25" s="1655"/>
      <c r="AS25" s="1655"/>
      <c r="AT25" s="1655"/>
      <c r="AU25" s="1655"/>
      <c r="AV25" s="1655"/>
      <c r="AW25" s="1655"/>
      <c r="AX25" s="1655"/>
      <c r="AY25" s="1655"/>
      <c r="AZ25" s="1655"/>
    </row>
    <row r="26" spans="1:52" ht="24" customHeight="1">
      <c r="B26" s="1644"/>
      <c r="C26" s="1648"/>
      <c r="D26" s="1648"/>
      <c r="E26" s="1648"/>
      <c r="F26" s="1648"/>
      <c r="G26" s="1648"/>
      <c r="H26" s="1648"/>
      <c r="I26" s="1648"/>
      <c r="J26" s="1648"/>
      <c r="K26" s="1648"/>
      <c r="L26" s="1648"/>
      <c r="M26" s="1648"/>
      <c r="N26" s="1648"/>
      <c r="O26" s="1648"/>
      <c r="P26" s="1648"/>
      <c r="Q26" s="1648"/>
      <c r="R26" s="1648"/>
      <c r="S26" s="1648"/>
      <c r="T26" s="1648"/>
      <c r="U26" s="1659"/>
      <c r="V26" s="1660"/>
      <c r="W26" s="1651" t="s">
        <v>1428</v>
      </c>
      <c r="X26" s="1652"/>
      <c r="Y26" s="1652"/>
      <c r="Z26" s="1652"/>
      <c r="AA26" s="1653"/>
      <c r="AB26" s="1651" t="s">
        <v>1429</v>
      </c>
      <c r="AC26" s="1652"/>
      <c r="AD26" s="1652"/>
      <c r="AE26" s="1652"/>
      <c r="AF26" s="1653"/>
      <c r="AG26" s="1651" t="s">
        <v>1430</v>
      </c>
      <c r="AH26" s="1652"/>
      <c r="AI26" s="1652"/>
      <c r="AJ26" s="1652"/>
      <c r="AK26" s="1653"/>
      <c r="AL26" s="1651" t="s">
        <v>1428</v>
      </c>
      <c r="AM26" s="1652"/>
      <c r="AN26" s="1652"/>
      <c r="AO26" s="1652"/>
      <c r="AP26" s="1653"/>
      <c r="AQ26" s="1651" t="s">
        <v>1429</v>
      </c>
      <c r="AR26" s="1652"/>
      <c r="AS26" s="1652"/>
      <c r="AT26" s="1652"/>
      <c r="AU26" s="1653"/>
      <c r="AV26" s="1651" t="s">
        <v>1430</v>
      </c>
      <c r="AW26" s="1652"/>
      <c r="AX26" s="1652"/>
      <c r="AY26" s="1652"/>
      <c r="AZ26" s="1653"/>
    </row>
    <row r="27" spans="1:52" ht="53.25" customHeight="1">
      <c r="B27" s="1644"/>
      <c r="C27" s="1648"/>
      <c r="D27" s="1648"/>
      <c r="E27" s="1648"/>
      <c r="F27" s="1648"/>
      <c r="G27" s="1648"/>
      <c r="H27" s="1648"/>
      <c r="I27" s="1648"/>
      <c r="J27" s="1648"/>
      <c r="K27" s="1648"/>
      <c r="L27" s="1648"/>
      <c r="M27" s="1648"/>
      <c r="N27" s="1648"/>
      <c r="O27" s="1648"/>
      <c r="P27" s="1648"/>
      <c r="Q27" s="1648"/>
      <c r="R27" s="1648"/>
      <c r="S27" s="1648"/>
      <c r="T27" s="1648"/>
      <c r="U27" s="1654"/>
      <c r="V27" s="1656"/>
      <c r="W27" s="1654"/>
      <c r="X27" s="1655"/>
      <c r="Y27" s="1655"/>
      <c r="Z27" s="1655"/>
      <c r="AA27" s="1656"/>
      <c r="AB27" s="1654"/>
      <c r="AC27" s="1655"/>
      <c r="AD27" s="1655"/>
      <c r="AE27" s="1655"/>
      <c r="AF27" s="1656"/>
      <c r="AG27" s="1654"/>
      <c r="AH27" s="1655"/>
      <c r="AI27" s="1655"/>
      <c r="AJ27" s="1655"/>
      <c r="AK27" s="1656"/>
      <c r="AL27" s="1654"/>
      <c r="AM27" s="1655"/>
      <c r="AN27" s="1655"/>
      <c r="AO27" s="1655"/>
      <c r="AP27" s="1656"/>
      <c r="AQ27" s="1654"/>
      <c r="AR27" s="1655"/>
      <c r="AS27" s="1655"/>
      <c r="AT27" s="1655"/>
      <c r="AU27" s="1656"/>
      <c r="AV27" s="1654"/>
      <c r="AW27" s="1655"/>
      <c r="AX27" s="1655"/>
      <c r="AY27" s="1655"/>
      <c r="AZ27" s="1656"/>
    </row>
    <row r="28" spans="1:52" ht="15" customHeight="1">
      <c r="B28" s="1644">
        <v>1</v>
      </c>
      <c r="C28" s="1648"/>
      <c r="D28" s="1648">
        <v>2</v>
      </c>
      <c r="E28" s="1648"/>
      <c r="F28" s="1648"/>
      <c r="G28" s="1648"/>
      <c r="H28" s="1648"/>
      <c r="I28" s="1648"/>
      <c r="J28" s="1648"/>
      <c r="K28" s="1648"/>
      <c r="L28" s="1648"/>
      <c r="M28" s="1648"/>
      <c r="N28" s="1648"/>
      <c r="O28" s="1648"/>
      <c r="P28" s="1648"/>
      <c r="Q28" s="1648"/>
      <c r="R28" s="1648"/>
      <c r="S28" s="1648"/>
      <c r="T28" s="1648"/>
      <c r="U28" s="1651">
        <v>3</v>
      </c>
      <c r="V28" s="1653"/>
      <c r="W28" s="1651">
        <v>4</v>
      </c>
      <c r="X28" s="1652"/>
      <c r="Y28" s="1652"/>
      <c r="Z28" s="1652"/>
      <c r="AA28" s="1653"/>
      <c r="AB28" s="1651">
        <v>5</v>
      </c>
      <c r="AC28" s="1652"/>
      <c r="AD28" s="1652"/>
      <c r="AE28" s="1652"/>
      <c r="AF28" s="1653"/>
      <c r="AG28" s="1651">
        <v>6</v>
      </c>
      <c r="AH28" s="1652"/>
      <c r="AI28" s="1652"/>
      <c r="AJ28" s="1652"/>
      <c r="AK28" s="1653"/>
      <c r="AL28" s="1651">
        <v>7</v>
      </c>
      <c r="AM28" s="1652"/>
      <c r="AN28" s="1652"/>
      <c r="AO28" s="1652"/>
      <c r="AP28" s="1653"/>
      <c r="AQ28" s="1651">
        <v>8</v>
      </c>
      <c r="AR28" s="1652"/>
      <c r="AS28" s="1652"/>
      <c r="AT28" s="1652"/>
      <c r="AU28" s="1653"/>
      <c r="AV28" s="1651">
        <v>9</v>
      </c>
      <c r="AW28" s="1652"/>
      <c r="AX28" s="1652"/>
      <c r="AY28" s="1652"/>
      <c r="AZ28" s="1652"/>
    </row>
    <row r="29" spans="1:52" ht="31.5" customHeight="1">
      <c r="B29" s="1644">
        <v>1</v>
      </c>
      <c r="C29" s="1648"/>
      <c r="D29" s="1665" t="s">
        <v>690</v>
      </c>
      <c r="E29" s="1665"/>
      <c r="F29" s="1665"/>
      <c r="G29" s="1665"/>
      <c r="H29" s="1665"/>
      <c r="I29" s="1665"/>
      <c r="J29" s="1665"/>
      <c r="K29" s="1665"/>
      <c r="L29" s="1665"/>
      <c r="M29" s="1665"/>
      <c r="N29" s="1665"/>
      <c r="O29" s="1665"/>
      <c r="P29" s="1665"/>
      <c r="Q29" s="1665"/>
      <c r="R29" s="1665"/>
      <c r="S29" s="1665"/>
      <c r="T29" s="1666"/>
      <c r="U29" s="1065" t="s">
        <v>312</v>
      </c>
      <c r="V29" s="1065"/>
      <c r="W29" s="1642" t="s">
        <v>6</v>
      </c>
      <c r="X29" s="1642"/>
      <c r="Y29" s="1642"/>
      <c r="Z29" s="1642"/>
      <c r="AA29" s="1642"/>
      <c r="AB29" s="1642" t="s">
        <v>6</v>
      </c>
      <c r="AC29" s="1642"/>
      <c r="AD29" s="1642"/>
      <c r="AE29" s="1642"/>
      <c r="AF29" s="1642"/>
      <c r="AG29" s="1642" t="s">
        <v>6</v>
      </c>
      <c r="AH29" s="1642"/>
      <c r="AI29" s="1642"/>
      <c r="AJ29" s="1642"/>
      <c r="AK29" s="1642"/>
      <c r="AL29" s="1132">
        <f>AL30+AL31+AL32+AL35</f>
        <v>13684.000070399998</v>
      </c>
      <c r="AM29" s="1132"/>
      <c r="AN29" s="1132"/>
      <c r="AO29" s="1132"/>
      <c r="AP29" s="1132"/>
      <c r="AQ29" s="1132">
        <f>AQ30+AQ31+AQ32+AQ35</f>
        <v>13684.000070399998</v>
      </c>
      <c r="AR29" s="1132"/>
      <c r="AS29" s="1132"/>
      <c r="AT29" s="1132"/>
      <c r="AU29" s="1132"/>
      <c r="AV29" s="1132">
        <f>AV30+AV31+AV32+AV35</f>
        <v>13684.000070399998</v>
      </c>
      <c r="AW29" s="1132"/>
      <c r="AX29" s="1132"/>
      <c r="AY29" s="1132"/>
      <c r="AZ29" s="1132"/>
    </row>
    <row r="30" spans="1:52" ht="75" customHeight="1">
      <c r="B30" s="1644" t="s">
        <v>689</v>
      </c>
      <c r="C30" s="1648"/>
      <c r="D30" s="1649" t="s">
        <v>688</v>
      </c>
      <c r="E30" s="1649"/>
      <c r="F30" s="1649"/>
      <c r="G30" s="1649"/>
      <c r="H30" s="1649"/>
      <c r="I30" s="1649"/>
      <c r="J30" s="1649"/>
      <c r="K30" s="1649"/>
      <c r="L30" s="1649"/>
      <c r="M30" s="1649"/>
      <c r="N30" s="1649"/>
      <c r="O30" s="1649"/>
      <c r="P30" s="1649"/>
      <c r="Q30" s="1649"/>
      <c r="R30" s="1649"/>
      <c r="S30" s="1649"/>
      <c r="T30" s="1650"/>
      <c r="U30" s="1065" t="s">
        <v>422</v>
      </c>
      <c r="V30" s="1065"/>
      <c r="W30" s="1647">
        <f>SUM('111_вн'!AC30:AJ30)</f>
        <v>62200.000319999992</v>
      </c>
      <c r="X30" s="1642"/>
      <c r="Y30" s="1642"/>
      <c r="Z30" s="1642"/>
      <c r="AA30" s="1642"/>
      <c r="AB30" s="1647">
        <f>SUM('111_вн'!AH30:AO30)</f>
        <v>62200.000319999992</v>
      </c>
      <c r="AC30" s="1642"/>
      <c r="AD30" s="1642"/>
      <c r="AE30" s="1642"/>
      <c r="AF30" s="1642"/>
      <c r="AG30" s="1647">
        <f>SUM('111_вн'!AM30:AT30)</f>
        <v>62200.000319999992</v>
      </c>
      <c r="AH30" s="1642"/>
      <c r="AI30" s="1642"/>
      <c r="AJ30" s="1642"/>
      <c r="AK30" s="1642"/>
      <c r="AL30" s="1132">
        <f>W30*22%</f>
        <v>13684.000070399998</v>
      </c>
      <c r="AM30" s="1132"/>
      <c r="AN30" s="1132"/>
      <c r="AO30" s="1132"/>
      <c r="AP30" s="1132"/>
      <c r="AQ30" s="1132">
        <f>AB30*22%</f>
        <v>13684.000070399998</v>
      </c>
      <c r="AR30" s="1132"/>
      <c r="AS30" s="1132"/>
      <c r="AT30" s="1132"/>
      <c r="AU30" s="1132"/>
      <c r="AV30" s="1132">
        <f>AG30*22%</f>
        <v>13684.000070399998</v>
      </c>
      <c r="AW30" s="1132"/>
      <c r="AX30" s="1132"/>
      <c r="AY30" s="1132"/>
      <c r="AZ30" s="1132"/>
    </row>
    <row r="31" spans="1:52" ht="59.45" hidden="1" customHeight="1">
      <c r="B31" s="1644" t="s">
        <v>79</v>
      </c>
      <c r="C31" s="1648"/>
      <c r="D31" s="1649" t="s">
        <v>687</v>
      </c>
      <c r="E31" s="1649"/>
      <c r="F31" s="1649"/>
      <c r="G31" s="1649"/>
      <c r="H31" s="1649"/>
      <c r="I31" s="1649"/>
      <c r="J31" s="1649"/>
      <c r="K31" s="1649"/>
      <c r="L31" s="1649"/>
      <c r="M31" s="1649"/>
      <c r="N31" s="1649"/>
      <c r="O31" s="1649"/>
      <c r="P31" s="1649"/>
      <c r="Q31" s="1649"/>
      <c r="R31" s="1649"/>
      <c r="S31" s="1649"/>
      <c r="T31" s="1650"/>
      <c r="U31" s="1065" t="s">
        <v>686</v>
      </c>
      <c r="V31" s="1065"/>
      <c r="W31" s="1642"/>
      <c r="X31" s="1642"/>
      <c r="Y31" s="1642"/>
      <c r="Z31" s="1642"/>
      <c r="AA31" s="1642"/>
      <c r="AB31" s="1642"/>
      <c r="AC31" s="1642"/>
      <c r="AD31" s="1642"/>
      <c r="AE31" s="1642"/>
      <c r="AF31" s="1642"/>
      <c r="AG31" s="1642"/>
      <c r="AH31" s="1642"/>
      <c r="AI31" s="1642"/>
      <c r="AJ31" s="1642"/>
      <c r="AK31" s="1642"/>
      <c r="AL31" s="1132"/>
      <c r="AM31" s="1132"/>
      <c r="AN31" s="1132"/>
      <c r="AO31" s="1132"/>
      <c r="AP31" s="1132"/>
      <c r="AQ31" s="1132"/>
      <c r="AR31" s="1132"/>
      <c r="AS31" s="1132"/>
      <c r="AT31" s="1132"/>
      <c r="AU31" s="1132"/>
      <c r="AV31" s="1132"/>
      <c r="AW31" s="1132"/>
      <c r="AX31" s="1132"/>
      <c r="AY31" s="1132"/>
      <c r="AZ31" s="1132"/>
    </row>
    <row r="32" spans="1:52" ht="61.5" hidden="1" customHeight="1">
      <c r="B32" s="1644" t="s">
        <v>81</v>
      </c>
      <c r="C32" s="1648"/>
      <c r="D32" s="1649" t="s">
        <v>685</v>
      </c>
      <c r="E32" s="1649"/>
      <c r="F32" s="1649"/>
      <c r="G32" s="1649"/>
      <c r="H32" s="1649"/>
      <c r="I32" s="1649"/>
      <c r="J32" s="1649"/>
      <c r="K32" s="1649"/>
      <c r="L32" s="1649"/>
      <c r="M32" s="1649"/>
      <c r="N32" s="1649"/>
      <c r="O32" s="1649"/>
      <c r="P32" s="1649"/>
      <c r="Q32" s="1649"/>
      <c r="R32" s="1649"/>
      <c r="S32" s="1649"/>
      <c r="T32" s="1650"/>
      <c r="U32" s="1065" t="s">
        <v>684</v>
      </c>
      <c r="V32" s="1065"/>
      <c r="W32" s="1642" t="s">
        <v>6</v>
      </c>
      <c r="X32" s="1642"/>
      <c r="Y32" s="1642"/>
      <c r="Z32" s="1642"/>
      <c r="AA32" s="1642"/>
      <c r="AB32" s="1642" t="s">
        <v>6</v>
      </c>
      <c r="AC32" s="1642"/>
      <c r="AD32" s="1642"/>
      <c r="AE32" s="1642"/>
      <c r="AF32" s="1642"/>
      <c r="AG32" s="1642" t="s">
        <v>6</v>
      </c>
      <c r="AH32" s="1642"/>
      <c r="AI32" s="1642"/>
      <c r="AJ32" s="1642"/>
      <c r="AK32" s="1642"/>
      <c r="AL32" s="1132"/>
      <c r="AM32" s="1132"/>
      <c r="AN32" s="1132"/>
      <c r="AO32" s="1132"/>
      <c r="AP32" s="1132"/>
      <c r="AQ32" s="1132"/>
      <c r="AR32" s="1132"/>
      <c r="AS32" s="1132"/>
      <c r="AT32" s="1132"/>
      <c r="AU32" s="1132"/>
      <c r="AV32" s="1132"/>
      <c r="AW32" s="1132"/>
      <c r="AX32" s="1132"/>
      <c r="AY32" s="1132"/>
      <c r="AZ32" s="1132"/>
    </row>
    <row r="33" spans="2:52" ht="33" hidden="1" customHeight="1">
      <c r="B33" s="1644" t="s">
        <v>683</v>
      </c>
      <c r="C33" s="1648"/>
      <c r="D33" s="1661" t="s">
        <v>682</v>
      </c>
      <c r="E33" s="1661"/>
      <c r="F33" s="1661"/>
      <c r="G33" s="1661"/>
      <c r="H33" s="1661"/>
      <c r="I33" s="1661"/>
      <c r="J33" s="1661"/>
      <c r="K33" s="1661"/>
      <c r="L33" s="1661"/>
      <c r="M33" s="1661"/>
      <c r="N33" s="1661"/>
      <c r="O33" s="1661"/>
      <c r="P33" s="1661"/>
      <c r="Q33" s="1661"/>
      <c r="R33" s="1661"/>
      <c r="S33" s="1661"/>
      <c r="T33" s="1662"/>
      <c r="U33" s="1065" t="s">
        <v>681</v>
      </c>
      <c r="V33" s="1065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642"/>
      <c r="AJ33" s="1642"/>
      <c r="AK33" s="1642"/>
      <c r="AL33" s="1132"/>
      <c r="AM33" s="1132"/>
      <c r="AN33" s="1132"/>
      <c r="AO33" s="1132"/>
      <c r="AP33" s="1132"/>
      <c r="AQ33" s="1132"/>
      <c r="AR33" s="1132"/>
      <c r="AS33" s="1132"/>
      <c r="AT33" s="1132"/>
      <c r="AU33" s="1132"/>
      <c r="AV33" s="1132"/>
      <c r="AW33" s="1132"/>
      <c r="AX33" s="1132"/>
      <c r="AY33" s="1132"/>
      <c r="AZ33" s="1132"/>
    </row>
    <row r="34" spans="2:52" ht="20.25" hidden="1" customHeight="1">
      <c r="B34" s="1663" t="s">
        <v>680</v>
      </c>
      <c r="C34" s="1664"/>
      <c r="D34" s="1661" t="s">
        <v>674</v>
      </c>
      <c r="E34" s="1661"/>
      <c r="F34" s="1661"/>
      <c r="G34" s="1661"/>
      <c r="H34" s="1661"/>
      <c r="I34" s="1661"/>
      <c r="J34" s="1661"/>
      <c r="K34" s="1661"/>
      <c r="L34" s="1661"/>
      <c r="M34" s="1661"/>
      <c r="N34" s="1661"/>
      <c r="O34" s="1661"/>
      <c r="P34" s="1661"/>
      <c r="Q34" s="1661"/>
      <c r="R34" s="1661"/>
      <c r="S34" s="1661"/>
      <c r="T34" s="1662"/>
      <c r="U34" s="1065" t="s">
        <v>679</v>
      </c>
      <c r="V34" s="1065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132"/>
      <c r="AM34" s="1132"/>
      <c r="AN34" s="1132"/>
      <c r="AO34" s="1132"/>
      <c r="AP34" s="1132"/>
      <c r="AQ34" s="1132"/>
      <c r="AR34" s="1132"/>
      <c r="AS34" s="1132"/>
      <c r="AT34" s="1132"/>
      <c r="AU34" s="1132"/>
      <c r="AV34" s="1132"/>
      <c r="AW34" s="1132"/>
      <c r="AX34" s="1132"/>
      <c r="AY34" s="1132"/>
      <c r="AZ34" s="1132"/>
    </row>
    <row r="35" spans="2:52" ht="55.5" hidden="1" customHeight="1">
      <c r="B35" s="1644" t="s">
        <v>111</v>
      </c>
      <c r="C35" s="1648"/>
      <c r="D35" s="1649" t="s">
        <v>678</v>
      </c>
      <c r="E35" s="1649"/>
      <c r="F35" s="1649"/>
      <c r="G35" s="1649"/>
      <c r="H35" s="1649"/>
      <c r="I35" s="1649"/>
      <c r="J35" s="1649"/>
      <c r="K35" s="1649"/>
      <c r="L35" s="1649"/>
      <c r="M35" s="1649"/>
      <c r="N35" s="1649"/>
      <c r="O35" s="1649"/>
      <c r="P35" s="1649"/>
      <c r="Q35" s="1649"/>
      <c r="R35" s="1649"/>
      <c r="S35" s="1649"/>
      <c r="T35" s="1650"/>
      <c r="U35" s="1065" t="s">
        <v>677</v>
      </c>
      <c r="V35" s="1065"/>
      <c r="W35" s="1642" t="s">
        <v>6</v>
      </c>
      <c r="X35" s="1642"/>
      <c r="Y35" s="1642"/>
      <c r="Z35" s="1642"/>
      <c r="AA35" s="1642"/>
      <c r="AB35" s="1642" t="s">
        <v>6</v>
      </c>
      <c r="AC35" s="1642"/>
      <c r="AD35" s="1642"/>
      <c r="AE35" s="1642"/>
      <c r="AF35" s="1642"/>
      <c r="AG35" s="1642" t="s">
        <v>6</v>
      </c>
      <c r="AH35" s="1642"/>
      <c r="AI35" s="1642"/>
      <c r="AJ35" s="1642"/>
      <c r="AK35" s="1642"/>
      <c r="AL35" s="1132"/>
      <c r="AM35" s="1132"/>
      <c r="AN35" s="1132"/>
      <c r="AO35" s="1132"/>
      <c r="AP35" s="1132"/>
      <c r="AQ35" s="1132"/>
      <c r="AR35" s="1132"/>
      <c r="AS35" s="1132"/>
      <c r="AT35" s="1132"/>
      <c r="AU35" s="1132"/>
      <c r="AV35" s="1132"/>
      <c r="AW35" s="1132"/>
      <c r="AX35" s="1132"/>
      <c r="AY35" s="1132"/>
      <c r="AZ35" s="1132"/>
    </row>
    <row r="36" spans="2:52" ht="33" hidden="1" customHeight="1">
      <c r="B36" s="1644" t="s">
        <v>113</v>
      </c>
      <c r="C36" s="1648"/>
      <c r="D36" s="1661" t="s">
        <v>676</v>
      </c>
      <c r="E36" s="1661"/>
      <c r="F36" s="1661"/>
      <c r="G36" s="1661"/>
      <c r="H36" s="1661"/>
      <c r="I36" s="1661"/>
      <c r="J36" s="1661"/>
      <c r="K36" s="1661"/>
      <c r="L36" s="1661"/>
      <c r="M36" s="1661"/>
      <c r="N36" s="1661"/>
      <c r="O36" s="1661"/>
      <c r="P36" s="1661"/>
      <c r="Q36" s="1661"/>
      <c r="R36" s="1661"/>
      <c r="S36" s="1661"/>
      <c r="T36" s="1662"/>
      <c r="U36" s="1065" t="s">
        <v>675</v>
      </c>
      <c r="V36" s="1065"/>
      <c r="W36" s="1642"/>
      <c r="X36" s="1642"/>
      <c r="Y36" s="1642"/>
      <c r="Z36" s="1642"/>
      <c r="AA36" s="1642"/>
      <c r="AB36" s="1642"/>
      <c r="AC36" s="1642"/>
      <c r="AD36" s="1642"/>
      <c r="AE36" s="1642"/>
      <c r="AF36" s="1642"/>
      <c r="AG36" s="1642"/>
      <c r="AH36" s="1642"/>
      <c r="AI36" s="1642"/>
      <c r="AJ36" s="1642"/>
      <c r="AK36" s="1642"/>
      <c r="AL36" s="1132"/>
      <c r="AM36" s="1132"/>
      <c r="AN36" s="1132"/>
      <c r="AO36" s="1132"/>
      <c r="AP36" s="1132"/>
      <c r="AQ36" s="1132"/>
      <c r="AR36" s="1132"/>
      <c r="AS36" s="1132"/>
      <c r="AT36" s="1132"/>
      <c r="AU36" s="1132"/>
      <c r="AV36" s="1132"/>
      <c r="AW36" s="1132"/>
      <c r="AX36" s="1132"/>
      <c r="AY36" s="1132"/>
      <c r="AZ36" s="1132"/>
    </row>
    <row r="37" spans="2:52" ht="18" hidden="1" customHeight="1">
      <c r="B37" s="1644" t="s">
        <v>118</v>
      </c>
      <c r="C37" s="1648"/>
      <c r="D37" s="1661" t="s">
        <v>674</v>
      </c>
      <c r="E37" s="1661"/>
      <c r="F37" s="1661"/>
      <c r="G37" s="1661"/>
      <c r="H37" s="1661"/>
      <c r="I37" s="1661"/>
      <c r="J37" s="1661"/>
      <c r="K37" s="1661"/>
      <c r="L37" s="1661"/>
      <c r="M37" s="1661"/>
      <c r="N37" s="1661"/>
      <c r="O37" s="1661"/>
      <c r="P37" s="1661"/>
      <c r="Q37" s="1661"/>
      <c r="R37" s="1661"/>
      <c r="S37" s="1661"/>
      <c r="T37" s="1662"/>
      <c r="U37" s="1065" t="s">
        <v>673</v>
      </c>
      <c r="V37" s="1065"/>
      <c r="W37" s="1642"/>
      <c r="X37" s="1642"/>
      <c r="Y37" s="1642"/>
      <c r="Z37" s="1642"/>
      <c r="AA37" s="1642"/>
      <c r="AB37" s="1642"/>
      <c r="AC37" s="1642"/>
      <c r="AD37" s="1642"/>
      <c r="AE37" s="1642"/>
      <c r="AF37" s="1642"/>
      <c r="AG37" s="1642"/>
      <c r="AH37" s="1642"/>
      <c r="AI37" s="1642"/>
      <c r="AJ37" s="1642"/>
      <c r="AK37" s="1642"/>
      <c r="AL37" s="1132"/>
      <c r="AM37" s="1132"/>
      <c r="AN37" s="1132"/>
      <c r="AO37" s="1132"/>
      <c r="AP37" s="1132"/>
      <c r="AQ37" s="1132"/>
      <c r="AR37" s="1132"/>
      <c r="AS37" s="1132"/>
      <c r="AT37" s="1132"/>
      <c r="AU37" s="1132"/>
      <c r="AV37" s="1132"/>
      <c r="AW37" s="1132"/>
      <c r="AX37" s="1132"/>
      <c r="AY37" s="1132"/>
      <c r="AZ37" s="1132"/>
    </row>
    <row r="38" spans="2:52" ht="61.5" customHeight="1">
      <c r="B38" s="1644">
        <v>2</v>
      </c>
      <c r="C38" s="1648"/>
      <c r="D38" s="1665" t="s">
        <v>671</v>
      </c>
      <c r="E38" s="1665"/>
      <c r="F38" s="1665"/>
      <c r="G38" s="1665"/>
      <c r="H38" s="1665"/>
      <c r="I38" s="1665"/>
      <c r="J38" s="1665"/>
      <c r="K38" s="1665"/>
      <c r="L38" s="1665"/>
      <c r="M38" s="1665"/>
      <c r="N38" s="1665"/>
      <c r="O38" s="1665"/>
      <c r="P38" s="1665"/>
      <c r="Q38" s="1665"/>
      <c r="R38" s="1665"/>
      <c r="S38" s="1665"/>
      <c r="T38" s="1666"/>
      <c r="U38" s="1065" t="s">
        <v>314</v>
      </c>
      <c r="V38" s="1065"/>
      <c r="W38" s="1642" t="s">
        <v>6</v>
      </c>
      <c r="X38" s="1642"/>
      <c r="Y38" s="1642"/>
      <c r="Z38" s="1642"/>
      <c r="AA38" s="1642"/>
      <c r="AB38" s="1642" t="s">
        <v>6</v>
      </c>
      <c r="AC38" s="1642"/>
      <c r="AD38" s="1642"/>
      <c r="AE38" s="1642"/>
      <c r="AF38" s="1642"/>
      <c r="AG38" s="1642" t="s">
        <v>6</v>
      </c>
      <c r="AH38" s="1642"/>
      <c r="AI38" s="1642"/>
      <c r="AJ38" s="1642"/>
      <c r="AK38" s="1642"/>
      <c r="AL38" s="1132">
        <f>AL39+AL40+AL41</f>
        <v>1803.8000092799996</v>
      </c>
      <c r="AM38" s="1132"/>
      <c r="AN38" s="1132"/>
      <c r="AO38" s="1132"/>
      <c r="AP38" s="1132"/>
      <c r="AQ38" s="1132">
        <f>AQ39+AQ40+AQ41</f>
        <v>1803.8000092799996</v>
      </c>
      <c r="AR38" s="1132"/>
      <c r="AS38" s="1132"/>
      <c r="AT38" s="1132"/>
      <c r="AU38" s="1132"/>
      <c r="AV38" s="1132">
        <f>AV39+AV40+AV41</f>
        <v>1803.8000092799996</v>
      </c>
      <c r="AW38" s="1132"/>
      <c r="AX38" s="1132"/>
      <c r="AY38" s="1132"/>
      <c r="AZ38" s="1132"/>
    </row>
    <row r="39" spans="2:52" ht="76.5" customHeight="1">
      <c r="B39" s="1644" t="s">
        <v>670</v>
      </c>
      <c r="C39" s="1648"/>
      <c r="D39" s="1649" t="s">
        <v>669</v>
      </c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50"/>
      <c r="U39" s="1065" t="s">
        <v>424</v>
      </c>
      <c r="V39" s="1065"/>
      <c r="W39" s="1647">
        <f>SUM('111_вн'!AC30:AJ30)</f>
        <v>62200.000319999992</v>
      </c>
      <c r="X39" s="1642"/>
      <c r="Y39" s="1642"/>
      <c r="Z39" s="1642"/>
      <c r="AA39" s="1642"/>
      <c r="AB39" s="1647">
        <f>SUM('111_вн'!AH30:AO30)</f>
        <v>62200.000319999992</v>
      </c>
      <c r="AC39" s="1642"/>
      <c r="AD39" s="1642"/>
      <c r="AE39" s="1642"/>
      <c r="AF39" s="1642"/>
      <c r="AG39" s="1647">
        <f>SUM('111_вн'!AM30:AT30)</f>
        <v>62200.000319999992</v>
      </c>
      <c r="AH39" s="1642"/>
      <c r="AI39" s="1642"/>
      <c r="AJ39" s="1642"/>
      <c r="AK39" s="1642"/>
      <c r="AL39" s="1132">
        <f>W39*2.9%</f>
        <v>1803.8000092799996</v>
      </c>
      <c r="AM39" s="1132"/>
      <c r="AN39" s="1132"/>
      <c r="AO39" s="1132"/>
      <c r="AP39" s="1132"/>
      <c r="AQ39" s="1132">
        <f>AB39*2.9%</f>
        <v>1803.8000092799996</v>
      </c>
      <c r="AR39" s="1132"/>
      <c r="AS39" s="1132"/>
      <c r="AT39" s="1132"/>
      <c r="AU39" s="1132"/>
      <c r="AV39" s="1132">
        <f>AG39*2.9%</f>
        <v>1803.8000092799996</v>
      </c>
      <c r="AW39" s="1132"/>
      <c r="AX39" s="1132"/>
      <c r="AY39" s="1132"/>
      <c r="AZ39" s="1132"/>
    </row>
    <row r="40" spans="2:52" ht="117.75" hidden="1" customHeight="1">
      <c r="B40" s="1644" t="s">
        <v>668</v>
      </c>
      <c r="C40" s="1648"/>
      <c r="D40" s="1649" t="s">
        <v>667</v>
      </c>
      <c r="E40" s="1649"/>
      <c r="F40" s="1649"/>
      <c r="G40" s="1649"/>
      <c r="H40" s="1649"/>
      <c r="I40" s="1649"/>
      <c r="J40" s="1649"/>
      <c r="K40" s="1649"/>
      <c r="L40" s="1649"/>
      <c r="M40" s="1649"/>
      <c r="N40" s="1649"/>
      <c r="O40" s="1649"/>
      <c r="P40" s="1649"/>
      <c r="Q40" s="1649"/>
      <c r="R40" s="1649"/>
      <c r="S40" s="1649"/>
      <c r="T40" s="1650"/>
      <c r="U40" s="1065" t="s">
        <v>666</v>
      </c>
      <c r="V40" s="1065"/>
      <c r="W40" s="1642"/>
      <c r="X40" s="1642"/>
      <c r="Y40" s="1642"/>
      <c r="Z40" s="1642"/>
      <c r="AA40" s="1642"/>
      <c r="AB40" s="1642"/>
      <c r="AC40" s="1642"/>
      <c r="AD40" s="1642"/>
      <c r="AE40" s="1642"/>
      <c r="AF40" s="1642"/>
      <c r="AG40" s="1642"/>
      <c r="AH40" s="1642"/>
      <c r="AI40" s="1642"/>
      <c r="AJ40" s="1642"/>
      <c r="AK40" s="1642"/>
      <c r="AL40" s="1132"/>
      <c r="AM40" s="1132"/>
      <c r="AN40" s="1132"/>
      <c r="AO40" s="1132"/>
      <c r="AP40" s="1132"/>
      <c r="AQ40" s="1132"/>
      <c r="AR40" s="1132"/>
      <c r="AS40" s="1132"/>
      <c r="AT40" s="1132"/>
      <c r="AU40" s="1132"/>
      <c r="AV40" s="1132"/>
      <c r="AW40" s="1132"/>
      <c r="AX40" s="1132"/>
      <c r="AY40" s="1132"/>
      <c r="AZ40" s="1132"/>
    </row>
    <row r="41" spans="2:52" ht="63.75" hidden="1" customHeight="1">
      <c r="B41" s="1644" t="s">
        <v>665</v>
      </c>
      <c r="C41" s="1648"/>
      <c r="D41" s="1649" t="s">
        <v>664</v>
      </c>
      <c r="E41" s="1649"/>
      <c r="F41" s="1649"/>
      <c r="G41" s="1649"/>
      <c r="H41" s="1649"/>
      <c r="I41" s="1649"/>
      <c r="J41" s="1649"/>
      <c r="K41" s="1649"/>
      <c r="L41" s="1649"/>
      <c r="M41" s="1649"/>
      <c r="N41" s="1649"/>
      <c r="O41" s="1649"/>
      <c r="P41" s="1649"/>
      <c r="Q41" s="1649"/>
      <c r="R41" s="1649"/>
      <c r="S41" s="1649"/>
      <c r="T41" s="1650"/>
      <c r="U41" s="1065" t="s">
        <v>663</v>
      </c>
      <c r="V41" s="1065"/>
      <c r="W41" s="1642" t="s">
        <v>6</v>
      </c>
      <c r="X41" s="1642"/>
      <c r="Y41" s="1642"/>
      <c r="Z41" s="1642"/>
      <c r="AA41" s="1642"/>
      <c r="AB41" s="1642" t="s">
        <v>6</v>
      </c>
      <c r="AC41" s="1642"/>
      <c r="AD41" s="1642"/>
      <c r="AE41" s="1642"/>
      <c r="AF41" s="1642"/>
      <c r="AG41" s="1642" t="s">
        <v>6</v>
      </c>
      <c r="AH41" s="1642"/>
      <c r="AI41" s="1642"/>
      <c r="AJ41" s="1642"/>
      <c r="AK41" s="1642"/>
      <c r="AL41" s="1132"/>
      <c r="AM41" s="1132"/>
      <c r="AN41" s="1132"/>
      <c r="AO41" s="1132"/>
      <c r="AP41" s="1132"/>
      <c r="AQ41" s="1132"/>
      <c r="AR41" s="1132"/>
      <c r="AS41" s="1132"/>
      <c r="AT41" s="1132"/>
      <c r="AU41" s="1132"/>
      <c r="AV41" s="1132"/>
      <c r="AW41" s="1132"/>
      <c r="AX41" s="1132"/>
      <c r="AY41" s="1132"/>
      <c r="AZ41" s="1132"/>
    </row>
    <row r="42" spans="2:52" ht="36" hidden="1" customHeight="1">
      <c r="B42" s="1644" t="s">
        <v>662</v>
      </c>
      <c r="C42" s="1648"/>
      <c r="D42" s="1661" t="s">
        <v>661</v>
      </c>
      <c r="E42" s="1661"/>
      <c r="F42" s="1661"/>
      <c r="G42" s="1661"/>
      <c r="H42" s="1661"/>
      <c r="I42" s="1661"/>
      <c r="J42" s="1661"/>
      <c r="K42" s="1661"/>
      <c r="L42" s="1661"/>
      <c r="M42" s="1661"/>
      <c r="N42" s="1661"/>
      <c r="O42" s="1661"/>
      <c r="P42" s="1661"/>
      <c r="Q42" s="1661"/>
      <c r="R42" s="1661"/>
      <c r="S42" s="1661"/>
      <c r="T42" s="1662"/>
      <c r="U42" s="1065" t="s">
        <v>660</v>
      </c>
      <c r="V42" s="1065"/>
      <c r="W42" s="1642"/>
      <c r="X42" s="1642"/>
      <c r="Y42" s="1642"/>
      <c r="Z42" s="1642"/>
      <c r="AA42" s="1642"/>
      <c r="AB42" s="1642"/>
      <c r="AC42" s="1642"/>
      <c r="AD42" s="1642"/>
      <c r="AE42" s="1642"/>
      <c r="AF42" s="1642"/>
      <c r="AG42" s="1642"/>
      <c r="AH42" s="1642"/>
      <c r="AI42" s="1642"/>
      <c r="AJ42" s="1642"/>
      <c r="AK42" s="1642"/>
      <c r="AL42" s="1132"/>
      <c r="AM42" s="1132"/>
      <c r="AN42" s="1132"/>
      <c r="AO42" s="1132"/>
      <c r="AP42" s="1132"/>
      <c r="AQ42" s="1132"/>
      <c r="AR42" s="1132"/>
      <c r="AS42" s="1132"/>
      <c r="AT42" s="1132"/>
      <c r="AU42" s="1132"/>
      <c r="AV42" s="1132"/>
      <c r="AW42" s="1132"/>
      <c r="AX42" s="1132"/>
      <c r="AY42" s="1132"/>
      <c r="AZ42" s="1132"/>
    </row>
    <row r="43" spans="2:52" ht="36.75" customHeight="1">
      <c r="B43" s="1644">
        <v>3</v>
      </c>
      <c r="C43" s="1648"/>
      <c r="D43" s="1665" t="s">
        <v>659</v>
      </c>
      <c r="E43" s="1665"/>
      <c r="F43" s="1665"/>
      <c r="G43" s="1665"/>
      <c r="H43" s="1665"/>
      <c r="I43" s="1665"/>
      <c r="J43" s="1665"/>
      <c r="K43" s="1665"/>
      <c r="L43" s="1665"/>
      <c r="M43" s="1665"/>
      <c r="N43" s="1665"/>
      <c r="O43" s="1665"/>
      <c r="P43" s="1665"/>
      <c r="Q43" s="1665"/>
      <c r="R43" s="1665"/>
      <c r="S43" s="1665"/>
      <c r="T43" s="1666"/>
      <c r="U43" s="1065" t="s">
        <v>316</v>
      </c>
      <c r="V43" s="1065"/>
      <c r="W43" s="1642" t="s">
        <v>6</v>
      </c>
      <c r="X43" s="1642"/>
      <c r="Y43" s="1642"/>
      <c r="Z43" s="1642"/>
      <c r="AA43" s="1642"/>
      <c r="AB43" s="1642" t="s">
        <v>6</v>
      </c>
      <c r="AC43" s="1642"/>
      <c r="AD43" s="1642"/>
      <c r="AE43" s="1642"/>
      <c r="AF43" s="1642"/>
      <c r="AG43" s="1642" t="s">
        <v>6</v>
      </c>
      <c r="AH43" s="1642"/>
      <c r="AI43" s="1642"/>
      <c r="AJ43" s="1642"/>
      <c r="AK43" s="1642"/>
      <c r="AL43" s="1132">
        <f>AL44+AL45</f>
        <v>3187.7999163199997</v>
      </c>
      <c r="AM43" s="1132"/>
      <c r="AN43" s="1132"/>
      <c r="AO43" s="1132"/>
      <c r="AP43" s="1132"/>
      <c r="AQ43" s="1132">
        <f>AQ44+AQ45</f>
        <v>3187.7999163199997</v>
      </c>
      <c r="AR43" s="1132"/>
      <c r="AS43" s="1132"/>
      <c r="AT43" s="1132"/>
      <c r="AU43" s="1132"/>
      <c r="AV43" s="1132">
        <f>AV44+AV45</f>
        <v>3187.7999163199997</v>
      </c>
      <c r="AW43" s="1132"/>
      <c r="AX43" s="1132"/>
      <c r="AY43" s="1132"/>
      <c r="AZ43" s="1132"/>
    </row>
    <row r="44" spans="2:52" ht="57.75" customHeight="1">
      <c r="B44" s="1644" t="s">
        <v>658</v>
      </c>
      <c r="C44" s="1648"/>
      <c r="D44" s="1649" t="s">
        <v>657</v>
      </c>
      <c r="E44" s="1649"/>
      <c r="F44" s="1649"/>
      <c r="G44" s="1649"/>
      <c r="H44" s="1649"/>
      <c r="I44" s="1649"/>
      <c r="J44" s="1649"/>
      <c r="K44" s="1649"/>
      <c r="L44" s="1649"/>
      <c r="M44" s="1649"/>
      <c r="N44" s="1649"/>
      <c r="O44" s="1649"/>
      <c r="P44" s="1649"/>
      <c r="Q44" s="1649"/>
      <c r="R44" s="1649"/>
      <c r="S44" s="1649"/>
      <c r="T44" s="1650"/>
      <c r="U44" s="1065" t="s">
        <v>656</v>
      </c>
      <c r="V44" s="1065"/>
      <c r="W44" s="1647">
        <f>SUM('111_вн'!AC30:AJ30)</f>
        <v>62200.000319999992</v>
      </c>
      <c r="X44" s="1642"/>
      <c r="Y44" s="1642"/>
      <c r="Z44" s="1642"/>
      <c r="AA44" s="1642"/>
      <c r="AB44" s="1647">
        <f>SUM('111_вн'!AH30:AO30)</f>
        <v>62200.000319999992</v>
      </c>
      <c r="AC44" s="1642"/>
      <c r="AD44" s="1642"/>
      <c r="AE44" s="1642"/>
      <c r="AF44" s="1642"/>
      <c r="AG44" s="1647">
        <f>SUM('111_вн'!AM30:AT30)</f>
        <v>62200.000319999992</v>
      </c>
      <c r="AH44" s="1642"/>
      <c r="AI44" s="1642"/>
      <c r="AJ44" s="1642"/>
      <c r="AK44" s="1642"/>
      <c r="AL44" s="1132">
        <f>W44*5.1%+15.5999</f>
        <v>3187.7999163199997</v>
      </c>
      <c r="AM44" s="1132"/>
      <c r="AN44" s="1132"/>
      <c r="AO44" s="1132"/>
      <c r="AP44" s="1132"/>
      <c r="AQ44" s="1132">
        <f>AB44*5.1%+15.5999</f>
        <v>3187.7999163199997</v>
      </c>
      <c r="AR44" s="1132"/>
      <c r="AS44" s="1132"/>
      <c r="AT44" s="1132"/>
      <c r="AU44" s="1132"/>
      <c r="AV44" s="1132">
        <f>AG44*5.1%+15.5999</f>
        <v>3187.7999163199997</v>
      </c>
      <c r="AW44" s="1132"/>
      <c r="AX44" s="1132"/>
      <c r="AY44" s="1132"/>
      <c r="AZ44" s="1132"/>
    </row>
    <row r="45" spans="2:52" ht="48" hidden="1" customHeight="1">
      <c r="B45" s="1644" t="s">
        <v>655</v>
      </c>
      <c r="C45" s="1648"/>
      <c r="D45" s="1649" t="s">
        <v>654</v>
      </c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50"/>
      <c r="U45" s="1065" t="s">
        <v>653</v>
      </c>
      <c r="V45" s="1065"/>
      <c r="W45" s="1642" t="s">
        <v>6</v>
      </c>
      <c r="X45" s="1642"/>
      <c r="Y45" s="1642"/>
      <c r="Z45" s="1642"/>
      <c r="AA45" s="1642"/>
      <c r="AB45" s="1642" t="s">
        <v>6</v>
      </c>
      <c r="AC45" s="1642"/>
      <c r="AD45" s="1642"/>
      <c r="AE45" s="1642"/>
      <c r="AF45" s="1642"/>
      <c r="AG45" s="1642" t="s">
        <v>6</v>
      </c>
      <c r="AH45" s="1642"/>
      <c r="AI45" s="1642"/>
      <c r="AJ45" s="1642"/>
      <c r="AK45" s="1642"/>
      <c r="AL45" s="1132"/>
      <c r="AM45" s="1132"/>
      <c r="AN45" s="1132"/>
      <c r="AO45" s="1132"/>
      <c r="AP45" s="1132"/>
      <c r="AQ45" s="1132"/>
      <c r="AR45" s="1132"/>
      <c r="AS45" s="1132"/>
      <c r="AT45" s="1132"/>
      <c r="AU45" s="1132"/>
      <c r="AV45" s="1132"/>
      <c r="AW45" s="1132"/>
      <c r="AX45" s="1132"/>
      <c r="AY45" s="1132"/>
      <c r="AZ45" s="1132"/>
    </row>
    <row r="46" spans="2:52" ht="33" hidden="1" customHeight="1">
      <c r="B46" s="1644" t="s">
        <v>652</v>
      </c>
      <c r="C46" s="1648"/>
      <c r="D46" s="1661" t="s">
        <v>651</v>
      </c>
      <c r="E46" s="1661"/>
      <c r="F46" s="1661"/>
      <c r="G46" s="1661"/>
      <c r="H46" s="1661"/>
      <c r="I46" s="1661"/>
      <c r="J46" s="1661"/>
      <c r="K46" s="1661"/>
      <c r="L46" s="1661"/>
      <c r="M46" s="1661"/>
      <c r="N46" s="1661"/>
      <c r="O46" s="1661"/>
      <c r="P46" s="1661"/>
      <c r="Q46" s="1661"/>
      <c r="R46" s="1661"/>
      <c r="S46" s="1661"/>
      <c r="T46" s="1662"/>
      <c r="U46" s="1065" t="s">
        <v>650</v>
      </c>
      <c r="V46" s="1065"/>
      <c r="W46" s="1642"/>
      <c r="X46" s="1642"/>
      <c r="Y46" s="1642"/>
      <c r="Z46" s="1642"/>
      <c r="AA46" s="1642"/>
      <c r="AB46" s="1642"/>
      <c r="AC46" s="1642"/>
      <c r="AD46" s="1642"/>
      <c r="AE46" s="1642"/>
      <c r="AF46" s="1642"/>
      <c r="AG46" s="1642"/>
      <c r="AH46" s="1642"/>
      <c r="AI46" s="1642"/>
      <c r="AJ46" s="1642"/>
      <c r="AK46" s="1642"/>
      <c r="AL46" s="1132"/>
      <c r="AM46" s="1132"/>
      <c r="AN46" s="1132"/>
      <c r="AO46" s="1132"/>
      <c r="AP46" s="1132"/>
      <c r="AQ46" s="1132"/>
      <c r="AR46" s="1132"/>
      <c r="AS46" s="1132"/>
      <c r="AT46" s="1132"/>
      <c r="AU46" s="1132"/>
      <c r="AV46" s="1132"/>
      <c r="AW46" s="1132"/>
      <c r="AX46" s="1132"/>
      <c r="AY46" s="1132"/>
      <c r="AZ46" s="1132"/>
    </row>
    <row r="47" spans="2:52" ht="76.900000000000006" customHeight="1">
      <c r="B47" s="1644">
        <v>4</v>
      </c>
      <c r="C47" s="1648"/>
      <c r="D47" s="1665" t="s">
        <v>649</v>
      </c>
      <c r="E47" s="1665"/>
      <c r="F47" s="1665"/>
      <c r="G47" s="1665"/>
      <c r="H47" s="1665"/>
      <c r="I47" s="1665"/>
      <c r="J47" s="1665"/>
      <c r="K47" s="1665"/>
      <c r="L47" s="1665"/>
      <c r="M47" s="1665"/>
      <c r="N47" s="1665"/>
      <c r="O47" s="1665"/>
      <c r="P47" s="1665"/>
      <c r="Q47" s="1665"/>
      <c r="R47" s="1665"/>
      <c r="S47" s="1665"/>
      <c r="T47" s="1666"/>
      <c r="U47" s="1065" t="s">
        <v>318</v>
      </c>
      <c r="V47" s="1065"/>
      <c r="W47" s="1642" t="s">
        <v>6</v>
      </c>
      <c r="X47" s="1642"/>
      <c r="Y47" s="1642"/>
      <c r="Z47" s="1642"/>
      <c r="AA47" s="1642"/>
      <c r="AB47" s="1642" t="s">
        <v>6</v>
      </c>
      <c r="AC47" s="1642"/>
      <c r="AD47" s="1642"/>
      <c r="AE47" s="1642"/>
      <c r="AF47" s="1642"/>
      <c r="AG47" s="1642" t="s">
        <v>6</v>
      </c>
      <c r="AH47" s="1642"/>
      <c r="AI47" s="1642"/>
      <c r="AJ47" s="1642"/>
      <c r="AK47" s="1642"/>
      <c r="AL47" s="1132">
        <f>AL48+AL49</f>
        <v>124.40000063999999</v>
      </c>
      <c r="AM47" s="1132"/>
      <c r="AN47" s="1132"/>
      <c r="AO47" s="1132"/>
      <c r="AP47" s="1132"/>
      <c r="AQ47" s="1132">
        <f>AQ48+AQ49</f>
        <v>124.40000063999999</v>
      </c>
      <c r="AR47" s="1132"/>
      <c r="AS47" s="1132"/>
      <c r="AT47" s="1132"/>
      <c r="AU47" s="1132"/>
      <c r="AV47" s="1132">
        <f>AV48+AV49</f>
        <v>124.40000063999999</v>
      </c>
      <c r="AW47" s="1132"/>
      <c r="AX47" s="1132"/>
      <c r="AY47" s="1132"/>
      <c r="AZ47" s="1132"/>
    </row>
    <row r="48" spans="2:52" ht="77.25" customHeight="1">
      <c r="B48" s="1644" t="s">
        <v>648</v>
      </c>
      <c r="C48" s="1648"/>
      <c r="D48" s="1649" t="s">
        <v>647</v>
      </c>
      <c r="E48" s="1649"/>
      <c r="F48" s="1649"/>
      <c r="G48" s="1649"/>
      <c r="H48" s="1649"/>
      <c r="I48" s="1649"/>
      <c r="J48" s="1649"/>
      <c r="K48" s="1649"/>
      <c r="L48" s="1649"/>
      <c r="M48" s="1649"/>
      <c r="N48" s="1649"/>
      <c r="O48" s="1649"/>
      <c r="P48" s="1649"/>
      <c r="Q48" s="1649"/>
      <c r="R48" s="1649"/>
      <c r="S48" s="1649"/>
      <c r="T48" s="1650"/>
      <c r="U48" s="1065" t="s">
        <v>646</v>
      </c>
      <c r="V48" s="1065"/>
      <c r="W48" s="1647">
        <f>SUM('111_вн'!AC30:AJ30)</f>
        <v>62200.000319999992</v>
      </c>
      <c r="X48" s="1642"/>
      <c r="Y48" s="1642"/>
      <c r="Z48" s="1642"/>
      <c r="AA48" s="1642"/>
      <c r="AB48" s="1647">
        <f>SUM('111_вн'!AH30:AO30)</f>
        <v>62200.000319999992</v>
      </c>
      <c r="AC48" s="1642"/>
      <c r="AD48" s="1642"/>
      <c r="AE48" s="1642"/>
      <c r="AF48" s="1642"/>
      <c r="AG48" s="1647">
        <f>SUM('111_вн'!AM30:AT30)</f>
        <v>62200.000319999992</v>
      </c>
      <c r="AH48" s="1642"/>
      <c r="AI48" s="1642"/>
      <c r="AJ48" s="1642"/>
      <c r="AK48" s="1642"/>
      <c r="AL48" s="1132">
        <f>W48*0.2%</f>
        <v>124.40000063999999</v>
      </c>
      <c r="AM48" s="1132"/>
      <c r="AN48" s="1132"/>
      <c r="AO48" s="1132"/>
      <c r="AP48" s="1132"/>
      <c r="AQ48" s="1132">
        <f>AB48*0.2%</f>
        <v>124.40000063999999</v>
      </c>
      <c r="AR48" s="1132"/>
      <c r="AS48" s="1132"/>
      <c r="AT48" s="1132"/>
      <c r="AU48" s="1132"/>
      <c r="AV48" s="1132">
        <f>AG48*0.2%</f>
        <v>124.40000063999999</v>
      </c>
      <c r="AW48" s="1132"/>
      <c r="AX48" s="1132"/>
      <c r="AY48" s="1132"/>
      <c r="AZ48" s="1132"/>
    </row>
    <row r="49" spans="1:55" ht="50.25" hidden="1" customHeight="1">
      <c r="B49" s="1644" t="s">
        <v>645</v>
      </c>
      <c r="C49" s="1648"/>
      <c r="D49" s="1649" t="s">
        <v>644</v>
      </c>
      <c r="E49" s="1649"/>
      <c r="F49" s="1649"/>
      <c r="G49" s="1649"/>
      <c r="H49" s="1649"/>
      <c r="I49" s="1649"/>
      <c r="J49" s="1649"/>
      <c r="K49" s="1649"/>
      <c r="L49" s="1649"/>
      <c r="M49" s="1649"/>
      <c r="N49" s="1649"/>
      <c r="O49" s="1649"/>
      <c r="P49" s="1649"/>
      <c r="Q49" s="1649"/>
      <c r="R49" s="1649"/>
      <c r="S49" s="1649"/>
      <c r="T49" s="1650"/>
      <c r="U49" s="1065" t="s">
        <v>643</v>
      </c>
      <c r="V49" s="1065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1642"/>
      <c r="AJ49" s="1642"/>
      <c r="AK49" s="1642"/>
      <c r="AL49" s="1132"/>
      <c r="AM49" s="1132"/>
      <c r="AN49" s="1132"/>
      <c r="AO49" s="1132"/>
      <c r="AP49" s="1132"/>
      <c r="AQ49" s="1132"/>
      <c r="AR49" s="1132"/>
      <c r="AS49" s="1132"/>
      <c r="AT49" s="1132"/>
      <c r="AU49" s="1132"/>
      <c r="AV49" s="1132"/>
      <c r="AW49" s="1132"/>
      <c r="AX49" s="1132"/>
      <c r="AY49" s="1132"/>
      <c r="AZ49" s="1132"/>
    </row>
    <row r="50" spans="1:55" ht="51" hidden="1" customHeight="1">
      <c r="B50" s="1644">
        <v>5</v>
      </c>
      <c r="C50" s="1648"/>
      <c r="D50" s="1665" t="s">
        <v>642</v>
      </c>
      <c r="E50" s="1665"/>
      <c r="F50" s="1665"/>
      <c r="G50" s="1665"/>
      <c r="H50" s="1665"/>
      <c r="I50" s="1665"/>
      <c r="J50" s="1665"/>
      <c r="K50" s="1665"/>
      <c r="L50" s="1665"/>
      <c r="M50" s="1665"/>
      <c r="N50" s="1665"/>
      <c r="O50" s="1665"/>
      <c r="P50" s="1665"/>
      <c r="Q50" s="1665"/>
      <c r="R50" s="1665"/>
      <c r="S50" s="1665"/>
      <c r="T50" s="1666"/>
      <c r="U50" s="1065" t="s">
        <v>320</v>
      </c>
      <c r="V50" s="1065"/>
      <c r="W50" s="1642" t="s">
        <v>6</v>
      </c>
      <c r="X50" s="1642"/>
      <c r="Y50" s="1642"/>
      <c r="Z50" s="1642"/>
      <c r="AA50" s="1642"/>
      <c r="AB50" s="1642" t="s">
        <v>6</v>
      </c>
      <c r="AC50" s="1642"/>
      <c r="AD50" s="1642"/>
      <c r="AE50" s="1642"/>
      <c r="AF50" s="1642"/>
      <c r="AG50" s="1642" t="s">
        <v>6</v>
      </c>
      <c r="AH50" s="1642"/>
      <c r="AI50" s="1642"/>
      <c r="AJ50" s="1642"/>
      <c r="AK50" s="1642"/>
      <c r="AL50" s="1132">
        <f>AL51+AL52</f>
        <v>0</v>
      </c>
      <c r="AM50" s="1132"/>
      <c r="AN50" s="1132"/>
      <c r="AO50" s="1132"/>
      <c r="AP50" s="1132"/>
      <c r="AQ50" s="1132">
        <f>AQ51+AQ52</f>
        <v>0</v>
      </c>
      <c r="AR50" s="1132"/>
      <c r="AS50" s="1132"/>
      <c r="AT50" s="1132"/>
      <c r="AU50" s="1132"/>
      <c r="AV50" s="1132">
        <f>AV51+AV52</f>
        <v>0</v>
      </c>
      <c r="AW50" s="1132"/>
      <c r="AX50" s="1132"/>
      <c r="AY50" s="1132"/>
      <c r="AZ50" s="1132"/>
    </row>
    <row r="51" spans="1:55" ht="33.75" hidden="1" customHeight="1">
      <c r="B51" s="1644" t="s">
        <v>641</v>
      </c>
      <c r="C51" s="1648"/>
      <c r="D51" s="1649" t="s">
        <v>640</v>
      </c>
      <c r="E51" s="1649"/>
      <c r="F51" s="1649"/>
      <c r="G51" s="1649"/>
      <c r="H51" s="1649"/>
      <c r="I51" s="1649"/>
      <c r="J51" s="1649"/>
      <c r="K51" s="1649"/>
      <c r="L51" s="1649"/>
      <c r="M51" s="1649"/>
      <c r="N51" s="1649"/>
      <c r="O51" s="1649"/>
      <c r="P51" s="1649"/>
      <c r="Q51" s="1649"/>
      <c r="R51" s="1649"/>
      <c r="S51" s="1649"/>
      <c r="T51" s="1650"/>
      <c r="U51" s="1065" t="s">
        <v>639</v>
      </c>
      <c r="V51" s="1065"/>
      <c r="W51" s="1642" t="s">
        <v>6</v>
      </c>
      <c r="X51" s="1642"/>
      <c r="Y51" s="1642"/>
      <c r="Z51" s="1642"/>
      <c r="AA51" s="1642"/>
      <c r="AB51" s="1642" t="s">
        <v>6</v>
      </c>
      <c r="AC51" s="1642"/>
      <c r="AD51" s="1642"/>
      <c r="AE51" s="1642"/>
      <c r="AF51" s="1642"/>
      <c r="AG51" s="1642" t="s">
        <v>6</v>
      </c>
      <c r="AH51" s="1642"/>
      <c r="AI51" s="1642"/>
      <c r="AJ51" s="1642"/>
      <c r="AK51" s="1642"/>
      <c r="AL51" s="1132"/>
      <c r="AM51" s="1132"/>
      <c r="AN51" s="1132"/>
      <c r="AO51" s="1132"/>
      <c r="AP51" s="1132"/>
      <c r="AQ51" s="1132"/>
      <c r="AR51" s="1132"/>
      <c r="AS51" s="1132"/>
      <c r="AT51" s="1132"/>
      <c r="AU51" s="1132"/>
      <c r="AV51" s="1132"/>
      <c r="AW51" s="1132"/>
      <c r="AX51" s="1132"/>
      <c r="AY51" s="1132"/>
      <c r="AZ51" s="1132"/>
    </row>
    <row r="52" spans="1:55" ht="33" hidden="1" customHeight="1">
      <c r="B52" s="1644" t="s">
        <v>638</v>
      </c>
      <c r="C52" s="1648"/>
      <c r="D52" s="1649" t="s">
        <v>637</v>
      </c>
      <c r="E52" s="1649"/>
      <c r="F52" s="1649"/>
      <c r="G52" s="1649"/>
      <c r="H52" s="1649"/>
      <c r="I52" s="1649"/>
      <c r="J52" s="1649"/>
      <c r="K52" s="1649"/>
      <c r="L52" s="1649"/>
      <c r="M52" s="1649"/>
      <c r="N52" s="1649"/>
      <c r="O52" s="1649"/>
      <c r="P52" s="1649"/>
      <c r="Q52" s="1649"/>
      <c r="R52" s="1649"/>
      <c r="S52" s="1649"/>
      <c r="T52" s="1650"/>
      <c r="U52" s="1065" t="s">
        <v>636</v>
      </c>
      <c r="V52" s="1065"/>
      <c r="W52" s="1642" t="s">
        <v>6</v>
      </c>
      <c r="X52" s="1642"/>
      <c r="Y52" s="1642"/>
      <c r="Z52" s="1642"/>
      <c r="AA52" s="1642"/>
      <c r="AB52" s="1642" t="s">
        <v>6</v>
      </c>
      <c r="AC52" s="1642"/>
      <c r="AD52" s="1642"/>
      <c r="AE52" s="1642"/>
      <c r="AF52" s="1642"/>
      <c r="AG52" s="1642" t="s">
        <v>6</v>
      </c>
      <c r="AH52" s="1642"/>
      <c r="AI52" s="1642"/>
      <c r="AJ52" s="1642"/>
      <c r="AK52" s="1642"/>
      <c r="AL52" s="1132"/>
      <c r="AM52" s="1132"/>
      <c r="AN52" s="1132"/>
      <c r="AO52" s="1132"/>
      <c r="AP52" s="1132"/>
      <c r="AQ52" s="1132"/>
      <c r="AR52" s="1132"/>
      <c r="AS52" s="1132"/>
      <c r="AT52" s="1132"/>
      <c r="AU52" s="1132"/>
      <c r="AV52" s="1132"/>
      <c r="AW52" s="1132"/>
      <c r="AX52" s="1132"/>
      <c r="AY52" s="1132"/>
      <c r="AZ52" s="1132"/>
    </row>
    <row r="53" spans="1:55" ht="18" customHeight="1">
      <c r="B53" s="1677" t="s">
        <v>352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065" t="s">
        <v>339</v>
      </c>
      <c r="V53" s="1065"/>
      <c r="W53" s="1642" t="s">
        <v>6</v>
      </c>
      <c r="X53" s="1642"/>
      <c r="Y53" s="1642"/>
      <c r="Z53" s="1642"/>
      <c r="AA53" s="1642"/>
      <c r="AB53" s="1642" t="s">
        <v>6</v>
      </c>
      <c r="AC53" s="1642"/>
      <c r="AD53" s="1642"/>
      <c r="AE53" s="1642"/>
      <c r="AF53" s="1642"/>
      <c r="AG53" s="1642" t="s">
        <v>6</v>
      </c>
      <c r="AH53" s="1642"/>
      <c r="AI53" s="1642"/>
      <c r="AJ53" s="1642"/>
      <c r="AK53" s="1642"/>
      <c r="AL53" s="1643">
        <f>AL29+AL38+AL43+AL47+AL50</f>
        <v>18799.999996639996</v>
      </c>
      <c r="AM53" s="1643"/>
      <c r="AN53" s="1643"/>
      <c r="AO53" s="1643"/>
      <c r="AP53" s="1643"/>
      <c r="AQ53" s="1643">
        <f>AQ29+AQ38+AQ43+AQ47+AQ50</f>
        <v>18799.999996639996</v>
      </c>
      <c r="AR53" s="1643"/>
      <c r="AS53" s="1643"/>
      <c r="AT53" s="1643"/>
      <c r="AU53" s="1643"/>
      <c r="AV53" s="1643">
        <f>AV29+AV38+AV43+AV47+AV50</f>
        <v>18799.999996639996</v>
      </c>
      <c r="AW53" s="1643"/>
      <c r="AX53" s="1643"/>
      <c r="AY53" s="1643"/>
      <c r="AZ53" s="1643"/>
      <c r="BA53" s="511">
        <v>3.3600044844206423E-6</v>
      </c>
      <c r="BB53" s="511">
        <v>3.3600044844206423E-6</v>
      </c>
      <c r="BC53" s="511">
        <v>3.3600044844206423E-6</v>
      </c>
    </row>
    <row r="54" spans="1:55" s="165" customFormat="1" ht="13.5" hidden="1" customHeight="1"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39"/>
      <c r="T54" s="339"/>
      <c r="U54" s="460"/>
      <c r="V54" s="460"/>
      <c r="W54" s="460"/>
      <c r="X54" s="460"/>
      <c r="Y54" s="460"/>
      <c r="Z54" s="460"/>
      <c r="AA54" s="460"/>
      <c r="AB54" s="460"/>
      <c r="AC54" s="458"/>
      <c r="AD54" s="458"/>
      <c r="AE54" s="458"/>
      <c r="AF54" s="458"/>
      <c r="AG54" s="458"/>
      <c r="AH54" s="458"/>
      <c r="AI54" s="458"/>
      <c r="AJ54" s="458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55"/>
      <c r="AY54" s="455"/>
      <c r="AZ54" s="455"/>
    </row>
    <row r="55" spans="1:55" s="165" customFormat="1" ht="26.25" hidden="1" customHeight="1">
      <c r="A55" s="170"/>
      <c r="B55" s="1679" t="s">
        <v>635</v>
      </c>
      <c r="C55" s="1680"/>
      <c r="D55" s="1680"/>
      <c r="E55" s="1680"/>
      <c r="F55" s="1680"/>
      <c r="G55" s="1680"/>
      <c r="H55" s="1680"/>
      <c r="I55" s="1680"/>
      <c r="J55" s="1680"/>
      <c r="K55" s="1680"/>
      <c r="L55" s="1680"/>
      <c r="M55" s="1680"/>
      <c r="N55" s="1680"/>
      <c r="O55" s="1680"/>
      <c r="P55" s="1680"/>
      <c r="Q55" s="1680"/>
      <c r="R55" s="1680"/>
      <c r="S55" s="1680"/>
      <c r="T55" s="1680"/>
      <c r="U55" s="1680"/>
      <c r="V55" s="1680"/>
      <c r="W55" s="1680"/>
      <c r="X55" s="1680"/>
      <c r="Y55" s="1680"/>
      <c r="Z55" s="1680"/>
      <c r="AA55" s="1680"/>
      <c r="AB55" s="1680"/>
      <c r="AC55" s="1680"/>
      <c r="AD55" s="1680"/>
      <c r="AE55" s="1680"/>
      <c r="AF55" s="1680"/>
      <c r="AG55" s="1680"/>
      <c r="AH55" s="1680"/>
      <c r="AI55" s="1680"/>
      <c r="AJ55" s="1680"/>
      <c r="AK55" s="1680"/>
      <c r="AL55" s="1680"/>
      <c r="AM55" s="1680"/>
      <c r="AN55" s="1680"/>
      <c r="AO55" s="1680"/>
      <c r="AP55" s="1680"/>
      <c r="AQ55" s="1680"/>
      <c r="AR55" s="1680"/>
      <c r="AS55" s="1680"/>
      <c r="AT55" s="1680"/>
      <c r="AU55" s="1680"/>
      <c r="AV55" s="1680"/>
      <c r="AW55" s="1680"/>
      <c r="AX55" s="1680"/>
      <c r="AY55" s="1680"/>
      <c r="AZ55" s="1680"/>
      <c r="BA55" s="457"/>
    </row>
    <row r="56" spans="1:55" s="165" customFormat="1" ht="40.5" hidden="1" customHeight="1">
      <c r="A56" s="170"/>
      <c r="B56" s="1678" t="s">
        <v>634</v>
      </c>
      <c r="C56" s="1678"/>
      <c r="D56" s="1678"/>
      <c r="E56" s="1678"/>
      <c r="F56" s="1678"/>
      <c r="G56" s="1678"/>
      <c r="H56" s="1678"/>
      <c r="I56" s="1678"/>
      <c r="J56" s="1678"/>
      <c r="K56" s="1678"/>
      <c r="L56" s="1678"/>
      <c r="M56" s="1678"/>
      <c r="N56" s="1678"/>
      <c r="O56" s="1678"/>
      <c r="P56" s="1678"/>
      <c r="Q56" s="1678"/>
      <c r="R56" s="1678"/>
      <c r="S56" s="1678"/>
      <c r="T56" s="1678"/>
      <c r="U56" s="1678"/>
      <c r="V56" s="1678"/>
      <c r="W56" s="1678"/>
      <c r="X56" s="1678"/>
      <c r="Y56" s="1678"/>
      <c r="Z56" s="1678"/>
      <c r="AA56" s="1678"/>
      <c r="AB56" s="1678"/>
      <c r="AC56" s="1678"/>
      <c r="AD56" s="1678"/>
      <c r="AE56" s="1678"/>
      <c r="AF56" s="1678"/>
      <c r="AG56" s="1678"/>
      <c r="AH56" s="1678"/>
      <c r="AI56" s="1678"/>
      <c r="AJ56" s="1678"/>
      <c r="AK56" s="1678"/>
      <c r="AL56" s="1678"/>
      <c r="AM56" s="1678"/>
      <c r="AN56" s="1678"/>
      <c r="AO56" s="1678"/>
      <c r="AP56" s="1678"/>
      <c r="AQ56" s="1678"/>
      <c r="AR56" s="1678"/>
      <c r="AS56" s="1678"/>
      <c r="AT56" s="1678"/>
      <c r="AU56" s="1678"/>
      <c r="AV56" s="1678"/>
      <c r="AW56" s="1678"/>
      <c r="AX56" s="1678"/>
      <c r="AY56" s="1678"/>
      <c r="AZ56" s="1678"/>
      <c r="BA56" s="457"/>
    </row>
    <row r="59" spans="1:55" s="198" customFormat="1">
      <c r="A59" s="177"/>
      <c r="B59" s="544"/>
      <c r="C59" s="998" t="s">
        <v>436</v>
      </c>
      <c r="D59" s="998"/>
      <c r="E59" s="998"/>
      <c r="F59" s="998"/>
      <c r="G59" s="998"/>
      <c r="H59" s="998"/>
      <c r="I59" s="544"/>
      <c r="J59" s="349"/>
      <c r="K59" s="349"/>
      <c r="L59" s="349"/>
      <c r="M59" s="999" t="str">
        <f>р.2!F129</f>
        <v>директор</v>
      </c>
      <c r="N59" s="999"/>
      <c r="O59" s="999"/>
      <c r="P59" s="999"/>
      <c r="Q59" s="999"/>
      <c r="R59" s="999"/>
      <c r="S59" s="999"/>
      <c r="T59" s="999"/>
      <c r="U59" s="999"/>
      <c r="V59" s="999"/>
      <c r="W59" s="999"/>
      <c r="X59" s="999"/>
      <c r="Y59" s="999"/>
      <c r="Z59" s="544"/>
      <c r="AA59" s="544"/>
      <c r="AB59" s="999"/>
      <c r="AC59" s="999"/>
      <c r="AD59" s="999"/>
      <c r="AE59" s="999"/>
      <c r="AF59" s="999"/>
      <c r="AG59" s="999"/>
      <c r="AH59" s="999"/>
      <c r="AI59" s="177"/>
      <c r="AJ59" s="177"/>
      <c r="AK59" s="999" t="str">
        <f>р.2!O129</f>
        <v>/Л.А. Панюшева/</v>
      </c>
      <c r="AL59" s="999"/>
      <c r="AM59" s="999"/>
      <c r="AN59" s="999"/>
      <c r="AO59" s="999"/>
      <c r="AP59" s="999"/>
      <c r="AQ59" s="999"/>
      <c r="AR59" s="999"/>
      <c r="AS59" s="999"/>
      <c r="AT59" s="999"/>
      <c r="AU59" s="999"/>
      <c r="AV59" s="999"/>
      <c r="AW59" s="999"/>
      <c r="AX59" s="999"/>
      <c r="AY59" s="999"/>
      <c r="AZ59" s="999"/>
      <c r="BA59" s="545"/>
    </row>
    <row r="60" spans="1:55" s="198" customFormat="1">
      <c r="A60" s="177"/>
      <c r="B60" s="544"/>
      <c r="C60" s="549" t="s">
        <v>437</v>
      </c>
      <c r="D60" s="549"/>
      <c r="E60" s="549"/>
      <c r="F60" s="549"/>
      <c r="G60" s="549"/>
      <c r="H60" s="549"/>
      <c r="I60" s="544"/>
      <c r="K60" s="550"/>
      <c r="M60" s="1000" t="s">
        <v>90</v>
      </c>
      <c r="N60" s="1000"/>
      <c r="O60" s="1000"/>
      <c r="P60" s="1000"/>
      <c r="Q60" s="1000"/>
      <c r="R60" s="1000"/>
      <c r="S60" s="1000"/>
      <c r="T60" s="1000"/>
      <c r="U60" s="1000"/>
      <c r="V60" s="1000"/>
      <c r="W60" s="1000"/>
      <c r="X60" s="1000"/>
      <c r="Y60" s="1000"/>
      <c r="Z60" s="272"/>
      <c r="AA60" s="272"/>
      <c r="AB60" s="1000" t="s">
        <v>42</v>
      </c>
      <c r="AC60" s="1000"/>
      <c r="AD60" s="1000"/>
      <c r="AE60" s="1000"/>
      <c r="AF60" s="1000"/>
      <c r="AG60" s="1000"/>
      <c r="AH60" s="1000"/>
      <c r="AI60" s="273"/>
      <c r="AJ60" s="273"/>
      <c r="AK60" s="1000" t="s">
        <v>41</v>
      </c>
      <c r="AL60" s="1000"/>
      <c r="AM60" s="1000"/>
      <c r="AN60" s="1000"/>
      <c r="AO60" s="1000"/>
      <c r="AP60" s="1000"/>
      <c r="AQ60" s="1000"/>
      <c r="AR60" s="1000"/>
      <c r="AS60" s="1000"/>
      <c r="AT60" s="1000"/>
      <c r="AU60" s="1000"/>
      <c r="AV60" s="1000"/>
      <c r="AW60" s="1000"/>
      <c r="AX60" s="1000"/>
      <c r="AY60" s="1000"/>
      <c r="AZ60" s="1000"/>
      <c r="BA60" s="545"/>
    </row>
    <row r="61" spans="1:55" s="198" customFormat="1">
      <c r="A61" s="177"/>
      <c r="B61" s="544"/>
      <c r="C61" s="544"/>
      <c r="D61" s="544"/>
      <c r="E61" s="544"/>
      <c r="F61" s="544"/>
      <c r="G61" s="544"/>
      <c r="H61" s="544"/>
      <c r="I61" s="544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3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545"/>
    </row>
    <row r="62" spans="1:55" s="198" customFormat="1">
      <c r="A62" s="271"/>
      <c r="B62" s="546"/>
      <c r="C62" s="1630" t="s">
        <v>91</v>
      </c>
      <c r="D62" s="1630"/>
      <c r="E62" s="1630"/>
      <c r="F62" s="1630"/>
      <c r="G62" s="1630"/>
      <c r="H62" s="1630"/>
      <c r="I62" s="546"/>
      <c r="J62" s="1002" t="s">
        <v>1089</v>
      </c>
      <c r="K62" s="1002"/>
      <c r="L62" s="1002"/>
      <c r="M62" s="1002"/>
      <c r="N62" s="1002"/>
      <c r="O62" s="1002"/>
      <c r="P62" s="1002"/>
      <c r="Q62" s="1002"/>
      <c r="R62" s="1002"/>
      <c r="S62" s="1002"/>
      <c r="T62" s="569"/>
      <c r="U62" s="1002"/>
      <c r="V62" s="1002"/>
      <c r="W62" s="1002"/>
      <c r="X62" s="1002"/>
      <c r="Y62" s="1002"/>
      <c r="Z62" s="1002"/>
      <c r="AA62" s="295"/>
      <c r="AB62" s="1637" t="str">
        <f>р.2!I134</f>
        <v>/Е.С. Орлова/</v>
      </c>
      <c r="AC62" s="1637"/>
      <c r="AD62" s="1637"/>
      <c r="AE62" s="1637"/>
      <c r="AF62" s="1637"/>
      <c r="AG62" s="1637"/>
      <c r="AH62" s="1637"/>
      <c r="AI62" s="1637"/>
      <c r="AJ62" s="1637"/>
      <c r="AK62" s="1637"/>
      <c r="AL62" s="1637"/>
      <c r="AM62" s="1637"/>
      <c r="AN62" s="1637"/>
      <c r="AO62" s="294"/>
      <c r="AP62" s="294"/>
      <c r="AQ62" s="1638" t="str">
        <f>р.2!O134</f>
        <v>8 (8332) 70-80-93</v>
      </c>
      <c r="AR62" s="1638"/>
      <c r="AS62" s="1638"/>
      <c r="AT62" s="1638"/>
      <c r="AU62" s="1638"/>
      <c r="AV62" s="1638"/>
      <c r="AW62" s="1638"/>
      <c r="AX62" s="1638"/>
      <c r="AY62" s="1638"/>
      <c r="AZ62" s="1638"/>
      <c r="BA62" s="545"/>
    </row>
    <row r="63" spans="1:55" s="198" customFormat="1">
      <c r="A63" s="271"/>
      <c r="B63" s="546"/>
      <c r="C63" s="1635"/>
      <c r="D63" s="1635"/>
      <c r="E63" s="1635"/>
      <c r="F63" s="1635"/>
      <c r="G63" s="1635"/>
      <c r="H63" s="1635"/>
      <c r="I63" s="546"/>
      <c r="J63" s="995" t="s">
        <v>1144</v>
      </c>
      <c r="K63" s="995"/>
      <c r="L63" s="995"/>
      <c r="M63" s="995"/>
      <c r="N63" s="995"/>
      <c r="O63" s="995"/>
      <c r="P63" s="995"/>
      <c r="Q63" s="995"/>
      <c r="R63" s="995"/>
      <c r="S63" s="995"/>
      <c r="T63" s="569"/>
      <c r="U63" s="996" t="s">
        <v>42</v>
      </c>
      <c r="V63" s="996"/>
      <c r="W63" s="996"/>
      <c r="X63" s="996"/>
      <c r="Y63" s="996"/>
      <c r="Z63" s="996"/>
      <c r="AA63" s="295"/>
      <c r="AB63" s="1636" t="s">
        <v>438</v>
      </c>
      <c r="AC63" s="1636"/>
      <c r="AD63" s="1636"/>
      <c r="AE63" s="1636"/>
      <c r="AF63" s="1636"/>
      <c r="AG63" s="1636"/>
      <c r="AH63" s="1636"/>
      <c r="AI63" s="1636"/>
      <c r="AJ63" s="1636"/>
      <c r="AK63" s="1636"/>
      <c r="AL63" s="1636"/>
      <c r="AM63" s="1636"/>
      <c r="AN63" s="1636"/>
      <c r="AO63" s="294"/>
      <c r="AP63" s="294"/>
      <c r="AQ63" s="1636" t="s">
        <v>92</v>
      </c>
      <c r="AR63" s="1636"/>
      <c r="AS63" s="1636"/>
      <c r="AT63" s="1636"/>
      <c r="AU63" s="1636"/>
      <c r="AV63" s="1636"/>
      <c r="AW63" s="1636"/>
      <c r="AX63" s="1636"/>
      <c r="AY63" s="1636"/>
      <c r="AZ63" s="1636"/>
      <c r="BA63" s="545"/>
    </row>
    <row r="64" spans="1:55" s="198" customFormat="1">
      <c r="A64" s="271"/>
      <c r="B64" s="546"/>
      <c r="C64" s="546"/>
      <c r="D64" s="546"/>
      <c r="E64" s="546"/>
      <c r="F64" s="546"/>
      <c r="G64" s="546"/>
      <c r="H64" s="546"/>
      <c r="I64" s="546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546"/>
      <c r="AA64" s="546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57"/>
      <c r="AP64" s="257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545"/>
    </row>
    <row r="65" spans="1:53" s="198" customFormat="1">
      <c r="A65" s="271"/>
      <c r="B65" s="260"/>
      <c r="C65" s="1631">
        <f>р.2!C137</f>
        <v>44925</v>
      </c>
      <c r="D65" s="1631"/>
      <c r="E65" s="1631"/>
      <c r="F65" s="1631"/>
      <c r="G65" s="1631"/>
      <c r="H65" s="1631"/>
      <c r="I65" s="1631"/>
      <c r="J65" s="1631"/>
      <c r="K65" s="1631"/>
      <c r="L65" s="1631"/>
      <c r="M65" s="1631"/>
      <c r="N65" s="551"/>
      <c r="O65" s="552"/>
      <c r="P65" s="553"/>
      <c r="Q65" s="1624"/>
      <c r="R65" s="1624"/>
      <c r="S65" s="548"/>
      <c r="T65" s="551"/>
      <c r="U65" s="292"/>
      <c r="V65" s="292"/>
      <c r="W65" s="292"/>
      <c r="X65" s="257"/>
      <c r="Y65" s="546"/>
      <c r="Z65" s="546"/>
      <c r="AA65" s="546"/>
      <c r="AB65" s="546"/>
      <c r="AC65" s="546"/>
      <c r="AD65" s="546"/>
      <c r="AE65" s="546"/>
      <c r="AF65" s="546"/>
      <c r="AG65" s="546"/>
      <c r="AH65" s="546"/>
      <c r="AI65" s="546"/>
      <c r="AJ65" s="546"/>
      <c r="AK65" s="546"/>
      <c r="AL65" s="546"/>
      <c r="AM65" s="546"/>
      <c r="AN65" s="546"/>
      <c r="AO65" s="546"/>
      <c r="AP65" s="546"/>
      <c r="AQ65" s="546"/>
      <c r="AR65" s="546"/>
      <c r="AS65" s="546"/>
      <c r="AT65" s="546"/>
      <c r="AU65" s="546"/>
      <c r="AV65" s="257"/>
      <c r="AW65" s="257"/>
      <c r="AX65" s="257"/>
      <c r="AY65" s="257"/>
      <c r="AZ65" s="257"/>
      <c r="BA65" s="545"/>
    </row>
  </sheetData>
  <mergeCells count="320">
    <mergeCell ref="B1:AZ1"/>
    <mergeCell ref="A2:K2"/>
    <mergeCell ref="L2:AZ2"/>
    <mergeCell ref="A3:K4"/>
    <mergeCell ref="L3:AZ3"/>
    <mergeCell ref="L4:AZ4"/>
    <mergeCell ref="AS11:AZ12"/>
    <mergeCell ref="B13:Y13"/>
    <mergeCell ref="Z13:AB13"/>
    <mergeCell ref="AC13:AJ13"/>
    <mergeCell ref="AK13:AR13"/>
    <mergeCell ref="AS13:AZ13"/>
    <mergeCell ref="A5:K5"/>
    <mergeCell ref="L5:AZ5"/>
    <mergeCell ref="A6:K6"/>
    <mergeCell ref="L6:AZ6"/>
    <mergeCell ref="A7:K7"/>
    <mergeCell ref="B10:Y12"/>
    <mergeCell ref="Z10:AB12"/>
    <mergeCell ref="AC10:AZ10"/>
    <mergeCell ref="AC11:AJ12"/>
    <mergeCell ref="AK11:AR12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0:AZ20"/>
    <mergeCell ref="B21:AZ21"/>
    <mergeCell ref="B22:AZ22"/>
    <mergeCell ref="B24:C27"/>
    <mergeCell ref="D24:T27"/>
    <mergeCell ref="U24:V27"/>
    <mergeCell ref="W24:AK25"/>
    <mergeCell ref="AL24:AZ25"/>
    <mergeCell ref="W26:AA27"/>
    <mergeCell ref="AB26:AF27"/>
    <mergeCell ref="AG26:AK27"/>
    <mergeCell ref="AL26:AP27"/>
    <mergeCell ref="AQ26:AU27"/>
    <mergeCell ref="AV26:AZ27"/>
    <mergeCell ref="B28:C28"/>
    <mergeCell ref="D28:T28"/>
    <mergeCell ref="U28:V28"/>
    <mergeCell ref="W28:AA28"/>
    <mergeCell ref="AB28:AF28"/>
    <mergeCell ref="AG28:AK28"/>
    <mergeCell ref="AL28:AP28"/>
    <mergeCell ref="AQ28:AU28"/>
    <mergeCell ref="AV28:AZ28"/>
    <mergeCell ref="B29:C29"/>
    <mergeCell ref="D29:T29"/>
    <mergeCell ref="U29:V29"/>
    <mergeCell ref="W29:AA29"/>
    <mergeCell ref="AB29:AF29"/>
    <mergeCell ref="AG29:AK29"/>
    <mergeCell ref="AL29:AP29"/>
    <mergeCell ref="AQ29:AU29"/>
    <mergeCell ref="AV29:AZ29"/>
    <mergeCell ref="B30:C30"/>
    <mergeCell ref="D30:T30"/>
    <mergeCell ref="U30:V30"/>
    <mergeCell ref="W30:AA30"/>
    <mergeCell ref="AB30:AF30"/>
    <mergeCell ref="AG30:AK30"/>
    <mergeCell ref="AL30:AP30"/>
    <mergeCell ref="AQ30:AU30"/>
    <mergeCell ref="AV30:AZ30"/>
    <mergeCell ref="B31:C31"/>
    <mergeCell ref="D31:T31"/>
    <mergeCell ref="U31:V31"/>
    <mergeCell ref="W31:AA31"/>
    <mergeCell ref="AB31:AF31"/>
    <mergeCell ref="AG31:AK31"/>
    <mergeCell ref="AL31:AP31"/>
    <mergeCell ref="AQ31:AU31"/>
    <mergeCell ref="AV31:AZ31"/>
    <mergeCell ref="AL32:AP32"/>
    <mergeCell ref="AQ32:AU32"/>
    <mergeCell ref="AV32:AZ32"/>
    <mergeCell ref="B33:C33"/>
    <mergeCell ref="D33:T33"/>
    <mergeCell ref="U33:V33"/>
    <mergeCell ref="W33:AA33"/>
    <mergeCell ref="AB33:AF33"/>
    <mergeCell ref="AG33:AK33"/>
    <mergeCell ref="AL33:AP33"/>
    <mergeCell ref="B32:C32"/>
    <mergeCell ref="D32:T32"/>
    <mergeCell ref="U32:V32"/>
    <mergeCell ref="W32:AA32"/>
    <mergeCell ref="AB32:AF32"/>
    <mergeCell ref="AG32:AK32"/>
    <mergeCell ref="AQ33:AU33"/>
    <mergeCell ref="AV33:AZ33"/>
    <mergeCell ref="B34:C34"/>
    <mergeCell ref="D34:T34"/>
    <mergeCell ref="U34:V34"/>
    <mergeCell ref="W34:AA34"/>
    <mergeCell ref="AB34:AF34"/>
    <mergeCell ref="AG34:AK34"/>
    <mergeCell ref="AL34:AP34"/>
    <mergeCell ref="AQ34:AU34"/>
    <mergeCell ref="AV34:AZ34"/>
    <mergeCell ref="B35:C35"/>
    <mergeCell ref="D35:T35"/>
    <mergeCell ref="U35:V35"/>
    <mergeCell ref="W35:AA35"/>
    <mergeCell ref="AB35:AF35"/>
    <mergeCell ref="AG35:AK35"/>
    <mergeCell ref="AL35:AP35"/>
    <mergeCell ref="AQ35:AU35"/>
    <mergeCell ref="AV35:AZ35"/>
    <mergeCell ref="AL36:AP36"/>
    <mergeCell ref="AQ36:AU36"/>
    <mergeCell ref="AV36:AZ36"/>
    <mergeCell ref="B37:C37"/>
    <mergeCell ref="D37:T37"/>
    <mergeCell ref="U37:V37"/>
    <mergeCell ref="W37:AA37"/>
    <mergeCell ref="AB37:AF37"/>
    <mergeCell ref="AG37:AK37"/>
    <mergeCell ref="AL37:AP37"/>
    <mergeCell ref="B36:C36"/>
    <mergeCell ref="D36:T36"/>
    <mergeCell ref="U36:V36"/>
    <mergeCell ref="W36:AA36"/>
    <mergeCell ref="AB36:AF36"/>
    <mergeCell ref="AG36:AK36"/>
    <mergeCell ref="AQ37:AU37"/>
    <mergeCell ref="AV37:AZ37"/>
    <mergeCell ref="B38:C38"/>
    <mergeCell ref="D38:T38"/>
    <mergeCell ref="U38:V38"/>
    <mergeCell ref="W38:AA38"/>
    <mergeCell ref="AB38:AF38"/>
    <mergeCell ref="AG38:AK38"/>
    <mergeCell ref="AL38:AP38"/>
    <mergeCell ref="AQ38:AU38"/>
    <mergeCell ref="AV38:AZ38"/>
    <mergeCell ref="B39:C39"/>
    <mergeCell ref="D39:T39"/>
    <mergeCell ref="U39:V39"/>
    <mergeCell ref="W39:AA39"/>
    <mergeCell ref="AB39:AF39"/>
    <mergeCell ref="AG39:AK39"/>
    <mergeCell ref="AL39:AP39"/>
    <mergeCell ref="AQ39:AU39"/>
    <mergeCell ref="AV39:AZ39"/>
    <mergeCell ref="B40:C40"/>
    <mergeCell ref="D40:T40"/>
    <mergeCell ref="U40:V40"/>
    <mergeCell ref="W40:AA40"/>
    <mergeCell ref="AB40:AF40"/>
    <mergeCell ref="AG40:AK40"/>
    <mergeCell ref="AL40:AP40"/>
    <mergeCell ref="AQ40:AU40"/>
    <mergeCell ref="AV40:AZ40"/>
    <mergeCell ref="AL41:AP41"/>
    <mergeCell ref="AQ41:AU41"/>
    <mergeCell ref="AV41:AZ41"/>
    <mergeCell ref="B42:C42"/>
    <mergeCell ref="D42:T42"/>
    <mergeCell ref="U42:V42"/>
    <mergeCell ref="W42:AA42"/>
    <mergeCell ref="AB42:AF42"/>
    <mergeCell ref="AG42:AK42"/>
    <mergeCell ref="AL42:AP42"/>
    <mergeCell ref="B41:C41"/>
    <mergeCell ref="D41:T41"/>
    <mergeCell ref="U41:V41"/>
    <mergeCell ref="W41:AA41"/>
    <mergeCell ref="AB41:AF41"/>
    <mergeCell ref="AG41:AK41"/>
    <mergeCell ref="AQ42:AU42"/>
    <mergeCell ref="AV42:AZ42"/>
    <mergeCell ref="B43:C43"/>
    <mergeCell ref="D43:T43"/>
    <mergeCell ref="U43:V43"/>
    <mergeCell ref="W43:AA43"/>
    <mergeCell ref="AB43:AF43"/>
    <mergeCell ref="AG43:AK43"/>
    <mergeCell ref="AL43:AP43"/>
    <mergeCell ref="AQ43:AU43"/>
    <mergeCell ref="AV43:AZ43"/>
    <mergeCell ref="B44:C44"/>
    <mergeCell ref="D44:T44"/>
    <mergeCell ref="U44:V44"/>
    <mergeCell ref="W44:AA44"/>
    <mergeCell ref="AB44:AF44"/>
    <mergeCell ref="AG44:AK44"/>
    <mergeCell ref="AL44:AP44"/>
    <mergeCell ref="AQ44:AU44"/>
    <mergeCell ref="AV44:AZ44"/>
    <mergeCell ref="AL45:AP45"/>
    <mergeCell ref="AQ45:AU45"/>
    <mergeCell ref="AV45:AZ45"/>
    <mergeCell ref="B46:C46"/>
    <mergeCell ref="D46:T46"/>
    <mergeCell ref="U46:V46"/>
    <mergeCell ref="W46:AA46"/>
    <mergeCell ref="AB46:AF46"/>
    <mergeCell ref="AG46:AK46"/>
    <mergeCell ref="AL46:AP46"/>
    <mergeCell ref="B45:C45"/>
    <mergeCell ref="D45:T45"/>
    <mergeCell ref="U45:V45"/>
    <mergeCell ref="W45:AA45"/>
    <mergeCell ref="AB45:AF45"/>
    <mergeCell ref="AG45:AK45"/>
    <mergeCell ref="AQ46:AU46"/>
    <mergeCell ref="AV46:AZ46"/>
    <mergeCell ref="B47:C47"/>
    <mergeCell ref="D47:T47"/>
    <mergeCell ref="U47:V47"/>
    <mergeCell ref="W47:AA47"/>
    <mergeCell ref="AB47:AF47"/>
    <mergeCell ref="AG47:AK47"/>
    <mergeCell ref="AL47:AP47"/>
    <mergeCell ref="AQ47:AU47"/>
    <mergeCell ref="AV47:AZ47"/>
    <mergeCell ref="B48:C48"/>
    <mergeCell ref="D48:T48"/>
    <mergeCell ref="U48:V48"/>
    <mergeCell ref="W48:AA48"/>
    <mergeCell ref="AB48:AF48"/>
    <mergeCell ref="AG48:AK48"/>
    <mergeCell ref="AL48:AP48"/>
    <mergeCell ref="AQ48:AU48"/>
    <mergeCell ref="AV48:AZ48"/>
    <mergeCell ref="AL49:AP49"/>
    <mergeCell ref="AQ49:AU49"/>
    <mergeCell ref="AV49:AZ49"/>
    <mergeCell ref="B50:C50"/>
    <mergeCell ref="D50:T50"/>
    <mergeCell ref="U50:V50"/>
    <mergeCell ref="W50:AA50"/>
    <mergeCell ref="AB50:AF50"/>
    <mergeCell ref="AG50:AK50"/>
    <mergeCell ref="AL50:AP50"/>
    <mergeCell ref="B49:C49"/>
    <mergeCell ref="D49:T49"/>
    <mergeCell ref="U49:V49"/>
    <mergeCell ref="W49:AA49"/>
    <mergeCell ref="AB49:AF49"/>
    <mergeCell ref="AG49:AK49"/>
    <mergeCell ref="AQ50:AU50"/>
    <mergeCell ref="AV50:AZ50"/>
    <mergeCell ref="B51:C51"/>
    <mergeCell ref="D51:T51"/>
    <mergeCell ref="U51:V51"/>
    <mergeCell ref="W51:AA51"/>
    <mergeCell ref="AB51:AF51"/>
    <mergeCell ref="AG51:AK51"/>
    <mergeCell ref="AL51:AP51"/>
    <mergeCell ref="AQ51:AU51"/>
    <mergeCell ref="AV51:AZ51"/>
    <mergeCell ref="B52:C52"/>
    <mergeCell ref="D52:T52"/>
    <mergeCell ref="U52:V52"/>
    <mergeCell ref="W52:AA52"/>
    <mergeCell ref="AB52:AF52"/>
    <mergeCell ref="AG52:AK52"/>
    <mergeCell ref="AL52:AP52"/>
    <mergeCell ref="AQ52:AU52"/>
    <mergeCell ref="AV52:AZ52"/>
    <mergeCell ref="AQ53:AU53"/>
    <mergeCell ref="AV53:AZ53"/>
    <mergeCell ref="B55:AZ55"/>
    <mergeCell ref="B56:AZ56"/>
    <mergeCell ref="B53:T53"/>
    <mergeCell ref="U53:V53"/>
    <mergeCell ref="W53:AA53"/>
    <mergeCell ref="AB53:AF53"/>
    <mergeCell ref="AG53:AK53"/>
    <mergeCell ref="AL53:AP53"/>
    <mergeCell ref="C63:H63"/>
    <mergeCell ref="AB63:AN63"/>
    <mergeCell ref="AQ63:AZ63"/>
    <mergeCell ref="C65:M65"/>
    <mergeCell ref="Q65:R65"/>
    <mergeCell ref="C59:H59"/>
    <mergeCell ref="M59:Y59"/>
    <mergeCell ref="AB59:AH59"/>
    <mergeCell ref="AK59:AZ59"/>
    <mergeCell ref="M60:Y60"/>
    <mergeCell ref="AB60:AH60"/>
    <mergeCell ref="AK60:AZ60"/>
    <mergeCell ref="C62:H62"/>
    <mergeCell ref="AB62:AN62"/>
    <mergeCell ref="AQ62:AZ62"/>
    <mergeCell ref="J62:S62"/>
    <mergeCell ref="U62:Z62"/>
    <mergeCell ref="J63:S63"/>
    <mergeCell ref="U63:Z63"/>
  </mergeCells>
  <pageMargins left="0.70866141732283472" right="0.39370078740157483" top="0.74803149606299213" bottom="0.47244094488188981" header="0.31496062992125984" footer="0"/>
  <pageSetup paperSize="9" scale="5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83"/>
  <sheetViews>
    <sheetView view="pageBreakPreview" topLeftCell="A124" zoomScaleNormal="100" zoomScaleSheetLayoutView="100" workbookViewId="0">
      <selection activeCell="AL232" sqref="AL232:AN232"/>
    </sheetView>
  </sheetViews>
  <sheetFormatPr defaultColWidth="0.85546875" defaultRowHeight="15"/>
  <cols>
    <col min="1" max="1" width="4.7109375" style="722" customWidth="1"/>
    <col min="2" max="34" width="3.85546875" style="279" customWidth="1"/>
    <col min="35" max="35" width="5.42578125" style="279" customWidth="1"/>
    <col min="36" max="36" width="4.28515625" style="279" customWidth="1"/>
    <col min="37" max="37" width="4.7109375" style="279" customWidth="1"/>
    <col min="38" max="38" width="5.140625" style="279" customWidth="1"/>
    <col min="39" max="39" width="4.28515625" style="279" customWidth="1"/>
    <col min="40" max="40" width="5" style="279" customWidth="1"/>
    <col min="41" max="41" width="5.42578125" style="279" customWidth="1"/>
    <col min="42" max="43" width="4.42578125" style="279" customWidth="1"/>
    <col min="44" max="52" width="3.85546875" style="279" customWidth="1"/>
    <col min="53" max="53" width="11.85546875" style="279" customWidth="1"/>
    <col min="54" max="54" width="12" style="279" bestFit="1" customWidth="1"/>
    <col min="55" max="55" width="12.28515625" style="360" customWidth="1"/>
    <col min="56" max="16384" width="0.85546875" style="360"/>
  </cols>
  <sheetData>
    <row r="1" spans="1:54" ht="50.1" customHeight="1">
      <c r="A1" s="1306" t="s">
        <v>1455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</row>
    <row r="2" spans="1:54" s="361" customFormat="1" ht="15" customHeight="1">
      <c r="A2" s="722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</row>
    <row r="3" spans="1:54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</row>
    <row r="4" spans="1:54" ht="26.25" customHeight="1">
      <c r="A4" s="723" t="s">
        <v>297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1308" t="s">
        <v>548</v>
      </c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  <c r="AB4" s="1308"/>
      <c r="AC4" s="1308"/>
      <c r="AD4" s="1308"/>
      <c r="AE4" s="1308"/>
      <c r="AF4" s="1308"/>
      <c r="AG4" s="1308"/>
      <c r="AH4" s="1308"/>
      <c r="AI4" s="1308"/>
      <c r="AJ4" s="1308"/>
      <c r="AK4" s="1308"/>
      <c r="AL4" s="1308"/>
      <c r="AM4" s="1308"/>
      <c r="AN4" s="1308"/>
      <c r="AO4" s="1308"/>
      <c r="AP4" s="1308"/>
      <c r="AQ4" s="1308"/>
      <c r="AR4" s="1308"/>
      <c r="AS4" s="1308"/>
      <c r="AT4" s="1308"/>
      <c r="AU4" s="1308"/>
      <c r="AV4" s="1308"/>
      <c r="AW4" s="1308"/>
      <c r="AX4" s="1308"/>
      <c r="AY4" s="1308"/>
      <c r="AZ4" s="1308"/>
    </row>
    <row r="5" spans="1:54" ht="18">
      <c r="A5" s="723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1786" t="s">
        <v>298</v>
      </c>
      <c r="M5" s="1786"/>
      <c r="N5" s="1786"/>
      <c r="O5" s="1786"/>
      <c r="P5" s="1786"/>
      <c r="Q5" s="1786"/>
      <c r="R5" s="1786"/>
      <c r="S5" s="1786"/>
      <c r="T5" s="1786"/>
      <c r="U5" s="1786"/>
      <c r="V5" s="1786"/>
      <c r="W5" s="1786"/>
      <c r="X5" s="1786"/>
      <c r="Y5" s="1786"/>
      <c r="Z5" s="1786"/>
      <c r="AA5" s="1786"/>
      <c r="AB5" s="1786"/>
      <c r="AC5" s="1786"/>
      <c r="AD5" s="1786"/>
      <c r="AE5" s="1786"/>
      <c r="AF5" s="1786"/>
      <c r="AG5" s="1786"/>
      <c r="AH5" s="1786"/>
      <c r="AI5" s="1786"/>
      <c r="AJ5" s="1786"/>
      <c r="AK5" s="1786"/>
      <c r="AL5" s="1786"/>
      <c r="AM5" s="1786"/>
      <c r="AN5" s="1786"/>
      <c r="AO5" s="1786"/>
      <c r="AP5" s="1786"/>
      <c r="AQ5" s="1786"/>
      <c r="AR5" s="1786"/>
      <c r="AS5" s="1786"/>
      <c r="AT5" s="1786"/>
      <c r="AU5" s="1786"/>
      <c r="AV5" s="1786"/>
      <c r="AW5" s="1786"/>
      <c r="AX5" s="1786"/>
      <c r="AY5" s="1786"/>
      <c r="AZ5" s="1786"/>
    </row>
    <row r="6" spans="1:54" s="361" customFormat="1" ht="15" customHeight="1">
      <c r="A6" s="723" t="s">
        <v>299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 t="s">
        <v>300</v>
      </c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0"/>
      <c r="BB6" s="250"/>
    </row>
    <row r="7" spans="1:54" ht="15" customHeight="1"/>
    <row r="8" spans="1:54" s="350" customFormat="1">
      <c r="A8" s="724"/>
      <c r="B8" s="1305" t="s">
        <v>935</v>
      </c>
      <c r="C8" s="1305"/>
      <c r="D8" s="1305"/>
      <c r="E8" s="1305"/>
      <c r="F8" s="1305"/>
      <c r="G8" s="1305"/>
      <c r="H8" s="1305"/>
      <c r="I8" s="1305"/>
      <c r="J8" s="1305"/>
      <c r="K8" s="1305"/>
      <c r="L8" s="1305"/>
      <c r="M8" s="1305"/>
      <c r="N8" s="1305"/>
      <c r="O8" s="1305"/>
      <c r="P8" s="1305"/>
      <c r="Q8" s="1305"/>
      <c r="R8" s="1305"/>
      <c r="S8" s="1305"/>
      <c r="T8" s="1305"/>
      <c r="U8" s="1305"/>
      <c r="V8" s="1305"/>
      <c r="W8" s="1305"/>
      <c r="X8" s="1305"/>
      <c r="Y8" s="1305"/>
      <c r="Z8" s="1305"/>
      <c r="AA8" s="1305"/>
      <c r="AB8" s="1305"/>
      <c r="AC8" s="1305"/>
      <c r="AD8" s="1305"/>
      <c r="AE8" s="1305"/>
      <c r="AF8" s="1305"/>
      <c r="AG8" s="1305"/>
      <c r="AH8" s="1305"/>
      <c r="AI8" s="1305"/>
      <c r="AJ8" s="1305"/>
      <c r="AK8" s="1305"/>
      <c r="AL8" s="1305"/>
      <c r="AM8" s="1305"/>
      <c r="AN8" s="1305"/>
      <c r="AO8" s="1305"/>
      <c r="AP8" s="1305"/>
      <c r="AQ8" s="1305"/>
      <c r="AR8" s="1305"/>
      <c r="AS8" s="1305"/>
      <c r="AT8" s="359"/>
      <c r="AU8" s="359"/>
      <c r="AV8" s="359"/>
      <c r="AW8" s="359"/>
      <c r="AX8" s="359"/>
      <c r="AY8" s="359"/>
      <c r="AZ8" s="359"/>
      <c r="BA8" s="177"/>
      <c r="BB8" s="177"/>
    </row>
    <row r="9" spans="1:54" s="350" customFormat="1" ht="8.1" customHeight="1">
      <c r="A9" s="724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</row>
    <row r="10" spans="1:54" s="350" customFormat="1" ht="21.75" customHeight="1">
      <c r="A10" s="724"/>
      <c r="B10" s="1044" t="s">
        <v>0</v>
      </c>
      <c r="C10" s="1044"/>
      <c r="D10" s="1044"/>
      <c r="E10" s="1044"/>
      <c r="F10" s="1044"/>
      <c r="G10" s="1044"/>
      <c r="H10" s="1044"/>
      <c r="I10" s="1044"/>
      <c r="J10" s="1044"/>
      <c r="K10" s="1044"/>
      <c r="L10" s="1044"/>
      <c r="M10" s="1044"/>
      <c r="N10" s="1044"/>
      <c r="O10" s="1044"/>
      <c r="P10" s="1044"/>
      <c r="Q10" s="1044"/>
      <c r="R10" s="1044"/>
      <c r="S10" s="1044"/>
      <c r="T10" s="1044"/>
      <c r="U10" s="1044"/>
      <c r="V10" s="1044"/>
      <c r="W10" s="1044"/>
      <c r="X10" s="1044"/>
      <c r="Y10" s="1044"/>
      <c r="Z10" s="1044" t="s">
        <v>302</v>
      </c>
      <c r="AA10" s="1044"/>
      <c r="AB10" s="1044"/>
      <c r="AC10" s="1044" t="s">
        <v>495</v>
      </c>
      <c r="AD10" s="1044"/>
      <c r="AE10" s="1044"/>
      <c r="AF10" s="1044"/>
      <c r="AG10" s="1044"/>
      <c r="AH10" s="1044"/>
      <c r="AI10" s="1044"/>
      <c r="AJ10" s="1044"/>
      <c r="AK10" s="1044"/>
      <c r="AL10" s="1044"/>
      <c r="AM10" s="1044"/>
      <c r="AN10" s="1044"/>
      <c r="AO10" s="1044"/>
      <c r="AP10" s="1044"/>
      <c r="AQ10" s="1044"/>
      <c r="AR10" s="1044"/>
      <c r="AS10" s="1044"/>
      <c r="AT10" s="1044"/>
      <c r="AU10" s="1044"/>
      <c r="AV10" s="1044"/>
      <c r="AW10" s="1044"/>
      <c r="AX10" s="1044"/>
      <c r="AY10" s="1044"/>
      <c r="AZ10" s="1044"/>
      <c r="BA10" s="177"/>
      <c r="BB10" s="177"/>
    </row>
    <row r="11" spans="1:54" s="350" customFormat="1" ht="18.75" customHeight="1">
      <c r="A11" s="724"/>
      <c r="B11" s="1044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 t="s">
        <v>1419</v>
      </c>
      <c r="AD11" s="1044"/>
      <c r="AE11" s="1044"/>
      <c r="AF11" s="1044"/>
      <c r="AG11" s="1044"/>
      <c r="AH11" s="1044"/>
      <c r="AI11" s="1044" t="s">
        <v>1420</v>
      </c>
      <c r="AJ11" s="1044"/>
      <c r="AK11" s="1044"/>
      <c r="AL11" s="1044"/>
      <c r="AM11" s="1044"/>
      <c r="AN11" s="1044"/>
      <c r="AO11" s="1044" t="s">
        <v>1421</v>
      </c>
      <c r="AP11" s="1044"/>
      <c r="AQ11" s="1044"/>
      <c r="AR11" s="1044"/>
      <c r="AS11" s="1044"/>
      <c r="AT11" s="1044"/>
      <c r="AU11" s="1044" t="s">
        <v>934</v>
      </c>
      <c r="AV11" s="1044"/>
      <c r="AW11" s="1044"/>
      <c r="AX11" s="1044"/>
      <c r="AY11" s="1044"/>
      <c r="AZ11" s="1044"/>
      <c r="BA11" s="177"/>
      <c r="BB11" s="177"/>
    </row>
    <row r="12" spans="1:54" s="350" customFormat="1" ht="37.5" customHeight="1">
      <c r="A12" s="724"/>
      <c r="B12" s="1044"/>
      <c r="C12" s="1044"/>
      <c r="D12" s="1044"/>
      <c r="E12" s="1044"/>
      <c r="F12" s="1044"/>
      <c r="G12" s="1044"/>
      <c r="H12" s="1044"/>
      <c r="I12" s="1044"/>
      <c r="J12" s="1044"/>
      <c r="K12" s="1044"/>
      <c r="L12" s="1044"/>
      <c r="M12" s="1044"/>
      <c r="N12" s="1044"/>
      <c r="O12" s="1044"/>
      <c r="P12" s="1044"/>
      <c r="Q12" s="1044"/>
      <c r="R12" s="1044"/>
      <c r="S12" s="1044"/>
      <c r="T12" s="1044"/>
      <c r="U12" s="1044"/>
      <c r="V12" s="1044"/>
      <c r="W12" s="1044"/>
      <c r="X12" s="1044"/>
      <c r="Y12" s="1044"/>
      <c r="Z12" s="1044"/>
      <c r="AA12" s="1044"/>
      <c r="AB12" s="1044"/>
      <c r="AC12" s="1044"/>
      <c r="AD12" s="1044"/>
      <c r="AE12" s="1044"/>
      <c r="AF12" s="1044"/>
      <c r="AG12" s="1044"/>
      <c r="AH12" s="1044"/>
      <c r="AI12" s="1044"/>
      <c r="AJ12" s="1044"/>
      <c r="AK12" s="1044"/>
      <c r="AL12" s="1044"/>
      <c r="AM12" s="1044"/>
      <c r="AN12" s="1044"/>
      <c r="AO12" s="1044"/>
      <c r="AP12" s="1044"/>
      <c r="AQ12" s="1044"/>
      <c r="AR12" s="1044"/>
      <c r="AS12" s="1044"/>
      <c r="AT12" s="1044"/>
      <c r="AU12" s="1044"/>
      <c r="AV12" s="1044"/>
      <c r="AW12" s="1044"/>
      <c r="AX12" s="1044"/>
      <c r="AY12" s="1044"/>
      <c r="AZ12" s="1044"/>
      <c r="BA12" s="177"/>
      <c r="BB12" s="177"/>
    </row>
    <row r="13" spans="1:54" s="181" customFormat="1" ht="15" customHeight="1">
      <c r="A13" s="725"/>
      <c r="B13" s="1580">
        <v>1</v>
      </c>
      <c r="C13" s="1580"/>
      <c r="D13" s="1580"/>
      <c r="E13" s="1580"/>
      <c r="F13" s="1580"/>
      <c r="G13" s="1580"/>
      <c r="H13" s="1580"/>
      <c r="I13" s="1580"/>
      <c r="J13" s="1580"/>
      <c r="K13" s="1580"/>
      <c r="L13" s="1580"/>
      <c r="M13" s="1580"/>
      <c r="N13" s="1580"/>
      <c r="O13" s="1580"/>
      <c r="P13" s="1580"/>
      <c r="Q13" s="1580"/>
      <c r="R13" s="1580"/>
      <c r="S13" s="1580"/>
      <c r="T13" s="1580"/>
      <c r="U13" s="1580"/>
      <c r="V13" s="1580"/>
      <c r="W13" s="1580"/>
      <c r="X13" s="1580"/>
      <c r="Y13" s="1580"/>
      <c r="Z13" s="1580" t="s">
        <v>307</v>
      </c>
      <c r="AA13" s="1580"/>
      <c r="AB13" s="1580"/>
      <c r="AC13" s="1580" t="s">
        <v>308</v>
      </c>
      <c r="AD13" s="1580"/>
      <c r="AE13" s="1580"/>
      <c r="AF13" s="1580"/>
      <c r="AG13" s="1580"/>
      <c r="AH13" s="1580"/>
      <c r="AI13" s="1580" t="s">
        <v>309</v>
      </c>
      <c r="AJ13" s="1580"/>
      <c r="AK13" s="1580"/>
      <c r="AL13" s="1580"/>
      <c r="AM13" s="1580"/>
      <c r="AN13" s="1580"/>
      <c r="AO13" s="1580" t="s">
        <v>310</v>
      </c>
      <c r="AP13" s="1580"/>
      <c r="AQ13" s="1580"/>
      <c r="AR13" s="1580"/>
      <c r="AS13" s="1580"/>
      <c r="AT13" s="1580"/>
      <c r="AU13" s="1580" t="s">
        <v>583</v>
      </c>
      <c r="AV13" s="1580"/>
      <c r="AW13" s="1580"/>
      <c r="AX13" s="1580"/>
      <c r="AY13" s="1580"/>
      <c r="AZ13" s="1580"/>
      <c r="BA13" s="180"/>
      <c r="BB13" s="179"/>
    </row>
    <row r="14" spans="1:54" s="181" customFormat="1" ht="18.75" customHeight="1">
      <c r="A14" s="725"/>
      <c r="B14" s="1783" t="s">
        <v>933</v>
      </c>
      <c r="C14" s="1783"/>
      <c r="D14" s="1783"/>
      <c r="E14" s="1783"/>
      <c r="F14" s="1783"/>
      <c r="G14" s="1783"/>
      <c r="H14" s="1783"/>
      <c r="I14" s="1783"/>
      <c r="J14" s="1783"/>
      <c r="K14" s="1783"/>
      <c r="L14" s="1783"/>
      <c r="M14" s="1783"/>
      <c r="N14" s="1783"/>
      <c r="O14" s="1783"/>
      <c r="P14" s="1783"/>
      <c r="Q14" s="1783"/>
      <c r="R14" s="1783"/>
      <c r="S14" s="1783"/>
      <c r="T14" s="1783"/>
      <c r="U14" s="1783"/>
      <c r="V14" s="1783"/>
      <c r="W14" s="1783"/>
      <c r="X14" s="1783"/>
      <c r="Y14" s="1783"/>
      <c r="Z14" s="1782" t="s">
        <v>312</v>
      </c>
      <c r="AA14" s="1782"/>
      <c r="AB14" s="1782"/>
      <c r="AC14" s="1718">
        <f>SUM(AC15:AH17)</f>
        <v>0</v>
      </c>
      <c r="AD14" s="1718"/>
      <c r="AE14" s="1718"/>
      <c r="AF14" s="1718"/>
      <c r="AG14" s="1718"/>
      <c r="AH14" s="1718"/>
      <c r="AI14" s="1718">
        <f>SUM(AI15:AN17)</f>
        <v>0</v>
      </c>
      <c r="AJ14" s="1718"/>
      <c r="AK14" s="1718"/>
      <c r="AL14" s="1718"/>
      <c r="AM14" s="1718"/>
      <c r="AN14" s="1718"/>
      <c r="AO14" s="1718">
        <f>SUM(AO15:AT17)</f>
        <v>0</v>
      </c>
      <c r="AP14" s="1718"/>
      <c r="AQ14" s="1718"/>
      <c r="AR14" s="1718"/>
      <c r="AS14" s="1718"/>
      <c r="AT14" s="1718"/>
      <c r="AU14" s="1718">
        <f>SUM(AU15:AZ17)</f>
        <v>0</v>
      </c>
      <c r="AV14" s="1718"/>
      <c r="AW14" s="1718"/>
      <c r="AX14" s="1718"/>
      <c r="AY14" s="1718"/>
      <c r="AZ14" s="1718"/>
      <c r="BA14" s="180"/>
      <c r="BB14" s="179"/>
    </row>
    <row r="15" spans="1:54" s="181" customFormat="1" ht="31.5" customHeight="1">
      <c r="A15" s="725"/>
      <c r="B15" s="1774" t="s">
        <v>293</v>
      </c>
      <c r="C15" s="1774"/>
      <c r="D15" s="1774"/>
      <c r="E15" s="1774"/>
      <c r="F15" s="1774"/>
      <c r="G15" s="1774"/>
      <c r="H15" s="1774"/>
      <c r="I15" s="1774"/>
      <c r="J15" s="1774"/>
      <c r="K15" s="1774"/>
      <c r="L15" s="1774"/>
      <c r="M15" s="1774"/>
      <c r="N15" s="1774"/>
      <c r="O15" s="1774"/>
      <c r="P15" s="1774"/>
      <c r="Q15" s="1774"/>
      <c r="R15" s="1774"/>
      <c r="S15" s="1774"/>
      <c r="T15" s="1774"/>
      <c r="U15" s="1774"/>
      <c r="V15" s="1774"/>
      <c r="W15" s="1774"/>
      <c r="X15" s="1774"/>
      <c r="Y15" s="1774"/>
      <c r="Z15" s="1574"/>
      <c r="AA15" s="1430"/>
      <c r="AB15" s="1431"/>
      <c r="AC15" s="1042">
        <v>0</v>
      </c>
      <c r="AD15" s="1042"/>
      <c r="AE15" s="1042"/>
      <c r="AF15" s="1042"/>
      <c r="AG15" s="1042"/>
      <c r="AH15" s="1042"/>
      <c r="AI15" s="1042"/>
      <c r="AJ15" s="1042"/>
      <c r="AK15" s="1042"/>
      <c r="AL15" s="1042"/>
      <c r="AM15" s="1042"/>
      <c r="AN15" s="1042"/>
      <c r="AO15" s="1042"/>
      <c r="AP15" s="1042"/>
      <c r="AQ15" s="1042"/>
      <c r="AR15" s="1042"/>
      <c r="AS15" s="1042"/>
      <c r="AT15" s="1042"/>
      <c r="AU15" s="1042"/>
      <c r="AV15" s="1042"/>
      <c r="AW15" s="1042"/>
      <c r="AX15" s="1042"/>
      <c r="AY15" s="1042"/>
      <c r="AZ15" s="1042"/>
      <c r="BA15" s="180"/>
      <c r="BB15" s="179"/>
    </row>
    <row r="16" spans="1:54" s="181" customFormat="1" ht="18.75" customHeight="1">
      <c r="A16" s="725"/>
      <c r="B16" s="1774" t="s">
        <v>928</v>
      </c>
      <c r="C16" s="1774"/>
      <c r="D16" s="1774"/>
      <c r="E16" s="1774"/>
      <c r="F16" s="1774"/>
      <c r="G16" s="1774"/>
      <c r="H16" s="1774"/>
      <c r="I16" s="1774"/>
      <c r="J16" s="1774"/>
      <c r="K16" s="1774"/>
      <c r="L16" s="1774"/>
      <c r="M16" s="1774"/>
      <c r="N16" s="1774"/>
      <c r="O16" s="1774"/>
      <c r="P16" s="1774"/>
      <c r="Q16" s="1774"/>
      <c r="R16" s="1774"/>
      <c r="S16" s="1774"/>
      <c r="T16" s="1774"/>
      <c r="U16" s="1774"/>
      <c r="V16" s="1774"/>
      <c r="W16" s="1774"/>
      <c r="X16" s="1774"/>
      <c r="Y16" s="1774"/>
      <c r="Z16" s="1574"/>
      <c r="AA16" s="1430"/>
      <c r="AB16" s="1431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2"/>
      <c r="AT16" s="1042"/>
      <c r="AU16" s="1042"/>
      <c r="AV16" s="1042"/>
      <c r="AW16" s="1042"/>
      <c r="AX16" s="1042"/>
      <c r="AY16" s="1042"/>
      <c r="AZ16" s="1042"/>
      <c r="BA16" s="180"/>
      <c r="BB16" s="179"/>
    </row>
    <row r="17" spans="1:54" s="181" customFormat="1" ht="33" customHeight="1">
      <c r="A17" s="725"/>
      <c r="B17" s="1774" t="s">
        <v>864</v>
      </c>
      <c r="C17" s="1774"/>
      <c r="D17" s="1774"/>
      <c r="E17" s="1774"/>
      <c r="F17" s="1774"/>
      <c r="G17" s="1774"/>
      <c r="H17" s="1774"/>
      <c r="I17" s="1774"/>
      <c r="J17" s="1774"/>
      <c r="K17" s="1774"/>
      <c r="L17" s="1774"/>
      <c r="M17" s="1774"/>
      <c r="N17" s="1774"/>
      <c r="O17" s="1774"/>
      <c r="P17" s="1774"/>
      <c r="Q17" s="1774"/>
      <c r="R17" s="1774"/>
      <c r="S17" s="1774"/>
      <c r="T17" s="1774"/>
      <c r="U17" s="1774"/>
      <c r="V17" s="1774"/>
      <c r="W17" s="1774"/>
      <c r="X17" s="1774"/>
      <c r="Y17" s="1774"/>
      <c r="Z17" s="1574"/>
      <c r="AA17" s="1430"/>
      <c r="AB17" s="1431"/>
      <c r="AC17" s="1042">
        <v>0</v>
      </c>
      <c r="AD17" s="1042"/>
      <c r="AE17" s="1042"/>
      <c r="AF17" s="1042"/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042"/>
      <c r="AU17" s="1042"/>
      <c r="AV17" s="1042"/>
      <c r="AW17" s="1042"/>
      <c r="AX17" s="1042"/>
      <c r="AY17" s="1042"/>
      <c r="AZ17" s="1042"/>
      <c r="BA17" s="180"/>
      <c r="BB17" s="179"/>
    </row>
    <row r="18" spans="1:54" s="181" customFormat="1" ht="30.75" customHeight="1">
      <c r="A18" s="725"/>
      <c r="B18" s="1783" t="s">
        <v>932</v>
      </c>
      <c r="C18" s="1783"/>
      <c r="D18" s="1783"/>
      <c r="E18" s="1783"/>
      <c r="F18" s="1783"/>
      <c r="G18" s="1783"/>
      <c r="H18" s="1783"/>
      <c r="I18" s="1783"/>
      <c r="J18" s="1783"/>
      <c r="K18" s="1783"/>
      <c r="L18" s="1783"/>
      <c r="M18" s="1783"/>
      <c r="N18" s="1783"/>
      <c r="O18" s="1783"/>
      <c r="P18" s="1783"/>
      <c r="Q18" s="1783"/>
      <c r="R18" s="1783"/>
      <c r="S18" s="1783"/>
      <c r="T18" s="1783"/>
      <c r="U18" s="1783"/>
      <c r="V18" s="1783"/>
      <c r="W18" s="1783"/>
      <c r="X18" s="1783"/>
      <c r="Y18" s="1783"/>
      <c r="Z18" s="1782" t="s">
        <v>314</v>
      </c>
      <c r="AA18" s="1782"/>
      <c r="AB18" s="1782"/>
      <c r="AC18" s="1718">
        <f>SUM(AC19:AH21)</f>
        <v>0</v>
      </c>
      <c r="AD18" s="1718"/>
      <c r="AE18" s="1718"/>
      <c r="AF18" s="1718"/>
      <c r="AG18" s="1718"/>
      <c r="AH18" s="1718"/>
      <c r="AI18" s="1718">
        <f>SUM(AI19:AN21)</f>
        <v>0</v>
      </c>
      <c r="AJ18" s="1718"/>
      <c r="AK18" s="1718"/>
      <c r="AL18" s="1718"/>
      <c r="AM18" s="1718"/>
      <c r="AN18" s="1718"/>
      <c r="AO18" s="1718">
        <f>SUM(AO19:AT21)</f>
        <v>0</v>
      </c>
      <c r="AP18" s="1718"/>
      <c r="AQ18" s="1718"/>
      <c r="AR18" s="1718"/>
      <c r="AS18" s="1718"/>
      <c r="AT18" s="1718"/>
      <c r="AU18" s="1718">
        <f>SUM(AU19:AZ21)</f>
        <v>0</v>
      </c>
      <c r="AV18" s="1718"/>
      <c r="AW18" s="1718"/>
      <c r="AX18" s="1718"/>
      <c r="AY18" s="1718"/>
      <c r="AZ18" s="1718"/>
      <c r="BA18" s="180"/>
      <c r="BB18" s="179"/>
    </row>
    <row r="19" spans="1:54" s="181" customFormat="1" ht="31.5" customHeight="1">
      <c r="A19" s="725"/>
      <c r="B19" s="1774" t="s">
        <v>293</v>
      </c>
      <c r="C19" s="1774"/>
      <c r="D19" s="1774"/>
      <c r="E19" s="1774"/>
      <c r="F19" s="1774"/>
      <c r="G19" s="1774"/>
      <c r="H19" s="1774"/>
      <c r="I19" s="1774"/>
      <c r="J19" s="1774"/>
      <c r="K19" s="1774"/>
      <c r="L19" s="1774"/>
      <c r="M19" s="1774"/>
      <c r="N19" s="1774"/>
      <c r="O19" s="1774"/>
      <c r="P19" s="1774"/>
      <c r="Q19" s="1774"/>
      <c r="R19" s="1774"/>
      <c r="S19" s="1774"/>
      <c r="T19" s="1774"/>
      <c r="U19" s="1774"/>
      <c r="V19" s="1774"/>
      <c r="W19" s="1774"/>
      <c r="X19" s="1774"/>
      <c r="Y19" s="1774"/>
      <c r="Z19" s="1574"/>
      <c r="AA19" s="1430"/>
      <c r="AB19" s="1431"/>
      <c r="AC19" s="1042">
        <v>0</v>
      </c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  <c r="BA19" s="180"/>
      <c r="BB19" s="179"/>
    </row>
    <row r="20" spans="1:54" s="181" customFormat="1" ht="18.75" customHeight="1">
      <c r="A20" s="725"/>
      <c r="B20" s="1774" t="s">
        <v>928</v>
      </c>
      <c r="C20" s="1774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574"/>
      <c r="AA20" s="1430"/>
      <c r="AB20" s="1431"/>
      <c r="AC20" s="1042">
        <v>0</v>
      </c>
      <c r="AD20" s="1042"/>
      <c r="AE20" s="1042"/>
      <c r="AF20" s="1042"/>
      <c r="AG20" s="1042"/>
      <c r="AH20" s="1042"/>
      <c r="AI20" s="1042"/>
      <c r="AJ20" s="1042"/>
      <c r="AK20" s="1042"/>
      <c r="AL20" s="1042"/>
      <c r="AM20" s="1042"/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1042"/>
      <c r="AX20" s="1042"/>
      <c r="AY20" s="1042"/>
      <c r="AZ20" s="1042"/>
      <c r="BA20" s="180"/>
      <c r="BB20" s="179"/>
    </row>
    <row r="21" spans="1:54" s="181" customFormat="1" ht="33" customHeight="1">
      <c r="A21" s="725"/>
      <c r="B21" s="1774" t="s">
        <v>864</v>
      </c>
      <c r="C21" s="1774"/>
      <c r="D21" s="1774"/>
      <c r="E21" s="1774"/>
      <c r="F21" s="1774"/>
      <c r="G21" s="1774"/>
      <c r="H21" s="1774"/>
      <c r="I21" s="1774"/>
      <c r="J21" s="1774"/>
      <c r="K21" s="1774"/>
      <c r="L21" s="1774"/>
      <c r="M21" s="1774"/>
      <c r="N21" s="1774"/>
      <c r="O21" s="1774"/>
      <c r="P21" s="1774"/>
      <c r="Q21" s="1774"/>
      <c r="R21" s="1774"/>
      <c r="S21" s="1774"/>
      <c r="T21" s="1774"/>
      <c r="U21" s="1774"/>
      <c r="V21" s="1774"/>
      <c r="W21" s="1774"/>
      <c r="X21" s="1774"/>
      <c r="Y21" s="1774"/>
      <c r="Z21" s="1574"/>
      <c r="AA21" s="1430"/>
      <c r="AB21" s="1431"/>
      <c r="AC21" s="1042">
        <v>0</v>
      </c>
      <c r="AD21" s="1042"/>
      <c r="AE21" s="1042"/>
      <c r="AF21" s="1042"/>
      <c r="AG21" s="1042"/>
      <c r="AH21" s="1042"/>
      <c r="AI21" s="1042"/>
      <c r="AJ21" s="1042"/>
      <c r="AK21" s="1042"/>
      <c r="AL21" s="1042"/>
      <c r="AM21" s="1042"/>
      <c r="AN21" s="1042"/>
      <c r="AO21" s="1042"/>
      <c r="AP21" s="1042"/>
      <c r="AQ21" s="1042"/>
      <c r="AR21" s="1042"/>
      <c r="AS21" s="1042"/>
      <c r="AT21" s="1042"/>
      <c r="AU21" s="1042"/>
      <c r="AV21" s="1042"/>
      <c r="AW21" s="1042"/>
      <c r="AX21" s="1042"/>
      <c r="AY21" s="1042"/>
      <c r="AZ21" s="1042"/>
      <c r="BA21" s="180"/>
      <c r="BB21" s="179"/>
    </row>
    <row r="22" spans="1:54" s="181" customFormat="1" ht="18" customHeight="1">
      <c r="A22" s="725"/>
      <c r="B22" s="1784" t="s">
        <v>995</v>
      </c>
      <c r="C22" s="1784"/>
      <c r="D22" s="1784"/>
      <c r="E22" s="1784"/>
      <c r="F22" s="1784"/>
      <c r="G22" s="1784"/>
      <c r="H22" s="1784"/>
      <c r="I22" s="1784"/>
      <c r="J22" s="1784"/>
      <c r="K22" s="1784"/>
      <c r="L22" s="1784"/>
      <c r="M22" s="1784"/>
      <c r="N22" s="1784"/>
      <c r="O22" s="1784"/>
      <c r="P22" s="1784"/>
      <c r="Q22" s="1784"/>
      <c r="R22" s="1784"/>
      <c r="S22" s="1784"/>
      <c r="T22" s="1784"/>
      <c r="U22" s="1784"/>
      <c r="V22" s="1784"/>
      <c r="W22" s="1784"/>
      <c r="X22" s="1784"/>
      <c r="Y22" s="1784"/>
      <c r="Z22" s="1782" t="s">
        <v>316</v>
      </c>
      <c r="AA22" s="1782"/>
      <c r="AB22" s="1782"/>
      <c r="AC22" s="1718">
        <f>SUM(AC23:AH25)</f>
        <v>2629923.33</v>
      </c>
      <c r="AD22" s="1718"/>
      <c r="AE22" s="1718"/>
      <c r="AF22" s="1718"/>
      <c r="AG22" s="1718"/>
      <c r="AH22" s="1718"/>
      <c r="AI22" s="1718">
        <f>SUM(AI23:AN25)</f>
        <v>2750038.9300000006</v>
      </c>
      <c r="AJ22" s="1718"/>
      <c r="AK22" s="1718"/>
      <c r="AL22" s="1718"/>
      <c r="AM22" s="1718"/>
      <c r="AN22" s="1718"/>
      <c r="AO22" s="1718">
        <f>SUM(AO23:AT25)</f>
        <v>2817154.52</v>
      </c>
      <c r="AP22" s="1718"/>
      <c r="AQ22" s="1718"/>
      <c r="AR22" s="1718"/>
      <c r="AS22" s="1718"/>
      <c r="AT22" s="1718"/>
      <c r="AU22" s="1718">
        <f>SUM(AU23:AZ25)</f>
        <v>0</v>
      </c>
      <c r="AV22" s="1718"/>
      <c r="AW22" s="1718"/>
      <c r="AX22" s="1718"/>
      <c r="AY22" s="1718"/>
      <c r="AZ22" s="1718"/>
      <c r="BA22" s="179"/>
      <c r="BB22" s="179"/>
    </row>
    <row r="23" spans="1:54" s="181" customFormat="1" ht="31.5" customHeight="1">
      <c r="A23" s="725"/>
      <c r="B23" s="1774" t="s">
        <v>293</v>
      </c>
      <c r="C23" s="1774"/>
      <c r="D23" s="1774"/>
      <c r="E23" s="1774"/>
      <c r="F23" s="1774"/>
      <c r="G23" s="1774"/>
      <c r="H23" s="1774"/>
      <c r="I23" s="1774"/>
      <c r="J23" s="1774"/>
      <c r="K23" s="1774"/>
      <c r="L23" s="1774"/>
      <c r="M23" s="1774"/>
      <c r="N23" s="1774"/>
      <c r="O23" s="1774"/>
      <c r="P23" s="1774"/>
      <c r="Q23" s="1774"/>
      <c r="R23" s="1774"/>
      <c r="S23" s="1774"/>
      <c r="T23" s="1774"/>
      <c r="U23" s="1774"/>
      <c r="V23" s="1774"/>
      <c r="W23" s="1774"/>
      <c r="X23" s="1774"/>
      <c r="Y23" s="1774"/>
      <c r="Z23" s="1574" t="s">
        <v>656</v>
      </c>
      <c r="AA23" s="1430"/>
      <c r="AB23" s="1431"/>
      <c r="AC23" s="1042">
        <f>AI472</f>
        <v>497023.32999999996</v>
      </c>
      <c r="AD23" s="1042"/>
      <c r="AE23" s="1042"/>
      <c r="AF23" s="1042"/>
      <c r="AG23" s="1042"/>
      <c r="AH23" s="1042"/>
      <c r="AI23" s="1042">
        <f>AL472</f>
        <v>497038.93</v>
      </c>
      <c r="AJ23" s="1042"/>
      <c r="AK23" s="1042"/>
      <c r="AL23" s="1042"/>
      <c r="AM23" s="1042"/>
      <c r="AN23" s="1042"/>
      <c r="AO23" s="1042">
        <f>AO472</f>
        <v>497054.52</v>
      </c>
      <c r="AP23" s="1042"/>
      <c r="AQ23" s="1042"/>
      <c r="AR23" s="1042"/>
      <c r="AS23" s="1042"/>
      <c r="AT23" s="1042"/>
      <c r="AU23" s="1042"/>
      <c r="AV23" s="1042"/>
      <c r="AW23" s="1042"/>
      <c r="AX23" s="1042"/>
      <c r="AY23" s="1042"/>
      <c r="AZ23" s="1042"/>
      <c r="BA23" s="180"/>
      <c r="BB23" s="179"/>
    </row>
    <row r="24" spans="1:54" s="181" customFormat="1" ht="18.75" customHeight="1">
      <c r="A24" s="725"/>
      <c r="B24" s="1774" t="s">
        <v>928</v>
      </c>
      <c r="C24" s="1774"/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774"/>
      <c r="T24" s="1774"/>
      <c r="U24" s="1774"/>
      <c r="V24" s="1774"/>
      <c r="W24" s="1774"/>
      <c r="X24" s="1774"/>
      <c r="Y24" s="1774"/>
      <c r="Z24" s="1574" t="s">
        <v>653</v>
      </c>
      <c r="AA24" s="1430"/>
      <c r="AB24" s="1431"/>
      <c r="AC24" s="1042">
        <f>AI473-AC16</f>
        <v>2129300</v>
      </c>
      <c r="AD24" s="1042"/>
      <c r="AE24" s="1042"/>
      <c r="AF24" s="1042"/>
      <c r="AG24" s="1042"/>
      <c r="AH24" s="1042"/>
      <c r="AI24" s="1042">
        <f>AL473</f>
        <v>2249300.0000000005</v>
      </c>
      <c r="AJ24" s="1042"/>
      <c r="AK24" s="1042"/>
      <c r="AL24" s="1042"/>
      <c r="AM24" s="1042"/>
      <c r="AN24" s="1042"/>
      <c r="AO24" s="1042">
        <f>AO473</f>
        <v>2320100</v>
      </c>
      <c r="AP24" s="1042"/>
      <c r="AQ24" s="1042"/>
      <c r="AR24" s="1042"/>
      <c r="AS24" s="1042"/>
      <c r="AT24" s="1042"/>
      <c r="AU24" s="1042"/>
      <c r="AV24" s="1042"/>
      <c r="AW24" s="1042"/>
      <c r="AX24" s="1042"/>
      <c r="AY24" s="1042"/>
      <c r="AZ24" s="1042"/>
      <c r="BA24" s="180"/>
      <c r="BB24" s="179"/>
    </row>
    <row r="25" spans="1:54" s="181" customFormat="1" ht="33" customHeight="1">
      <c r="A25" s="725"/>
      <c r="B25" s="1774" t="s">
        <v>864</v>
      </c>
      <c r="C25" s="1774"/>
      <c r="D25" s="1774"/>
      <c r="E25" s="1774"/>
      <c r="F25" s="1774"/>
      <c r="G25" s="1774"/>
      <c r="H25" s="1774"/>
      <c r="I25" s="1774"/>
      <c r="J25" s="1774"/>
      <c r="K25" s="1774"/>
      <c r="L25" s="1774"/>
      <c r="M25" s="1774"/>
      <c r="N25" s="1774"/>
      <c r="O25" s="1774"/>
      <c r="P25" s="1774"/>
      <c r="Q25" s="1774"/>
      <c r="R25" s="1774"/>
      <c r="S25" s="1774"/>
      <c r="T25" s="1774"/>
      <c r="U25" s="1774"/>
      <c r="V25" s="1774"/>
      <c r="W25" s="1774"/>
      <c r="X25" s="1774"/>
      <c r="Y25" s="1774"/>
      <c r="Z25" s="1574" t="s">
        <v>997</v>
      </c>
      <c r="AA25" s="1430"/>
      <c r="AB25" s="1431"/>
      <c r="AC25" s="1042">
        <f>AI474</f>
        <v>3600</v>
      </c>
      <c r="AD25" s="1042"/>
      <c r="AE25" s="1042"/>
      <c r="AF25" s="1042"/>
      <c r="AG25" s="1042"/>
      <c r="AH25" s="1042"/>
      <c r="AI25" s="1042">
        <f>AL474</f>
        <v>3700</v>
      </c>
      <c r="AJ25" s="1042"/>
      <c r="AK25" s="1042"/>
      <c r="AL25" s="1042"/>
      <c r="AM25" s="1042"/>
      <c r="AN25" s="1042"/>
      <c r="AO25" s="1042">
        <f>AO474</f>
        <v>0</v>
      </c>
      <c r="AP25" s="1042"/>
      <c r="AQ25" s="1042"/>
      <c r="AR25" s="1042"/>
      <c r="AS25" s="1042"/>
      <c r="AT25" s="1042"/>
      <c r="AU25" s="1042"/>
      <c r="AV25" s="1042"/>
      <c r="AW25" s="1042"/>
      <c r="AX25" s="1042"/>
      <c r="AY25" s="1042"/>
      <c r="AZ25" s="1042"/>
      <c r="BA25" s="180"/>
      <c r="BB25" s="179"/>
    </row>
    <row r="26" spans="1:54" s="181" customFormat="1" ht="15.75">
      <c r="A26" s="725"/>
      <c r="B26" s="1783" t="s">
        <v>931</v>
      </c>
      <c r="C26" s="1783"/>
      <c r="D26" s="1783"/>
      <c r="E26" s="1783"/>
      <c r="F26" s="1783"/>
      <c r="G26" s="1783"/>
      <c r="H26" s="1783"/>
      <c r="I26" s="1783"/>
      <c r="J26" s="1783"/>
      <c r="K26" s="1783"/>
      <c r="L26" s="1783"/>
      <c r="M26" s="1783"/>
      <c r="N26" s="1783"/>
      <c r="O26" s="1783"/>
      <c r="P26" s="1783"/>
      <c r="Q26" s="1783"/>
      <c r="R26" s="1783"/>
      <c r="S26" s="1783"/>
      <c r="T26" s="1783"/>
      <c r="U26" s="1783"/>
      <c r="V26" s="1783"/>
      <c r="W26" s="1783"/>
      <c r="X26" s="1783"/>
      <c r="Y26" s="1783"/>
      <c r="Z26" s="1782" t="s">
        <v>318</v>
      </c>
      <c r="AA26" s="1782"/>
      <c r="AB26" s="1782"/>
      <c r="AC26" s="1718">
        <f>SUM(AC27:AH29)</f>
        <v>0</v>
      </c>
      <c r="AD26" s="1718"/>
      <c r="AE26" s="1718"/>
      <c r="AF26" s="1718"/>
      <c r="AG26" s="1718"/>
      <c r="AH26" s="1718"/>
      <c r="AI26" s="1718">
        <f>SUM(AI27:AN29)</f>
        <v>0</v>
      </c>
      <c r="AJ26" s="1718"/>
      <c r="AK26" s="1718"/>
      <c r="AL26" s="1718"/>
      <c r="AM26" s="1718"/>
      <c r="AN26" s="1718"/>
      <c r="AO26" s="1718">
        <f>SUM(AO27:AT29)</f>
        <v>0</v>
      </c>
      <c r="AP26" s="1718"/>
      <c r="AQ26" s="1718"/>
      <c r="AR26" s="1718"/>
      <c r="AS26" s="1718"/>
      <c r="AT26" s="1718"/>
      <c r="AU26" s="1718">
        <f>SUM(AU27:AZ29)</f>
        <v>0</v>
      </c>
      <c r="AV26" s="1718"/>
      <c r="AW26" s="1718"/>
      <c r="AX26" s="1718"/>
      <c r="AY26" s="1718"/>
      <c r="AZ26" s="1718"/>
      <c r="BA26" s="179"/>
      <c r="BB26" s="179"/>
    </row>
    <row r="27" spans="1:54" s="181" customFormat="1" ht="31.5" customHeight="1">
      <c r="A27" s="725"/>
      <c r="B27" s="1774" t="s">
        <v>293</v>
      </c>
      <c r="C27" s="1774"/>
      <c r="D27" s="1774"/>
      <c r="E27" s="1774"/>
      <c r="F27" s="1774"/>
      <c r="G27" s="1774"/>
      <c r="H27" s="1774"/>
      <c r="I27" s="1774"/>
      <c r="J27" s="1774"/>
      <c r="K27" s="1774"/>
      <c r="L27" s="1774"/>
      <c r="M27" s="1774"/>
      <c r="N27" s="1774"/>
      <c r="O27" s="1774"/>
      <c r="P27" s="1774"/>
      <c r="Q27" s="1774"/>
      <c r="R27" s="1774"/>
      <c r="S27" s="1774"/>
      <c r="T27" s="1774"/>
      <c r="U27" s="1774"/>
      <c r="V27" s="1774"/>
      <c r="W27" s="1774"/>
      <c r="X27" s="1774"/>
      <c r="Y27" s="1774"/>
      <c r="Z27" s="1574"/>
      <c r="AA27" s="1430"/>
      <c r="AB27" s="1431"/>
      <c r="AC27" s="1042"/>
      <c r="AD27" s="1042"/>
      <c r="AE27" s="1042"/>
      <c r="AF27" s="1042"/>
      <c r="AG27" s="1042"/>
      <c r="AH27" s="1042"/>
      <c r="AI27" s="1042"/>
      <c r="AJ27" s="1042"/>
      <c r="AK27" s="1042"/>
      <c r="AL27" s="1042"/>
      <c r="AM27" s="1042"/>
      <c r="AN27" s="1042"/>
      <c r="AO27" s="1042"/>
      <c r="AP27" s="1042"/>
      <c r="AQ27" s="1042"/>
      <c r="AR27" s="1042"/>
      <c r="AS27" s="1042"/>
      <c r="AT27" s="1042"/>
      <c r="AU27" s="1042"/>
      <c r="AV27" s="1042"/>
      <c r="AW27" s="1042"/>
      <c r="AX27" s="1042"/>
      <c r="AY27" s="1042"/>
      <c r="AZ27" s="1042"/>
      <c r="BA27" s="180"/>
      <c r="BB27" s="179"/>
    </row>
    <row r="28" spans="1:54" s="181" customFormat="1" ht="18.75" customHeight="1">
      <c r="A28" s="725"/>
      <c r="B28" s="1774" t="s">
        <v>928</v>
      </c>
      <c r="C28" s="1774"/>
      <c r="D28" s="1774"/>
      <c r="E28" s="1774"/>
      <c r="F28" s="1774"/>
      <c r="G28" s="1774"/>
      <c r="H28" s="1774"/>
      <c r="I28" s="1774"/>
      <c r="J28" s="1774"/>
      <c r="K28" s="1774"/>
      <c r="L28" s="1774"/>
      <c r="M28" s="1774"/>
      <c r="N28" s="1774"/>
      <c r="O28" s="1774"/>
      <c r="P28" s="1774"/>
      <c r="Q28" s="1774"/>
      <c r="R28" s="1774"/>
      <c r="S28" s="1774"/>
      <c r="T28" s="1774"/>
      <c r="U28" s="1774"/>
      <c r="V28" s="1774"/>
      <c r="W28" s="1774"/>
      <c r="X28" s="1774"/>
      <c r="Y28" s="1774"/>
      <c r="Z28" s="1574"/>
      <c r="AA28" s="1430"/>
      <c r="AB28" s="1431"/>
      <c r="AC28" s="1042"/>
      <c r="AD28" s="1042"/>
      <c r="AE28" s="1042"/>
      <c r="AF28" s="1042"/>
      <c r="AG28" s="1042"/>
      <c r="AH28" s="1042"/>
      <c r="AI28" s="1042"/>
      <c r="AJ28" s="1042"/>
      <c r="AK28" s="1042"/>
      <c r="AL28" s="1042"/>
      <c r="AM28" s="1042"/>
      <c r="AN28" s="1042"/>
      <c r="AO28" s="1042"/>
      <c r="AP28" s="1042"/>
      <c r="AQ28" s="1042"/>
      <c r="AR28" s="1042"/>
      <c r="AS28" s="1042"/>
      <c r="AT28" s="1042"/>
      <c r="AU28" s="1042"/>
      <c r="AV28" s="1042"/>
      <c r="AW28" s="1042"/>
      <c r="AX28" s="1042"/>
      <c r="AY28" s="1042"/>
      <c r="AZ28" s="1042"/>
      <c r="BA28" s="180"/>
      <c r="BB28" s="179"/>
    </row>
    <row r="29" spans="1:54" s="181" customFormat="1" ht="33" customHeight="1">
      <c r="A29" s="725"/>
      <c r="B29" s="1774" t="s">
        <v>864</v>
      </c>
      <c r="C29" s="1774"/>
      <c r="D29" s="1774"/>
      <c r="E29" s="1774"/>
      <c r="F29" s="1774"/>
      <c r="G29" s="1774"/>
      <c r="H29" s="1774"/>
      <c r="I29" s="1774"/>
      <c r="J29" s="1774"/>
      <c r="K29" s="1774"/>
      <c r="L29" s="1774"/>
      <c r="M29" s="1774"/>
      <c r="N29" s="1774"/>
      <c r="O29" s="1774"/>
      <c r="P29" s="1774"/>
      <c r="Q29" s="1774"/>
      <c r="R29" s="1774"/>
      <c r="S29" s="1774"/>
      <c r="T29" s="1774"/>
      <c r="U29" s="1774"/>
      <c r="V29" s="1774"/>
      <c r="W29" s="1774"/>
      <c r="X29" s="1774"/>
      <c r="Y29" s="1774"/>
      <c r="Z29" s="1574"/>
      <c r="AA29" s="1430"/>
      <c r="AB29" s="1431"/>
      <c r="AC29" s="1042"/>
      <c r="AD29" s="1042"/>
      <c r="AE29" s="1042"/>
      <c r="AF29" s="1042"/>
      <c r="AG29" s="1042"/>
      <c r="AH29" s="1042"/>
      <c r="AI29" s="1042"/>
      <c r="AJ29" s="1042"/>
      <c r="AK29" s="1042"/>
      <c r="AL29" s="1042"/>
      <c r="AM29" s="1042"/>
      <c r="AN29" s="1042"/>
      <c r="AO29" s="1042"/>
      <c r="AP29" s="1042"/>
      <c r="AQ29" s="1042"/>
      <c r="AR29" s="1042"/>
      <c r="AS29" s="1042"/>
      <c r="AT29" s="1042"/>
      <c r="AU29" s="1042"/>
      <c r="AV29" s="1042"/>
      <c r="AW29" s="1042"/>
      <c r="AX29" s="1042"/>
      <c r="AY29" s="1042"/>
      <c r="AZ29" s="1042"/>
      <c r="BA29" s="180"/>
      <c r="BB29" s="179"/>
    </row>
    <row r="30" spans="1:54" s="181" customFormat="1" ht="30" customHeight="1">
      <c r="A30" s="725"/>
      <c r="B30" s="1783" t="s">
        <v>930</v>
      </c>
      <c r="C30" s="1783"/>
      <c r="D30" s="1783"/>
      <c r="E30" s="1783"/>
      <c r="F30" s="1783"/>
      <c r="G30" s="1783"/>
      <c r="H30" s="1783"/>
      <c r="I30" s="1783"/>
      <c r="J30" s="1783"/>
      <c r="K30" s="1783"/>
      <c r="L30" s="1783"/>
      <c r="M30" s="1783"/>
      <c r="N30" s="1783"/>
      <c r="O30" s="1783"/>
      <c r="P30" s="1783"/>
      <c r="Q30" s="1783"/>
      <c r="R30" s="1783"/>
      <c r="S30" s="1783"/>
      <c r="T30" s="1783"/>
      <c r="U30" s="1783"/>
      <c r="V30" s="1783"/>
      <c r="W30" s="1783"/>
      <c r="X30" s="1783"/>
      <c r="Y30" s="1783"/>
      <c r="Z30" s="1782" t="s">
        <v>320</v>
      </c>
      <c r="AA30" s="1782"/>
      <c r="AB30" s="1782"/>
      <c r="AC30" s="1718">
        <f>SUM(AC31:AH33)</f>
        <v>0</v>
      </c>
      <c r="AD30" s="1718"/>
      <c r="AE30" s="1718"/>
      <c r="AF30" s="1718"/>
      <c r="AG30" s="1718"/>
      <c r="AH30" s="1718"/>
      <c r="AI30" s="1718">
        <f>SUM(AI31:AN33)</f>
        <v>0</v>
      </c>
      <c r="AJ30" s="1718"/>
      <c r="AK30" s="1718"/>
      <c r="AL30" s="1718"/>
      <c r="AM30" s="1718"/>
      <c r="AN30" s="1718"/>
      <c r="AO30" s="1718">
        <f>SUM(AO31:AT33)</f>
        <v>0</v>
      </c>
      <c r="AP30" s="1718"/>
      <c r="AQ30" s="1718"/>
      <c r="AR30" s="1718"/>
      <c r="AS30" s="1718"/>
      <c r="AT30" s="1718"/>
      <c r="AU30" s="1718">
        <f>SUM(AU31:AZ33)</f>
        <v>0</v>
      </c>
      <c r="AV30" s="1718"/>
      <c r="AW30" s="1718"/>
      <c r="AX30" s="1718"/>
      <c r="AY30" s="1718"/>
      <c r="AZ30" s="1718"/>
      <c r="BA30" s="179"/>
      <c r="BB30" s="179"/>
    </row>
    <row r="31" spans="1:54" s="181" customFormat="1" ht="31.5" customHeight="1">
      <c r="A31" s="725"/>
      <c r="B31" s="1774" t="s">
        <v>293</v>
      </c>
      <c r="C31" s="1774"/>
      <c r="D31" s="1774"/>
      <c r="E31" s="1774"/>
      <c r="F31" s="1774"/>
      <c r="G31" s="1774"/>
      <c r="H31" s="1774"/>
      <c r="I31" s="1774"/>
      <c r="J31" s="1774"/>
      <c r="K31" s="1774"/>
      <c r="L31" s="1774"/>
      <c r="M31" s="1774"/>
      <c r="N31" s="1774"/>
      <c r="O31" s="1774"/>
      <c r="P31" s="1774"/>
      <c r="Q31" s="1774"/>
      <c r="R31" s="1774"/>
      <c r="S31" s="1774"/>
      <c r="T31" s="1774"/>
      <c r="U31" s="1774"/>
      <c r="V31" s="1774"/>
      <c r="W31" s="1774"/>
      <c r="X31" s="1774"/>
      <c r="Y31" s="1774"/>
      <c r="Z31" s="1574"/>
      <c r="AA31" s="1430"/>
      <c r="AB31" s="1431"/>
      <c r="AC31" s="1042"/>
      <c r="AD31" s="1042"/>
      <c r="AE31" s="1042"/>
      <c r="AF31" s="1042"/>
      <c r="AG31" s="1042"/>
      <c r="AH31" s="1042"/>
      <c r="AI31" s="1042"/>
      <c r="AJ31" s="1042"/>
      <c r="AK31" s="1042"/>
      <c r="AL31" s="1042"/>
      <c r="AM31" s="1042"/>
      <c r="AN31" s="1042"/>
      <c r="AO31" s="1042"/>
      <c r="AP31" s="1042"/>
      <c r="AQ31" s="1042"/>
      <c r="AR31" s="1042"/>
      <c r="AS31" s="1042"/>
      <c r="AT31" s="1042"/>
      <c r="AU31" s="1042"/>
      <c r="AV31" s="1042"/>
      <c r="AW31" s="1042"/>
      <c r="AX31" s="1042"/>
      <c r="AY31" s="1042"/>
      <c r="AZ31" s="1042"/>
      <c r="BA31" s="180"/>
      <c r="BB31" s="179"/>
    </row>
    <row r="32" spans="1:54" s="181" customFormat="1" ht="18.75" customHeight="1">
      <c r="A32" s="725"/>
      <c r="B32" s="1774" t="s">
        <v>928</v>
      </c>
      <c r="C32" s="1774"/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1774"/>
      <c r="V32" s="1774"/>
      <c r="W32" s="1774"/>
      <c r="X32" s="1774"/>
      <c r="Y32" s="1774"/>
      <c r="Z32" s="1574"/>
      <c r="AA32" s="1430"/>
      <c r="AB32" s="1431"/>
      <c r="AC32" s="1042"/>
      <c r="AD32" s="1042"/>
      <c r="AE32" s="1042"/>
      <c r="AF32" s="1042"/>
      <c r="AG32" s="1042"/>
      <c r="AH32" s="1042"/>
      <c r="AI32" s="1042"/>
      <c r="AJ32" s="1042"/>
      <c r="AK32" s="1042"/>
      <c r="AL32" s="1042"/>
      <c r="AM32" s="1042"/>
      <c r="AN32" s="1042"/>
      <c r="AO32" s="1042"/>
      <c r="AP32" s="1042"/>
      <c r="AQ32" s="1042"/>
      <c r="AR32" s="1042"/>
      <c r="AS32" s="1042"/>
      <c r="AT32" s="1042"/>
      <c r="AU32" s="1042"/>
      <c r="AV32" s="1042"/>
      <c r="AW32" s="1042"/>
      <c r="AX32" s="1042"/>
      <c r="AY32" s="1042"/>
      <c r="AZ32" s="1042"/>
      <c r="BA32" s="180"/>
      <c r="BB32" s="179"/>
    </row>
    <row r="33" spans="1:55" s="181" customFormat="1" ht="33" customHeight="1">
      <c r="A33" s="725"/>
      <c r="B33" s="1774" t="s">
        <v>864</v>
      </c>
      <c r="C33" s="1774"/>
      <c r="D33" s="1774"/>
      <c r="E33" s="1774"/>
      <c r="F33" s="1774"/>
      <c r="G33" s="1774"/>
      <c r="H33" s="1774"/>
      <c r="I33" s="1774"/>
      <c r="J33" s="1774"/>
      <c r="K33" s="1774"/>
      <c r="L33" s="1774"/>
      <c r="M33" s="1774"/>
      <c r="N33" s="1774"/>
      <c r="O33" s="1774"/>
      <c r="P33" s="1774"/>
      <c r="Q33" s="1774"/>
      <c r="R33" s="1774"/>
      <c r="S33" s="1774"/>
      <c r="T33" s="1774"/>
      <c r="U33" s="1774"/>
      <c r="V33" s="1774"/>
      <c r="W33" s="1774"/>
      <c r="X33" s="1774"/>
      <c r="Y33" s="1774"/>
      <c r="Z33" s="1574"/>
      <c r="AA33" s="1430"/>
      <c r="AB33" s="1431"/>
      <c r="AC33" s="1042"/>
      <c r="AD33" s="1042"/>
      <c r="AE33" s="1042"/>
      <c r="AF33" s="1042"/>
      <c r="AG33" s="1042"/>
      <c r="AH33" s="1042"/>
      <c r="AI33" s="1042"/>
      <c r="AJ33" s="1042"/>
      <c r="AK33" s="1042"/>
      <c r="AL33" s="1042"/>
      <c r="AM33" s="1042"/>
      <c r="AN33" s="1042"/>
      <c r="AO33" s="1042"/>
      <c r="AP33" s="1042"/>
      <c r="AQ33" s="1042"/>
      <c r="AR33" s="1042"/>
      <c r="AS33" s="1042"/>
      <c r="AT33" s="1042"/>
      <c r="AU33" s="1042"/>
      <c r="AV33" s="1042"/>
      <c r="AW33" s="1042"/>
      <c r="AX33" s="1042"/>
      <c r="AY33" s="1042"/>
      <c r="AZ33" s="1042"/>
      <c r="BA33" s="180"/>
      <c r="BB33" s="179"/>
    </row>
    <row r="34" spans="1:55" s="182" customFormat="1" ht="18" customHeight="1">
      <c r="A34" s="724"/>
      <c r="B34" s="1781" t="s">
        <v>929</v>
      </c>
      <c r="C34" s="1781"/>
      <c r="D34" s="1781"/>
      <c r="E34" s="1781"/>
      <c r="F34" s="1781"/>
      <c r="G34" s="1781"/>
      <c r="H34" s="1781"/>
      <c r="I34" s="1781"/>
      <c r="J34" s="1781"/>
      <c r="K34" s="1781"/>
      <c r="L34" s="1781"/>
      <c r="M34" s="1781"/>
      <c r="N34" s="1781"/>
      <c r="O34" s="1781"/>
      <c r="P34" s="1781"/>
      <c r="Q34" s="1781"/>
      <c r="R34" s="1781"/>
      <c r="S34" s="1781"/>
      <c r="T34" s="1781"/>
      <c r="U34" s="1781"/>
      <c r="V34" s="1781"/>
      <c r="W34" s="1781"/>
      <c r="X34" s="1781"/>
      <c r="Y34" s="1781"/>
      <c r="Z34" s="1782" t="s">
        <v>322</v>
      </c>
      <c r="AA34" s="1782"/>
      <c r="AB34" s="1782"/>
      <c r="AC34" s="1718">
        <f>AC22+AC14+AC30-AC26-AC18</f>
        <v>2629923.33</v>
      </c>
      <c r="AD34" s="1718"/>
      <c r="AE34" s="1718"/>
      <c r="AF34" s="1718"/>
      <c r="AG34" s="1718"/>
      <c r="AH34" s="1718"/>
      <c r="AI34" s="1718">
        <f>AI22+AI14+AI30-AI26-AI18</f>
        <v>2750038.9300000006</v>
      </c>
      <c r="AJ34" s="1718"/>
      <c r="AK34" s="1718"/>
      <c r="AL34" s="1718"/>
      <c r="AM34" s="1718"/>
      <c r="AN34" s="1718"/>
      <c r="AO34" s="1718">
        <f>AO22+AO14+AO30-AO26-AO18</f>
        <v>2817154.52</v>
      </c>
      <c r="AP34" s="1718"/>
      <c r="AQ34" s="1718"/>
      <c r="AR34" s="1718"/>
      <c r="AS34" s="1718"/>
      <c r="AT34" s="1718"/>
      <c r="AU34" s="1718">
        <f>AU22+AU14+AU30-AU26-AU18</f>
        <v>0</v>
      </c>
      <c r="AV34" s="1718"/>
      <c r="AW34" s="1718"/>
      <c r="AX34" s="1718"/>
      <c r="AY34" s="1718"/>
      <c r="AZ34" s="1718"/>
      <c r="BA34" s="177"/>
      <c r="BB34" s="177"/>
    </row>
    <row r="35" spans="1:55" s="181" customFormat="1" ht="31.5" customHeight="1">
      <c r="A35" s="725"/>
      <c r="B35" s="1774" t="s">
        <v>293</v>
      </c>
      <c r="C35" s="1774"/>
      <c r="D35" s="1774"/>
      <c r="E35" s="1774"/>
      <c r="F35" s="1774"/>
      <c r="G35" s="1774"/>
      <c r="H35" s="1774"/>
      <c r="I35" s="1774"/>
      <c r="J35" s="1774"/>
      <c r="K35" s="1774"/>
      <c r="L35" s="1774"/>
      <c r="M35" s="1774"/>
      <c r="N35" s="1774"/>
      <c r="O35" s="1774"/>
      <c r="P35" s="1774"/>
      <c r="Q35" s="1774"/>
      <c r="R35" s="1774"/>
      <c r="S35" s="1774"/>
      <c r="T35" s="1774"/>
      <c r="U35" s="1774"/>
      <c r="V35" s="1774"/>
      <c r="W35" s="1774"/>
      <c r="X35" s="1774"/>
      <c r="Y35" s="1774"/>
      <c r="Z35" s="1574"/>
      <c r="AA35" s="1430"/>
      <c r="AB35" s="1431"/>
      <c r="AC35" s="1042">
        <f>AC23+AC15+AC31-AC27-AC19</f>
        <v>497023.32999999996</v>
      </c>
      <c r="AD35" s="1042"/>
      <c r="AE35" s="1042"/>
      <c r="AF35" s="1042"/>
      <c r="AG35" s="1042"/>
      <c r="AH35" s="1042"/>
      <c r="AI35" s="1042">
        <f>AI23+AI15+AI31-AI27-AI19</f>
        <v>497038.93</v>
      </c>
      <c r="AJ35" s="1042"/>
      <c r="AK35" s="1042"/>
      <c r="AL35" s="1042"/>
      <c r="AM35" s="1042"/>
      <c r="AN35" s="1042"/>
      <c r="AO35" s="1042">
        <f>AO23+AO15+AO31-AO27-AO19</f>
        <v>497054.52</v>
      </c>
      <c r="AP35" s="1042"/>
      <c r="AQ35" s="1042"/>
      <c r="AR35" s="1042"/>
      <c r="AS35" s="1042"/>
      <c r="AT35" s="1042"/>
      <c r="AU35" s="1042">
        <f>AU23+AU15+AU31-AU27-AU19</f>
        <v>0</v>
      </c>
      <c r="AV35" s="1042"/>
      <c r="AW35" s="1042"/>
      <c r="AX35" s="1042"/>
      <c r="AY35" s="1042"/>
      <c r="AZ35" s="1042"/>
      <c r="BA35" s="180"/>
      <c r="BB35" s="179"/>
    </row>
    <row r="36" spans="1:55" s="181" customFormat="1" ht="18.75" customHeight="1">
      <c r="A36" s="725"/>
      <c r="B36" s="1774" t="s">
        <v>928</v>
      </c>
      <c r="C36" s="1774"/>
      <c r="D36" s="1774"/>
      <c r="E36" s="1774"/>
      <c r="F36" s="1774"/>
      <c r="G36" s="1774"/>
      <c r="H36" s="1774"/>
      <c r="I36" s="1774"/>
      <c r="J36" s="1774"/>
      <c r="K36" s="1774"/>
      <c r="L36" s="1774"/>
      <c r="M36" s="1774"/>
      <c r="N36" s="1774"/>
      <c r="O36" s="1774"/>
      <c r="P36" s="1774"/>
      <c r="Q36" s="1774"/>
      <c r="R36" s="1774"/>
      <c r="S36" s="1774"/>
      <c r="T36" s="1774"/>
      <c r="U36" s="1774"/>
      <c r="V36" s="1774"/>
      <c r="W36" s="1774"/>
      <c r="X36" s="1774"/>
      <c r="Y36" s="1774"/>
      <c r="Z36" s="1574"/>
      <c r="AA36" s="1430"/>
      <c r="AB36" s="1431"/>
      <c r="AC36" s="1042">
        <f>AC24+AC16+AC32-AC28-AC20</f>
        <v>2129300</v>
      </c>
      <c r="AD36" s="1042"/>
      <c r="AE36" s="1042"/>
      <c r="AF36" s="1042"/>
      <c r="AG36" s="1042"/>
      <c r="AH36" s="1042"/>
      <c r="AI36" s="1042">
        <f>AI24+AI16+AI32-AI28-AI20</f>
        <v>2249300.0000000005</v>
      </c>
      <c r="AJ36" s="1042"/>
      <c r="AK36" s="1042"/>
      <c r="AL36" s="1042"/>
      <c r="AM36" s="1042"/>
      <c r="AN36" s="1042"/>
      <c r="AO36" s="1042">
        <f>AO24+AO16+AO32-AO28-AO20</f>
        <v>2320100</v>
      </c>
      <c r="AP36" s="1042"/>
      <c r="AQ36" s="1042"/>
      <c r="AR36" s="1042"/>
      <c r="AS36" s="1042"/>
      <c r="AT36" s="1042"/>
      <c r="AU36" s="1042">
        <f>AU24+AU16+AU32-AU28-AU20</f>
        <v>0</v>
      </c>
      <c r="AV36" s="1042"/>
      <c r="AW36" s="1042"/>
      <c r="AX36" s="1042"/>
      <c r="AY36" s="1042"/>
      <c r="AZ36" s="1042"/>
      <c r="BA36" s="180"/>
      <c r="BB36" s="179"/>
    </row>
    <row r="37" spans="1:55" s="181" customFormat="1" ht="33" customHeight="1">
      <c r="A37" s="725"/>
      <c r="B37" s="1774" t="s">
        <v>864</v>
      </c>
      <c r="C37" s="1774"/>
      <c r="D37" s="1774"/>
      <c r="E37" s="1774"/>
      <c r="F37" s="1774"/>
      <c r="G37" s="1774"/>
      <c r="H37" s="1774"/>
      <c r="I37" s="1774"/>
      <c r="J37" s="1774"/>
      <c r="K37" s="1774"/>
      <c r="L37" s="1774"/>
      <c r="M37" s="1774"/>
      <c r="N37" s="1774"/>
      <c r="O37" s="1774"/>
      <c r="P37" s="1774"/>
      <c r="Q37" s="1774"/>
      <c r="R37" s="1774"/>
      <c r="S37" s="1774"/>
      <c r="T37" s="1774"/>
      <c r="U37" s="1774"/>
      <c r="V37" s="1774"/>
      <c r="W37" s="1774"/>
      <c r="X37" s="1774"/>
      <c r="Y37" s="1774"/>
      <c r="Z37" s="1574"/>
      <c r="AA37" s="1430"/>
      <c r="AB37" s="1431"/>
      <c r="AC37" s="1042">
        <f>AC25+AC17+AC33-AC29-AC21</f>
        <v>3600</v>
      </c>
      <c r="AD37" s="1042"/>
      <c r="AE37" s="1042"/>
      <c r="AF37" s="1042"/>
      <c r="AG37" s="1042"/>
      <c r="AH37" s="1042"/>
      <c r="AI37" s="1042">
        <f>AI25+AI17+AI33-AI29-AI21</f>
        <v>3700</v>
      </c>
      <c r="AJ37" s="1042"/>
      <c r="AK37" s="1042"/>
      <c r="AL37" s="1042"/>
      <c r="AM37" s="1042"/>
      <c r="AN37" s="1042"/>
      <c r="AO37" s="1042">
        <f>AO25+AO17+AO33-AO29-AO21</f>
        <v>0</v>
      </c>
      <c r="AP37" s="1042"/>
      <c r="AQ37" s="1042"/>
      <c r="AR37" s="1042"/>
      <c r="AS37" s="1042"/>
      <c r="AT37" s="1042"/>
      <c r="AU37" s="1042">
        <f>AU25+AU17+AU33-AU29-AU21</f>
        <v>0</v>
      </c>
      <c r="AV37" s="1042"/>
      <c r="AW37" s="1042"/>
      <c r="AX37" s="1042"/>
      <c r="AY37" s="1042"/>
      <c r="AZ37" s="1042"/>
      <c r="BA37" s="180"/>
      <c r="BB37" s="179"/>
    </row>
    <row r="38" spans="1:55" s="178" customFormat="1" ht="18" customHeight="1" thickBot="1">
      <c r="A38" s="724"/>
      <c r="B38" s="1039" t="s">
        <v>338</v>
      </c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789"/>
      <c r="Z38" s="1790" t="s">
        <v>339</v>
      </c>
      <c r="AA38" s="1791"/>
      <c r="AB38" s="1792"/>
      <c r="AC38" s="1793">
        <f>AC34</f>
        <v>2629923.33</v>
      </c>
      <c r="AD38" s="1787"/>
      <c r="AE38" s="1787"/>
      <c r="AF38" s="1787"/>
      <c r="AG38" s="1787"/>
      <c r="AH38" s="1788"/>
      <c r="AI38" s="1787">
        <f>AI34</f>
        <v>2750038.9300000006</v>
      </c>
      <c r="AJ38" s="1787"/>
      <c r="AK38" s="1787"/>
      <c r="AL38" s="1787"/>
      <c r="AM38" s="1787"/>
      <c r="AN38" s="1788"/>
      <c r="AO38" s="1787">
        <f>AO34</f>
        <v>2817154.52</v>
      </c>
      <c r="AP38" s="1787"/>
      <c r="AQ38" s="1787"/>
      <c r="AR38" s="1787"/>
      <c r="AS38" s="1787"/>
      <c r="AT38" s="1788"/>
      <c r="AU38" s="1787">
        <f>AU34</f>
        <v>0</v>
      </c>
      <c r="AV38" s="1787"/>
      <c r="AW38" s="1787"/>
      <c r="AX38" s="1787"/>
      <c r="AY38" s="1787"/>
      <c r="AZ38" s="1788"/>
      <c r="BA38" s="177"/>
      <c r="BB38" s="177"/>
    </row>
    <row r="39" spans="1:55" s="350" customFormat="1" ht="30" hidden="1" customHeight="1">
      <c r="A39" s="724"/>
      <c r="B39" s="1346" t="s">
        <v>927</v>
      </c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068"/>
      <c r="N39" s="1068"/>
      <c r="O39" s="1068"/>
      <c r="P39" s="1068"/>
      <c r="Q39" s="1068"/>
      <c r="R39" s="1068"/>
      <c r="S39" s="1068"/>
      <c r="T39" s="1068"/>
      <c r="U39" s="1068"/>
      <c r="V39" s="1068"/>
      <c r="W39" s="1068"/>
      <c r="X39" s="1068"/>
      <c r="Y39" s="1068"/>
      <c r="Z39" s="1068"/>
      <c r="AA39" s="1068"/>
      <c r="AB39" s="1068"/>
      <c r="AC39" s="1068"/>
      <c r="AD39" s="1068"/>
      <c r="AE39" s="1068"/>
      <c r="AF39" s="1068"/>
      <c r="AG39" s="1068"/>
      <c r="AH39" s="1068"/>
      <c r="AI39" s="1068"/>
      <c r="AJ39" s="1068"/>
      <c r="AK39" s="1068"/>
      <c r="AL39" s="1068"/>
      <c r="AM39" s="1068"/>
      <c r="AN39" s="1068"/>
      <c r="AO39" s="1068"/>
      <c r="AP39" s="1068"/>
      <c r="AQ39" s="1068"/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77"/>
      <c r="BB39" s="177"/>
    </row>
    <row r="40" spans="1:55" s="350" customFormat="1" ht="15" customHeight="1">
      <c r="A40" s="724"/>
      <c r="B40" s="358"/>
      <c r="C40" s="1567"/>
      <c r="D40" s="1567"/>
      <c r="E40" s="1567"/>
      <c r="F40" s="1567"/>
      <c r="G40" s="1567"/>
      <c r="H40" s="1567"/>
      <c r="I40" s="1567"/>
      <c r="J40" s="1567"/>
      <c r="K40" s="1567"/>
      <c r="L40" s="1567"/>
      <c r="M40" s="1567"/>
      <c r="N40" s="1567"/>
      <c r="O40" s="1567"/>
      <c r="P40" s="1567"/>
      <c r="Q40" s="1567"/>
      <c r="R40" s="1567"/>
      <c r="S40" s="1567"/>
      <c r="T40" s="1567"/>
      <c r="U40" s="1567"/>
      <c r="V40" s="1567"/>
      <c r="W40" s="1567"/>
      <c r="X40" s="1567"/>
      <c r="Y40" s="1567"/>
      <c r="Z40" s="1567"/>
      <c r="AA40" s="1567"/>
      <c r="AB40" s="1567"/>
      <c r="AC40" s="1567"/>
      <c r="AD40" s="1567"/>
      <c r="AE40" s="1567"/>
      <c r="AF40" s="1567"/>
      <c r="AG40" s="1567"/>
      <c r="AH40" s="1567"/>
      <c r="AI40" s="1567"/>
      <c r="AJ40" s="1567"/>
      <c r="AK40" s="1567"/>
      <c r="AL40" s="1567"/>
      <c r="AM40" s="1567"/>
      <c r="AN40" s="1567"/>
      <c r="AO40" s="1567"/>
      <c r="AP40" s="1567"/>
      <c r="AQ40" s="1567"/>
      <c r="AR40" s="1567"/>
      <c r="AS40" s="1567"/>
      <c r="AT40" s="1567"/>
      <c r="AU40" s="1567"/>
      <c r="AV40" s="1567"/>
      <c r="AW40" s="1567"/>
      <c r="AX40" s="1567"/>
      <c r="AY40" s="1567"/>
      <c r="AZ40" s="1567"/>
      <c r="BA40" s="177"/>
      <c r="BB40" s="177"/>
    </row>
    <row r="41" spans="1:55" s="241" customFormat="1" ht="18" customHeight="1">
      <c r="A41" s="726"/>
      <c r="B41" s="1623" t="s">
        <v>926</v>
      </c>
      <c r="C41" s="1623"/>
      <c r="D41" s="1623"/>
      <c r="E41" s="1623"/>
      <c r="F41" s="1623"/>
      <c r="G41" s="1623"/>
      <c r="H41" s="1623"/>
      <c r="I41" s="1623"/>
      <c r="J41" s="1623"/>
      <c r="K41" s="1623"/>
      <c r="L41" s="1623"/>
      <c r="M41" s="1623"/>
      <c r="N41" s="1623"/>
      <c r="O41" s="1623"/>
      <c r="P41" s="1623"/>
      <c r="Q41" s="1623"/>
      <c r="R41" s="1623"/>
      <c r="S41" s="1623"/>
      <c r="T41" s="1623"/>
      <c r="U41" s="1623"/>
      <c r="V41" s="1623"/>
      <c r="W41" s="1623"/>
      <c r="X41" s="1623"/>
      <c r="Y41" s="1623"/>
      <c r="Z41" s="1623"/>
      <c r="AA41" s="1623"/>
      <c r="AB41" s="1623"/>
      <c r="AC41" s="1623"/>
      <c r="AD41" s="1623"/>
      <c r="AE41" s="1623"/>
      <c r="AF41" s="1623"/>
      <c r="AG41" s="1623"/>
      <c r="AH41" s="1623"/>
      <c r="AI41" s="1623"/>
      <c r="AJ41" s="1623"/>
      <c r="AK41" s="1623"/>
      <c r="AL41" s="1623"/>
      <c r="AM41" s="1623"/>
      <c r="AN41" s="1623"/>
      <c r="AO41" s="1623"/>
      <c r="AP41" s="1623"/>
      <c r="AQ41" s="1623"/>
      <c r="AR41" s="261"/>
      <c r="AS41" s="261"/>
    </row>
    <row r="42" spans="1:55" s="348" customFormat="1" ht="8.1" customHeight="1">
      <c r="A42" s="727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</row>
    <row r="43" spans="1:55" s="205" customFormat="1" ht="50.1" customHeight="1">
      <c r="A43" s="726"/>
      <c r="B43" s="1044" t="s">
        <v>925</v>
      </c>
      <c r="C43" s="1044"/>
      <c r="D43" s="1044"/>
      <c r="E43" s="1044"/>
      <c r="F43" s="1044"/>
      <c r="G43" s="1044"/>
      <c r="H43" s="1044"/>
      <c r="I43" s="1775" t="s">
        <v>458</v>
      </c>
      <c r="J43" s="1777"/>
      <c r="K43" s="1775" t="s">
        <v>706</v>
      </c>
      <c r="L43" s="1776"/>
      <c r="M43" s="1776"/>
      <c r="N43" s="1777"/>
      <c r="O43" s="1794" t="s">
        <v>1</v>
      </c>
      <c r="P43" s="1794"/>
      <c r="Q43" s="1061" t="s">
        <v>705</v>
      </c>
      <c r="R43" s="1062"/>
      <c r="S43" s="1062"/>
      <c r="T43" s="1062"/>
      <c r="U43" s="1062"/>
      <c r="V43" s="1062"/>
      <c r="W43" s="1062"/>
      <c r="X43" s="1062"/>
      <c r="Y43" s="1168"/>
      <c r="Z43" s="1061" t="s">
        <v>704</v>
      </c>
      <c r="AA43" s="1062"/>
      <c r="AB43" s="1062"/>
      <c r="AC43" s="1062"/>
      <c r="AD43" s="1062"/>
      <c r="AE43" s="1062"/>
      <c r="AF43" s="1062"/>
      <c r="AG43" s="1062"/>
      <c r="AH43" s="1168"/>
      <c r="AI43" s="1044" t="s">
        <v>702</v>
      </c>
      <c r="AJ43" s="1044"/>
      <c r="AK43" s="1044"/>
      <c r="AL43" s="1044"/>
      <c r="AM43" s="1044"/>
      <c r="AN43" s="1044"/>
      <c r="AO43" s="1044"/>
      <c r="AP43" s="1044"/>
      <c r="AQ43" s="1044"/>
      <c r="AR43" s="320"/>
      <c r="AS43" s="320"/>
      <c r="AT43" s="239"/>
      <c r="AU43" s="239"/>
      <c r="AV43" s="239"/>
      <c r="AW43" s="239"/>
      <c r="AX43" s="246"/>
      <c r="AY43" s="246"/>
    </row>
    <row r="44" spans="1:55" s="205" customFormat="1" ht="120" customHeight="1">
      <c r="A44" s="726"/>
      <c r="B44" s="1044"/>
      <c r="C44" s="1044"/>
      <c r="D44" s="1044"/>
      <c r="E44" s="1044"/>
      <c r="F44" s="1044"/>
      <c r="G44" s="1044"/>
      <c r="H44" s="1044"/>
      <c r="I44" s="1778"/>
      <c r="J44" s="1780"/>
      <c r="K44" s="1778"/>
      <c r="L44" s="1779"/>
      <c r="M44" s="1779"/>
      <c r="N44" s="1780"/>
      <c r="O44" s="1794"/>
      <c r="P44" s="1794"/>
      <c r="Q44" s="1771" t="s">
        <v>1425</v>
      </c>
      <c r="R44" s="1772"/>
      <c r="S44" s="1773"/>
      <c r="T44" s="1771" t="s">
        <v>1426</v>
      </c>
      <c r="U44" s="1772"/>
      <c r="V44" s="1773"/>
      <c r="W44" s="1771" t="s">
        <v>1427</v>
      </c>
      <c r="X44" s="1772"/>
      <c r="Y44" s="1773"/>
      <c r="Z44" s="1771" t="s">
        <v>1425</v>
      </c>
      <c r="AA44" s="1772"/>
      <c r="AB44" s="1773"/>
      <c r="AC44" s="1771" t="s">
        <v>1426</v>
      </c>
      <c r="AD44" s="1772"/>
      <c r="AE44" s="1773"/>
      <c r="AF44" s="1771" t="s">
        <v>1427</v>
      </c>
      <c r="AG44" s="1772"/>
      <c r="AH44" s="1773"/>
      <c r="AI44" s="1771" t="s">
        <v>1425</v>
      </c>
      <c r="AJ44" s="1772"/>
      <c r="AK44" s="1773"/>
      <c r="AL44" s="1771" t="s">
        <v>1426</v>
      </c>
      <c r="AM44" s="1772"/>
      <c r="AN44" s="1773"/>
      <c r="AO44" s="1771" t="s">
        <v>1427</v>
      </c>
      <c r="AP44" s="1772"/>
      <c r="AQ44" s="1773"/>
      <c r="AR44" s="319"/>
      <c r="AS44" s="319"/>
      <c r="AT44" s="318"/>
      <c r="AU44" s="239"/>
      <c r="AV44" s="239"/>
      <c r="AW44" s="239"/>
      <c r="AX44" s="246"/>
      <c r="AY44" s="246"/>
    </row>
    <row r="45" spans="1:55" s="205" customFormat="1">
      <c r="A45" s="726"/>
      <c r="B45" s="1588">
        <v>1</v>
      </c>
      <c r="C45" s="1588"/>
      <c r="D45" s="1588"/>
      <c r="E45" s="1588"/>
      <c r="F45" s="1588"/>
      <c r="G45" s="1588"/>
      <c r="H45" s="1588"/>
      <c r="I45" s="1588">
        <v>2</v>
      </c>
      <c r="J45" s="1588"/>
      <c r="K45" s="1588">
        <v>3</v>
      </c>
      <c r="L45" s="1588"/>
      <c r="M45" s="1588"/>
      <c r="N45" s="1588"/>
      <c r="O45" s="1588">
        <v>4</v>
      </c>
      <c r="P45" s="1588"/>
      <c r="Q45" s="1044">
        <v>5</v>
      </c>
      <c r="R45" s="1044"/>
      <c r="S45" s="1044"/>
      <c r="T45" s="1044">
        <v>6</v>
      </c>
      <c r="U45" s="1044"/>
      <c r="V45" s="1044"/>
      <c r="W45" s="1044">
        <v>7</v>
      </c>
      <c r="X45" s="1044"/>
      <c r="Y45" s="1044"/>
      <c r="Z45" s="1044">
        <v>8</v>
      </c>
      <c r="AA45" s="1044"/>
      <c r="AB45" s="1044"/>
      <c r="AC45" s="1770">
        <v>9</v>
      </c>
      <c r="AD45" s="1770"/>
      <c r="AE45" s="1770"/>
      <c r="AF45" s="1044">
        <v>10</v>
      </c>
      <c r="AG45" s="1044"/>
      <c r="AH45" s="1044"/>
      <c r="AI45" s="1044">
        <v>11</v>
      </c>
      <c r="AJ45" s="1044"/>
      <c r="AK45" s="1044"/>
      <c r="AL45" s="1044">
        <v>12</v>
      </c>
      <c r="AM45" s="1044"/>
      <c r="AN45" s="1044"/>
      <c r="AO45" s="1044">
        <v>13</v>
      </c>
      <c r="AP45" s="1044"/>
      <c r="AQ45" s="1044"/>
      <c r="AR45" s="180"/>
      <c r="AS45" s="180"/>
      <c r="AT45" s="237"/>
      <c r="AU45" s="237"/>
      <c r="AV45" s="237"/>
      <c r="AW45" s="237"/>
      <c r="AX45" s="246"/>
      <c r="AY45" s="246"/>
    </row>
    <row r="46" spans="1:55" s="205" customFormat="1" ht="43.5" hidden="1" customHeight="1">
      <c r="A46" s="726"/>
      <c r="B46" s="1730" t="s">
        <v>996</v>
      </c>
      <c r="C46" s="1731"/>
      <c r="D46" s="1731"/>
      <c r="E46" s="1731"/>
      <c r="F46" s="1731"/>
      <c r="G46" s="1731"/>
      <c r="H46" s="1731"/>
      <c r="I46" s="1731"/>
      <c r="J46" s="1731"/>
      <c r="K46" s="1731"/>
      <c r="L46" s="1731"/>
      <c r="M46" s="1731"/>
      <c r="N46" s="1732"/>
      <c r="O46" s="1733" t="s">
        <v>349</v>
      </c>
      <c r="P46" s="1733"/>
      <c r="Q46" s="1725" t="s">
        <v>6</v>
      </c>
      <c r="R46" s="1725"/>
      <c r="S46" s="1725"/>
      <c r="T46" s="1725" t="s">
        <v>6</v>
      </c>
      <c r="U46" s="1725"/>
      <c r="V46" s="1725"/>
      <c r="W46" s="1725" t="s">
        <v>6</v>
      </c>
      <c r="X46" s="1725"/>
      <c r="Y46" s="1725"/>
      <c r="Z46" s="1725" t="s">
        <v>6</v>
      </c>
      <c r="AA46" s="1725"/>
      <c r="AB46" s="1725"/>
      <c r="AC46" s="1725" t="s">
        <v>6</v>
      </c>
      <c r="AD46" s="1725"/>
      <c r="AE46" s="1725"/>
      <c r="AF46" s="1725" t="s">
        <v>6</v>
      </c>
      <c r="AG46" s="1725"/>
      <c r="AH46" s="1725"/>
      <c r="AI46" s="1718">
        <f>SUM(AI47:AK49)</f>
        <v>0</v>
      </c>
      <c r="AJ46" s="1718"/>
      <c r="AK46" s="1718"/>
      <c r="AL46" s="1718">
        <f t="shared" ref="AL46" si="0">SUM(AL47:AN49)</f>
        <v>0</v>
      </c>
      <c r="AM46" s="1718"/>
      <c r="AN46" s="1718"/>
      <c r="AO46" s="1718">
        <f t="shared" ref="AO46" si="1">SUM(AO47:AQ49)</f>
        <v>0</v>
      </c>
      <c r="AP46" s="1718"/>
      <c r="AQ46" s="1718"/>
      <c r="AR46" s="180"/>
      <c r="AS46" s="180"/>
      <c r="AT46" s="237"/>
      <c r="AU46" s="237"/>
      <c r="AV46" s="237"/>
      <c r="AW46" s="237"/>
      <c r="AX46" s="246"/>
      <c r="AY46" s="246"/>
    </row>
    <row r="47" spans="1:55" s="205" customFormat="1" hidden="1">
      <c r="A47" s="726"/>
      <c r="B47" s="1724" t="s">
        <v>1001</v>
      </c>
      <c r="C47" s="1724"/>
      <c r="D47" s="1724"/>
      <c r="E47" s="1724"/>
      <c r="F47" s="1724"/>
      <c r="G47" s="1724"/>
      <c r="H47" s="1724"/>
      <c r="I47" s="1044" t="s">
        <v>1044</v>
      </c>
      <c r="J47" s="1044"/>
      <c r="K47" s="1580" t="s">
        <v>154</v>
      </c>
      <c r="L47" s="1044"/>
      <c r="M47" s="1044"/>
      <c r="N47" s="1044"/>
      <c r="O47" s="1232"/>
      <c r="P47" s="1232"/>
      <c r="Q47" s="1715"/>
      <c r="R47" s="1715"/>
      <c r="S47" s="1715"/>
      <c r="T47" s="1715"/>
      <c r="U47" s="1715"/>
      <c r="V47" s="1715"/>
      <c r="W47" s="1715"/>
      <c r="X47" s="1715"/>
      <c r="Y47" s="1715"/>
      <c r="Z47" s="1716"/>
      <c r="AA47" s="1716"/>
      <c r="AB47" s="1716"/>
      <c r="AC47" s="1716"/>
      <c r="AD47" s="1716"/>
      <c r="AE47" s="1716"/>
      <c r="AF47" s="1716"/>
      <c r="AG47" s="1716"/>
      <c r="AH47" s="1716"/>
      <c r="AI47" s="1042">
        <f>Q47*Z47*12</f>
        <v>0</v>
      </c>
      <c r="AJ47" s="1042"/>
      <c r="AK47" s="1042"/>
      <c r="AL47" s="1042">
        <f>T47*AC47*12</f>
        <v>0</v>
      </c>
      <c r="AM47" s="1042"/>
      <c r="AN47" s="1042"/>
      <c r="AO47" s="1042">
        <f t="shared" ref="AO47" si="2">W47*AF47*12</f>
        <v>0</v>
      </c>
      <c r="AP47" s="1042"/>
      <c r="AQ47" s="1042"/>
      <c r="AR47" s="180"/>
      <c r="AS47" s="180"/>
      <c r="AT47" s="237"/>
      <c r="AU47" s="237"/>
      <c r="AV47" s="237"/>
      <c r="AW47" s="237"/>
      <c r="AX47" s="246"/>
      <c r="AY47" s="246"/>
      <c r="BA47" s="444">
        <v>0</v>
      </c>
      <c r="BB47" s="444">
        <v>0</v>
      </c>
      <c r="BC47" s="444">
        <v>0</v>
      </c>
    </row>
    <row r="48" spans="1:55" s="205" customFormat="1" ht="60.6" hidden="1" customHeight="1">
      <c r="A48" s="726"/>
      <c r="B48" s="1724" t="s">
        <v>1002</v>
      </c>
      <c r="C48" s="1724"/>
      <c r="D48" s="1724"/>
      <c r="E48" s="1724"/>
      <c r="F48" s="1724"/>
      <c r="G48" s="1724"/>
      <c r="H48" s="1724"/>
      <c r="I48" s="1044" t="s">
        <v>1044</v>
      </c>
      <c r="J48" s="1044"/>
      <c r="K48" s="1580" t="s">
        <v>154</v>
      </c>
      <c r="L48" s="1044"/>
      <c r="M48" s="1044"/>
      <c r="N48" s="1044"/>
      <c r="O48" s="1232"/>
      <c r="P48" s="1232"/>
      <c r="Q48" s="1715">
        <v>2</v>
      </c>
      <c r="R48" s="1715"/>
      <c r="S48" s="1715"/>
      <c r="T48" s="1715">
        <v>2</v>
      </c>
      <c r="U48" s="1715"/>
      <c r="V48" s="1715"/>
      <c r="W48" s="1715">
        <v>2</v>
      </c>
      <c r="X48" s="1715"/>
      <c r="Y48" s="1715"/>
      <c r="Z48" s="1172">
        <f>AI48/Q48/12</f>
        <v>0</v>
      </c>
      <c r="AA48" s="1716"/>
      <c r="AB48" s="1716"/>
      <c r="AC48" s="1172">
        <f t="shared" ref="AC48" si="3">AL48/T48/12</f>
        <v>0</v>
      </c>
      <c r="AD48" s="1716"/>
      <c r="AE48" s="1716"/>
      <c r="AF48" s="1172">
        <f t="shared" ref="AF48" si="4">AO48/W48/12</f>
        <v>0</v>
      </c>
      <c r="AG48" s="1716"/>
      <c r="AH48" s="1716"/>
      <c r="AI48" s="1042">
        <f>BA47</f>
        <v>0</v>
      </c>
      <c r="AJ48" s="1042"/>
      <c r="AK48" s="1042"/>
      <c r="AL48" s="1042">
        <f>BB47</f>
        <v>0</v>
      </c>
      <c r="AM48" s="1042"/>
      <c r="AN48" s="1042"/>
      <c r="AO48" s="1042">
        <f>BC47</f>
        <v>0</v>
      </c>
      <c r="AP48" s="1042"/>
      <c r="AQ48" s="1042"/>
      <c r="AR48" s="180"/>
      <c r="AS48" s="180"/>
      <c r="AT48" s="237"/>
      <c r="AU48" s="237"/>
      <c r="AV48" s="237"/>
      <c r="AW48" s="237"/>
      <c r="AX48" s="246"/>
      <c r="AY48" s="246"/>
    </row>
    <row r="49" spans="1:55" s="205" customFormat="1" ht="33" hidden="1" customHeight="1">
      <c r="A49" s="726"/>
      <c r="B49" s="1724" t="s">
        <v>1003</v>
      </c>
      <c r="C49" s="1724"/>
      <c r="D49" s="1724"/>
      <c r="E49" s="1724"/>
      <c r="F49" s="1724"/>
      <c r="G49" s="1724"/>
      <c r="H49" s="1724"/>
      <c r="I49" s="1044" t="s">
        <v>1173</v>
      </c>
      <c r="J49" s="1044"/>
      <c r="K49" s="1580" t="s">
        <v>154</v>
      </c>
      <c r="L49" s="1044"/>
      <c r="M49" s="1044"/>
      <c r="N49" s="1044"/>
      <c r="O49" s="1232"/>
      <c r="P49" s="1232"/>
      <c r="Q49" s="1715"/>
      <c r="R49" s="1715"/>
      <c r="S49" s="1715"/>
      <c r="T49" s="1715"/>
      <c r="U49" s="1715"/>
      <c r="V49" s="1715"/>
      <c r="W49" s="1715"/>
      <c r="X49" s="1715"/>
      <c r="Y49" s="1715"/>
      <c r="Z49" s="1716" t="e">
        <f>AI49/Q49</f>
        <v>#DIV/0!</v>
      </c>
      <c r="AA49" s="1716"/>
      <c r="AB49" s="1716"/>
      <c r="AC49" s="1716" t="e">
        <f t="shared" ref="AC49" si="5">AL49/T49</f>
        <v>#DIV/0!</v>
      </c>
      <c r="AD49" s="1716"/>
      <c r="AE49" s="1716"/>
      <c r="AF49" s="1716" t="e">
        <f t="shared" ref="AF49" si="6">AO49/W49</f>
        <v>#DIV/0!</v>
      </c>
      <c r="AG49" s="1716"/>
      <c r="AH49" s="1716"/>
      <c r="AI49" s="1042">
        <v>0</v>
      </c>
      <c r="AJ49" s="1042"/>
      <c r="AK49" s="1042"/>
      <c r="AL49" s="1042">
        <v>0</v>
      </c>
      <c r="AM49" s="1042"/>
      <c r="AN49" s="1042"/>
      <c r="AO49" s="1042">
        <v>0</v>
      </c>
      <c r="AP49" s="1042"/>
      <c r="AQ49" s="1042"/>
      <c r="AR49" s="180"/>
      <c r="AS49" s="180"/>
      <c r="AT49" s="237"/>
      <c r="AU49" s="237"/>
      <c r="AV49" s="237"/>
      <c r="AW49" s="237"/>
      <c r="AX49" s="246"/>
      <c r="AY49" s="246"/>
      <c r="BA49" s="444"/>
      <c r="BB49" s="444"/>
    </row>
    <row r="50" spans="1:55" s="205" customFormat="1" ht="27.75" customHeight="1">
      <c r="A50" s="726"/>
      <c r="B50" s="1730" t="s">
        <v>216</v>
      </c>
      <c r="C50" s="1731"/>
      <c r="D50" s="1731"/>
      <c r="E50" s="1731"/>
      <c r="F50" s="1731"/>
      <c r="G50" s="1731"/>
      <c r="H50" s="1731"/>
      <c r="I50" s="1731"/>
      <c r="J50" s="1731"/>
      <c r="K50" s="1731"/>
      <c r="L50" s="1731"/>
      <c r="M50" s="1731"/>
      <c r="N50" s="1732"/>
      <c r="O50" s="1733" t="s">
        <v>429</v>
      </c>
      <c r="P50" s="1733"/>
      <c r="Q50" s="1725" t="s">
        <v>6</v>
      </c>
      <c r="R50" s="1725"/>
      <c r="S50" s="1725"/>
      <c r="T50" s="1725" t="s">
        <v>6</v>
      </c>
      <c r="U50" s="1725"/>
      <c r="V50" s="1725"/>
      <c r="W50" s="1725" t="s">
        <v>6</v>
      </c>
      <c r="X50" s="1725"/>
      <c r="Y50" s="1725"/>
      <c r="Z50" s="1725" t="s">
        <v>6</v>
      </c>
      <c r="AA50" s="1725"/>
      <c r="AB50" s="1725"/>
      <c r="AC50" s="1725" t="s">
        <v>6</v>
      </c>
      <c r="AD50" s="1725"/>
      <c r="AE50" s="1725"/>
      <c r="AF50" s="1725" t="s">
        <v>6</v>
      </c>
      <c r="AG50" s="1725"/>
      <c r="AH50" s="1725"/>
      <c r="AI50" s="1718">
        <f>AI51+AI55</f>
        <v>22900</v>
      </c>
      <c r="AJ50" s="1718"/>
      <c r="AK50" s="1718"/>
      <c r="AL50" s="1718">
        <f>AL51+AL55</f>
        <v>22900</v>
      </c>
      <c r="AM50" s="1718"/>
      <c r="AN50" s="1718"/>
      <c r="AO50" s="1718">
        <f>AO51+AO55</f>
        <v>22900</v>
      </c>
      <c r="AP50" s="1718"/>
      <c r="AQ50" s="1718"/>
      <c r="AR50" s="180"/>
      <c r="AS50" s="180"/>
      <c r="AT50" s="237"/>
      <c r="AU50" s="237"/>
      <c r="AV50" s="237"/>
      <c r="AW50" s="237"/>
      <c r="AX50" s="246"/>
      <c r="AY50" s="246"/>
    </row>
    <row r="51" spans="1:55" s="205" customFormat="1" ht="30.75" customHeight="1">
      <c r="A51" s="726"/>
      <c r="B51" s="1747" t="s">
        <v>215</v>
      </c>
      <c r="C51" s="1748"/>
      <c r="D51" s="1748"/>
      <c r="E51" s="1748"/>
      <c r="F51" s="1748"/>
      <c r="G51" s="1748"/>
      <c r="H51" s="1748"/>
      <c r="I51" s="1748"/>
      <c r="J51" s="1748"/>
      <c r="K51" s="1748"/>
      <c r="L51" s="1748"/>
      <c r="M51" s="1748"/>
      <c r="N51" s="1749"/>
      <c r="O51" s="1750"/>
      <c r="P51" s="1750"/>
      <c r="Q51" s="1751" t="s">
        <v>6</v>
      </c>
      <c r="R51" s="1751"/>
      <c r="S51" s="1751"/>
      <c r="T51" s="1751" t="s">
        <v>6</v>
      </c>
      <c r="U51" s="1751"/>
      <c r="V51" s="1751"/>
      <c r="W51" s="1751" t="s">
        <v>6</v>
      </c>
      <c r="X51" s="1751"/>
      <c r="Y51" s="1751"/>
      <c r="Z51" s="1751" t="s">
        <v>6</v>
      </c>
      <c r="AA51" s="1751"/>
      <c r="AB51" s="1751"/>
      <c r="AC51" s="1751" t="s">
        <v>6</v>
      </c>
      <c r="AD51" s="1751"/>
      <c r="AE51" s="1751"/>
      <c r="AF51" s="1751" t="s">
        <v>6</v>
      </c>
      <c r="AG51" s="1751"/>
      <c r="AH51" s="1751"/>
      <c r="AI51" s="1752">
        <f>SUM(AI52:AK54)</f>
        <v>22900</v>
      </c>
      <c r="AJ51" s="1752"/>
      <c r="AK51" s="1752"/>
      <c r="AL51" s="1752">
        <f>SUM(AL52:AN54)</f>
        <v>22900</v>
      </c>
      <c r="AM51" s="1752"/>
      <c r="AN51" s="1752"/>
      <c r="AO51" s="1752">
        <f>SUM(AO52:AQ54)</f>
        <v>22900</v>
      </c>
      <c r="AP51" s="1752"/>
      <c r="AQ51" s="1752"/>
      <c r="AR51" s="180"/>
      <c r="AS51" s="180"/>
      <c r="AT51" s="237"/>
      <c r="AU51" s="237"/>
      <c r="AV51" s="237"/>
      <c r="AW51" s="237"/>
      <c r="AX51" s="246"/>
      <c r="AY51" s="246"/>
    </row>
    <row r="52" spans="1:55" s="205" customFormat="1">
      <c r="A52" s="726"/>
      <c r="B52" s="1724" t="s">
        <v>1001</v>
      </c>
      <c r="C52" s="1724"/>
      <c r="D52" s="1724"/>
      <c r="E52" s="1724"/>
      <c r="F52" s="1724"/>
      <c r="G52" s="1724"/>
      <c r="H52" s="1724"/>
      <c r="I52" s="1044" t="s">
        <v>1044</v>
      </c>
      <c r="J52" s="1044"/>
      <c r="K52" s="1580" t="s">
        <v>153</v>
      </c>
      <c r="L52" s="1044"/>
      <c r="M52" s="1044"/>
      <c r="N52" s="1044"/>
      <c r="O52" s="1232"/>
      <c r="P52" s="1232"/>
      <c r="Q52" s="1715">
        <v>2</v>
      </c>
      <c r="R52" s="1715"/>
      <c r="S52" s="1715"/>
      <c r="T52" s="1715">
        <v>2</v>
      </c>
      <c r="U52" s="1715"/>
      <c r="V52" s="1715"/>
      <c r="W52" s="1715">
        <v>2</v>
      </c>
      <c r="X52" s="1715"/>
      <c r="Y52" s="1715"/>
      <c r="Z52" s="1716">
        <v>300</v>
      </c>
      <c r="AA52" s="1716"/>
      <c r="AB52" s="1716"/>
      <c r="AC52" s="1716">
        <v>300</v>
      </c>
      <c r="AD52" s="1716"/>
      <c r="AE52" s="1716"/>
      <c r="AF52" s="1716">
        <v>300</v>
      </c>
      <c r="AG52" s="1716"/>
      <c r="AH52" s="1716"/>
      <c r="AI52" s="1042">
        <f>Q52*Z52*12</f>
        <v>7200</v>
      </c>
      <c r="AJ52" s="1042"/>
      <c r="AK52" s="1042"/>
      <c r="AL52" s="1042">
        <f>T52*AC52*12</f>
        <v>7200</v>
      </c>
      <c r="AM52" s="1042"/>
      <c r="AN52" s="1042"/>
      <c r="AO52" s="1042">
        <f t="shared" ref="AO52" si="7">W52*AF52*12</f>
        <v>7200</v>
      </c>
      <c r="AP52" s="1042"/>
      <c r="AQ52" s="1042"/>
      <c r="AR52" s="180"/>
      <c r="AS52" s="180"/>
      <c r="AT52" s="237"/>
      <c r="AU52" s="237"/>
      <c r="AV52" s="237"/>
      <c r="AW52" s="237"/>
      <c r="AX52" s="246"/>
      <c r="AY52" s="246"/>
      <c r="BA52" s="444">
        <v>15700</v>
      </c>
      <c r="BB52" s="444">
        <v>15700</v>
      </c>
      <c r="BC52" s="444">
        <v>15700</v>
      </c>
    </row>
    <row r="53" spans="1:55" s="205" customFormat="1" ht="60.6" customHeight="1">
      <c r="A53" s="726"/>
      <c r="B53" s="1724" t="s">
        <v>1002</v>
      </c>
      <c r="C53" s="1724"/>
      <c r="D53" s="1724"/>
      <c r="E53" s="1724"/>
      <c r="F53" s="1724"/>
      <c r="G53" s="1724"/>
      <c r="H53" s="1724"/>
      <c r="I53" s="1044" t="s">
        <v>1044</v>
      </c>
      <c r="J53" s="1044"/>
      <c r="K53" s="1580" t="s">
        <v>153</v>
      </c>
      <c r="L53" s="1044"/>
      <c r="M53" s="1044"/>
      <c r="N53" s="1044"/>
      <c r="O53" s="1232"/>
      <c r="P53" s="1232"/>
      <c r="Q53" s="1715">
        <v>2</v>
      </c>
      <c r="R53" s="1715"/>
      <c r="S53" s="1715"/>
      <c r="T53" s="1715">
        <v>2</v>
      </c>
      <c r="U53" s="1715"/>
      <c r="V53" s="1715"/>
      <c r="W53" s="1715">
        <v>2</v>
      </c>
      <c r="X53" s="1715"/>
      <c r="Y53" s="1715"/>
      <c r="Z53" s="1172">
        <f>AI53/Q53/12</f>
        <v>654.16666666666663</v>
      </c>
      <c r="AA53" s="1716"/>
      <c r="AB53" s="1716"/>
      <c r="AC53" s="1172">
        <f t="shared" ref="AC53" si="8">AL53/T53/12</f>
        <v>654.16666666666663</v>
      </c>
      <c r="AD53" s="1716"/>
      <c r="AE53" s="1716"/>
      <c r="AF53" s="1172">
        <f t="shared" ref="AF53" si="9">AO53/W53/12</f>
        <v>654.16666666666663</v>
      </c>
      <c r="AG53" s="1716"/>
      <c r="AH53" s="1716"/>
      <c r="AI53" s="1571">
        <f>BA52</f>
        <v>15700</v>
      </c>
      <c r="AJ53" s="1572"/>
      <c r="AK53" s="1573"/>
      <c r="AL53" s="1571">
        <f>BB52</f>
        <v>15700</v>
      </c>
      <c r="AM53" s="1572"/>
      <c r="AN53" s="1573"/>
      <c r="AO53" s="1571">
        <f>BC52</f>
        <v>15700</v>
      </c>
      <c r="AP53" s="1572"/>
      <c r="AQ53" s="1573"/>
      <c r="AR53" s="180"/>
      <c r="AS53" s="180"/>
      <c r="AT53" s="237"/>
      <c r="AU53" s="237"/>
      <c r="AV53" s="237"/>
      <c r="AW53" s="237"/>
      <c r="AX53" s="246"/>
      <c r="AY53" s="246"/>
      <c r="BA53" s="593"/>
    </row>
    <row r="54" spans="1:55" s="205" customFormat="1" ht="33" hidden="1" customHeight="1">
      <c r="A54" s="726"/>
      <c r="B54" s="1724" t="s">
        <v>1003</v>
      </c>
      <c r="C54" s="1724"/>
      <c r="D54" s="1724"/>
      <c r="E54" s="1724"/>
      <c r="F54" s="1724"/>
      <c r="G54" s="1724"/>
      <c r="H54" s="1724"/>
      <c r="I54" s="1044" t="s">
        <v>1173</v>
      </c>
      <c r="J54" s="1044"/>
      <c r="K54" s="1580" t="s">
        <v>153</v>
      </c>
      <c r="L54" s="1044"/>
      <c r="M54" s="1044"/>
      <c r="N54" s="1044"/>
      <c r="O54" s="1232"/>
      <c r="P54" s="1232"/>
      <c r="Q54" s="1715">
        <v>12</v>
      </c>
      <c r="R54" s="1715"/>
      <c r="S54" s="1715"/>
      <c r="T54" s="1715">
        <v>12</v>
      </c>
      <c r="U54" s="1715"/>
      <c r="V54" s="1715"/>
      <c r="W54" s="1715">
        <v>12</v>
      </c>
      <c r="X54" s="1715"/>
      <c r="Y54" s="1715"/>
      <c r="Z54" s="1716">
        <f>AI54/Q54</f>
        <v>0</v>
      </c>
      <c r="AA54" s="1716"/>
      <c r="AB54" s="1716"/>
      <c r="AC54" s="1716">
        <f t="shared" ref="AC54" si="10">AL54/T54</f>
        <v>0</v>
      </c>
      <c r="AD54" s="1716"/>
      <c r="AE54" s="1716"/>
      <c r="AF54" s="1716">
        <f t="shared" ref="AF54" si="11">AO54/W54</f>
        <v>0</v>
      </c>
      <c r="AG54" s="1716"/>
      <c r="AH54" s="1716"/>
      <c r="AI54" s="1042">
        <v>0</v>
      </c>
      <c r="AJ54" s="1042"/>
      <c r="AK54" s="1042"/>
      <c r="AL54" s="1042">
        <v>0</v>
      </c>
      <c r="AM54" s="1042"/>
      <c r="AN54" s="1042"/>
      <c r="AO54" s="1042">
        <v>0</v>
      </c>
      <c r="AP54" s="1042"/>
      <c r="AQ54" s="1042"/>
      <c r="AR54" s="180"/>
      <c r="AS54" s="180"/>
      <c r="AT54" s="237"/>
      <c r="AU54" s="237"/>
      <c r="AV54" s="237"/>
      <c r="AW54" s="237"/>
      <c r="AX54" s="246"/>
      <c r="AY54" s="246"/>
      <c r="BA54" s="444"/>
      <c r="BB54" s="512"/>
    </row>
    <row r="55" spans="1:55" s="205" customFormat="1" ht="44.25" hidden="1" customHeight="1">
      <c r="A55" s="726"/>
      <c r="B55" s="1747" t="s">
        <v>177</v>
      </c>
      <c r="C55" s="1748"/>
      <c r="D55" s="1748"/>
      <c r="E55" s="1748"/>
      <c r="F55" s="1748"/>
      <c r="G55" s="1748"/>
      <c r="H55" s="1748"/>
      <c r="I55" s="1748"/>
      <c r="J55" s="1748"/>
      <c r="K55" s="1748"/>
      <c r="L55" s="1748"/>
      <c r="M55" s="1748"/>
      <c r="N55" s="1749"/>
      <c r="O55" s="1750"/>
      <c r="P55" s="1750"/>
      <c r="Q55" s="1751" t="s">
        <v>6</v>
      </c>
      <c r="R55" s="1751"/>
      <c r="S55" s="1751"/>
      <c r="T55" s="1751" t="s">
        <v>6</v>
      </c>
      <c r="U55" s="1751"/>
      <c r="V55" s="1751"/>
      <c r="W55" s="1751" t="s">
        <v>6</v>
      </c>
      <c r="X55" s="1751"/>
      <c r="Y55" s="1751"/>
      <c r="Z55" s="1751" t="s">
        <v>6</v>
      </c>
      <c r="AA55" s="1751"/>
      <c r="AB55" s="1751"/>
      <c r="AC55" s="1751" t="s">
        <v>6</v>
      </c>
      <c r="AD55" s="1751"/>
      <c r="AE55" s="1751"/>
      <c r="AF55" s="1751" t="s">
        <v>6</v>
      </c>
      <c r="AG55" s="1751"/>
      <c r="AH55" s="1751"/>
      <c r="AI55" s="1752">
        <f>SUM(AI56:AK58)</f>
        <v>0</v>
      </c>
      <c r="AJ55" s="1752"/>
      <c r="AK55" s="1752"/>
      <c r="AL55" s="1752">
        <f>SUM(AL56:AN58)</f>
        <v>0</v>
      </c>
      <c r="AM55" s="1752"/>
      <c r="AN55" s="1752"/>
      <c r="AO55" s="1752">
        <f>SUM(AO56:AQ58)</f>
        <v>0</v>
      </c>
      <c r="AP55" s="1752"/>
      <c r="AQ55" s="1752"/>
      <c r="AR55" s="180"/>
      <c r="AS55" s="180"/>
      <c r="AT55" s="237"/>
      <c r="AU55" s="237"/>
      <c r="AV55" s="237"/>
      <c r="AW55" s="237"/>
      <c r="AX55" s="246"/>
      <c r="AY55" s="246"/>
    </row>
    <row r="56" spans="1:55" s="205" customFormat="1" hidden="1">
      <c r="A56" s="726"/>
      <c r="B56" s="1724" t="s">
        <v>1001</v>
      </c>
      <c r="C56" s="1724"/>
      <c r="D56" s="1724"/>
      <c r="E56" s="1724"/>
      <c r="F56" s="1724"/>
      <c r="G56" s="1724"/>
      <c r="H56" s="1724"/>
      <c r="I56" s="1044" t="s">
        <v>1044</v>
      </c>
      <c r="J56" s="1044"/>
      <c r="K56" s="1580" t="s">
        <v>1263</v>
      </c>
      <c r="L56" s="1717"/>
      <c r="M56" s="1717"/>
      <c r="N56" s="1717"/>
      <c r="O56" s="1232"/>
      <c r="P56" s="1232"/>
      <c r="Q56" s="1715"/>
      <c r="R56" s="1715"/>
      <c r="S56" s="1715"/>
      <c r="T56" s="1715"/>
      <c r="U56" s="1715"/>
      <c r="V56" s="1715"/>
      <c r="W56" s="1715"/>
      <c r="X56" s="1715"/>
      <c r="Y56" s="1715"/>
      <c r="Z56" s="1716">
        <v>300</v>
      </c>
      <c r="AA56" s="1716"/>
      <c r="AB56" s="1716"/>
      <c r="AC56" s="1716">
        <v>300</v>
      </c>
      <c r="AD56" s="1716"/>
      <c r="AE56" s="1716"/>
      <c r="AF56" s="1716">
        <v>300</v>
      </c>
      <c r="AG56" s="1716"/>
      <c r="AH56" s="1716"/>
      <c r="AI56" s="1042">
        <f>Q56*Z56*12</f>
        <v>0</v>
      </c>
      <c r="AJ56" s="1042"/>
      <c r="AK56" s="1042"/>
      <c r="AL56" s="1042">
        <f>T56*AC56*12</f>
        <v>0</v>
      </c>
      <c r="AM56" s="1042"/>
      <c r="AN56" s="1042"/>
      <c r="AO56" s="1042">
        <f t="shared" ref="AO56" si="12">W56*AF56*12</f>
        <v>0</v>
      </c>
      <c r="AP56" s="1042"/>
      <c r="AQ56" s="1042"/>
      <c r="AR56" s="180"/>
      <c r="AS56" s="180"/>
      <c r="AT56" s="237"/>
      <c r="AU56" s="237"/>
      <c r="AV56" s="237"/>
      <c r="AW56" s="237"/>
      <c r="AX56" s="246"/>
      <c r="AY56" s="246"/>
      <c r="BA56" s="444">
        <v>0</v>
      </c>
      <c r="BB56" s="444">
        <v>0</v>
      </c>
      <c r="BC56" s="444">
        <v>0</v>
      </c>
    </row>
    <row r="57" spans="1:55" s="205" customFormat="1" ht="60.6" hidden="1" customHeight="1">
      <c r="A57" s="726"/>
      <c r="B57" s="1724" t="s">
        <v>1002</v>
      </c>
      <c r="C57" s="1724"/>
      <c r="D57" s="1724"/>
      <c r="E57" s="1724"/>
      <c r="F57" s="1724"/>
      <c r="G57" s="1724"/>
      <c r="H57" s="1724"/>
      <c r="I57" s="1044" t="s">
        <v>1044</v>
      </c>
      <c r="J57" s="1044"/>
      <c r="K57" s="1580" t="s">
        <v>1263</v>
      </c>
      <c r="L57" s="1717"/>
      <c r="M57" s="1717"/>
      <c r="N57" s="1717"/>
      <c r="O57" s="1232"/>
      <c r="P57" s="1232"/>
      <c r="Q57" s="1715"/>
      <c r="R57" s="1715"/>
      <c r="S57" s="1715"/>
      <c r="T57" s="1715"/>
      <c r="U57" s="1715"/>
      <c r="V57" s="1715"/>
      <c r="W57" s="1715"/>
      <c r="X57" s="1715"/>
      <c r="Y57" s="1715"/>
      <c r="Z57" s="1172" t="e">
        <f>AI57/Q57/12</f>
        <v>#DIV/0!</v>
      </c>
      <c r="AA57" s="1716"/>
      <c r="AB57" s="1716"/>
      <c r="AC57" s="1172" t="e">
        <f t="shared" ref="AC57" si="13">AL57/T57/12</f>
        <v>#DIV/0!</v>
      </c>
      <c r="AD57" s="1716"/>
      <c r="AE57" s="1716"/>
      <c r="AF57" s="1172" t="e">
        <f t="shared" ref="AF57" si="14">AO57/W57/12</f>
        <v>#DIV/0!</v>
      </c>
      <c r="AG57" s="1716"/>
      <c r="AH57" s="1716"/>
      <c r="AI57" s="1571">
        <f>BA56</f>
        <v>0</v>
      </c>
      <c r="AJ57" s="1572"/>
      <c r="AK57" s="1573"/>
      <c r="AL57" s="1571">
        <f>BB56</f>
        <v>0</v>
      </c>
      <c r="AM57" s="1572"/>
      <c r="AN57" s="1573"/>
      <c r="AO57" s="1571">
        <f>BC56</f>
        <v>0</v>
      </c>
      <c r="AP57" s="1572"/>
      <c r="AQ57" s="1573"/>
      <c r="AR57" s="180"/>
      <c r="AS57" s="180"/>
      <c r="AT57" s="237"/>
      <c r="AU57" s="237"/>
      <c r="AV57" s="237"/>
      <c r="AW57" s="237"/>
      <c r="AX57" s="246"/>
      <c r="AY57" s="246"/>
      <c r="BA57" s="593"/>
    </row>
    <row r="58" spans="1:55" s="205" customFormat="1" ht="33" hidden="1" customHeight="1">
      <c r="A58" s="726"/>
      <c r="B58" s="1724" t="s">
        <v>1003</v>
      </c>
      <c r="C58" s="1724"/>
      <c r="D58" s="1724"/>
      <c r="E58" s="1724"/>
      <c r="F58" s="1724"/>
      <c r="G58" s="1724"/>
      <c r="H58" s="1724"/>
      <c r="I58" s="1044" t="s">
        <v>1173</v>
      </c>
      <c r="J58" s="1044"/>
      <c r="K58" s="1580" t="s">
        <v>1263</v>
      </c>
      <c r="L58" s="1717"/>
      <c r="M58" s="1717"/>
      <c r="N58" s="1717"/>
      <c r="O58" s="1232"/>
      <c r="P58" s="1232"/>
      <c r="Q58" s="1715"/>
      <c r="R58" s="1715"/>
      <c r="S58" s="1715"/>
      <c r="T58" s="1715"/>
      <c r="U58" s="1715"/>
      <c r="V58" s="1715"/>
      <c r="W58" s="1715"/>
      <c r="X58" s="1715"/>
      <c r="Y58" s="1715"/>
      <c r="Z58" s="1716" t="e">
        <f>AI58/Q58</f>
        <v>#DIV/0!</v>
      </c>
      <c r="AA58" s="1716"/>
      <c r="AB58" s="1716"/>
      <c r="AC58" s="1716" t="e">
        <f t="shared" ref="AC58" si="15">AL58/T58</f>
        <v>#DIV/0!</v>
      </c>
      <c r="AD58" s="1716"/>
      <c r="AE58" s="1716"/>
      <c r="AF58" s="1716" t="e">
        <f t="shared" ref="AF58" si="16">AO58/W58</f>
        <v>#DIV/0!</v>
      </c>
      <c r="AG58" s="1716"/>
      <c r="AH58" s="1716"/>
      <c r="AI58" s="1042">
        <v>0</v>
      </c>
      <c r="AJ58" s="1042"/>
      <c r="AK58" s="1042"/>
      <c r="AL58" s="1042">
        <v>0</v>
      </c>
      <c r="AM58" s="1042"/>
      <c r="AN58" s="1042"/>
      <c r="AO58" s="1042">
        <v>0</v>
      </c>
      <c r="AP58" s="1042"/>
      <c r="AQ58" s="1042"/>
      <c r="AR58" s="180"/>
      <c r="AS58" s="180"/>
      <c r="AT58" s="237"/>
      <c r="AU58" s="237"/>
      <c r="AV58" s="237"/>
      <c r="AW58" s="237"/>
      <c r="AX58" s="246"/>
      <c r="AY58" s="246"/>
      <c r="BA58" s="444"/>
      <c r="BB58" s="512"/>
    </row>
    <row r="59" spans="1:55" s="205" customFormat="1" ht="44.25" hidden="1" customHeight="1">
      <c r="A59" s="726"/>
      <c r="B59" s="1730" t="s">
        <v>864</v>
      </c>
      <c r="C59" s="1731"/>
      <c r="D59" s="1731"/>
      <c r="E59" s="1731"/>
      <c r="F59" s="1731"/>
      <c r="G59" s="1731"/>
      <c r="H59" s="1731"/>
      <c r="I59" s="1731"/>
      <c r="J59" s="1731"/>
      <c r="K59" s="1731"/>
      <c r="L59" s="1731"/>
      <c r="M59" s="1731"/>
      <c r="N59" s="1732"/>
      <c r="O59" s="1745" t="s">
        <v>924</v>
      </c>
      <c r="P59" s="1746"/>
      <c r="Q59" s="1725" t="s">
        <v>6</v>
      </c>
      <c r="R59" s="1725"/>
      <c r="S59" s="1725"/>
      <c r="T59" s="1725" t="s">
        <v>6</v>
      </c>
      <c r="U59" s="1725"/>
      <c r="V59" s="1725"/>
      <c r="W59" s="1725" t="s">
        <v>6</v>
      </c>
      <c r="X59" s="1725"/>
      <c r="Y59" s="1725"/>
      <c r="Z59" s="1725" t="s">
        <v>6</v>
      </c>
      <c r="AA59" s="1725"/>
      <c r="AB59" s="1725"/>
      <c r="AC59" s="1725" t="s">
        <v>6</v>
      </c>
      <c r="AD59" s="1725"/>
      <c r="AE59" s="1725"/>
      <c r="AF59" s="1725" t="s">
        <v>6</v>
      </c>
      <c r="AG59" s="1725"/>
      <c r="AH59" s="1725"/>
      <c r="AI59" s="1718">
        <f>SUM(AI60:AK62)</f>
        <v>0</v>
      </c>
      <c r="AJ59" s="1718"/>
      <c r="AK59" s="1718"/>
      <c r="AL59" s="1718">
        <f>SUM(AL60:AN62)</f>
        <v>0</v>
      </c>
      <c r="AM59" s="1718"/>
      <c r="AN59" s="1718"/>
      <c r="AO59" s="1718">
        <f>SUM(AO60:AQ62)</f>
        <v>0</v>
      </c>
      <c r="AP59" s="1718"/>
      <c r="AQ59" s="1718"/>
      <c r="AR59" s="180"/>
      <c r="AS59" s="180"/>
      <c r="AT59" s="237"/>
      <c r="AU59" s="237"/>
      <c r="AV59" s="237"/>
      <c r="AW59" s="237"/>
      <c r="AX59" s="246"/>
      <c r="AY59" s="246"/>
    </row>
    <row r="60" spans="1:55" s="205" customFormat="1" hidden="1">
      <c r="A60" s="726"/>
      <c r="B60" s="1724" t="s">
        <v>1001</v>
      </c>
      <c r="C60" s="1724"/>
      <c r="D60" s="1724"/>
      <c r="E60" s="1724"/>
      <c r="F60" s="1724"/>
      <c r="G60" s="1724"/>
      <c r="H60" s="1724"/>
      <c r="I60" s="1044" t="s">
        <v>1044</v>
      </c>
      <c r="J60" s="1044"/>
      <c r="K60" s="1580"/>
      <c r="L60" s="1717"/>
      <c r="M60" s="1717"/>
      <c r="N60" s="1717"/>
      <c r="O60" s="1232"/>
      <c r="P60" s="1232"/>
      <c r="Q60" s="1715"/>
      <c r="R60" s="1715"/>
      <c r="S60" s="1715"/>
      <c r="T60" s="1715"/>
      <c r="U60" s="1715"/>
      <c r="V60" s="1715"/>
      <c r="W60" s="1715"/>
      <c r="X60" s="1715"/>
      <c r="Y60" s="1715"/>
      <c r="Z60" s="1716">
        <v>300</v>
      </c>
      <c r="AA60" s="1716"/>
      <c r="AB60" s="1716"/>
      <c r="AC60" s="1716">
        <v>300</v>
      </c>
      <c r="AD60" s="1716"/>
      <c r="AE60" s="1716"/>
      <c r="AF60" s="1716">
        <v>300</v>
      </c>
      <c r="AG60" s="1716"/>
      <c r="AH60" s="1716"/>
      <c r="AI60" s="1042">
        <f>Q60*Z60*12</f>
        <v>0</v>
      </c>
      <c r="AJ60" s="1042"/>
      <c r="AK60" s="1042"/>
      <c r="AL60" s="1042">
        <f>T60*AC60*12</f>
        <v>0</v>
      </c>
      <c r="AM60" s="1042"/>
      <c r="AN60" s="1042"/>
      <c r="AO60" s="1042">
        <f t="shared" ref="AO60" si="17">W60*AF60*12</f>
        <v>0</v>
      </c>
      <c r="AP60" s="1042"/>
      <c r="AQ60" s="1042"/>
      <c r="AR60" s="180"/>
      <c r="AS60" s="180"/>
      <c r="AT60" s="237"/>
      <c r="AU60" s="237"/>
      <c r="AV60" s="237"/>
      <c r="AW60" s="237"/>
      <c r="AX60" s="246"/>
      <c r="AY60" s="246"/>
      <c r="BA60" s="444">
        <v>0</v>
      </c>
      <c r="BB60" s="444">
        <v>0</v>
      </c>
      <c r="BC60" s="444">
        <v>0</v>
      </c>
    </row>
    <row r="61" spans="1:55" s="205" customFormat="1" ht="60.6" hidden="1" customHeight="1">
      <c r="A61" s="726"/>
      <c r="B61" s="1724" t="s">
        <v>1002</v>
      </c>
      <c r="C61" s="1724"/>
      <c r="D61" s="1724"/>
      <c r="E61" s="1724"/>
      <c r="F61" s="1724"/>
      <c r="G61" s="1724"/>
      <c r="H61" s="1724"/>
      <c r="I61" s="1044" t="s">
        <v>1044</v>
      </c>
      <c r="J61" s="1044"/>
      <c r="K61" s="1580"/>
      <c r="L61" s="1717"/>
      <c r="M61" s="1717"/>
      <c r="N61" s="1717"/>
      <c r="O61" s="1232"/>
      <c r="P61" s="1232"/>
      <c r="Q61" s="1715"/>
      <c r="R61" s="1715"/>
      <c r="S61" s="1715"/>
      <c r="T61" s="1715"/>
      <c r="U61" s="1715"/>
      <c r="V61" s="1715"/>
      <c r="W61" s="1715"/>
      <c r="X61" s="1715"/>
      <c r="Y61" s="1715"/>
      <c r="Z61" s="1172" t="e">
        <f>AI61/Q61/12</f>
        <v>#DIV/0!</v>
      </c>
      <c r="AA61" s="1716"/>
      <c r="AB61" s="1716"/>
      <c r="AC61" s="1172" t="e">
        <f t="shared" ref="AC61" si="18">AL61/T61/12</f>
        <v>#DIV/0!</v>
      </c>
      <c r="AD61" s="1716"/>
      <c r="AE61" s="1716"/>
      <c r="AF61" s="1172" t="e">
        <f t="shared" ref="AF61" si="19">AO61/W61/12</f>
        <v>#DIV/0!</v>
      </c>
      <c r="AG61" s="1716"/>
      <c r="AH61" s="1716"/>
      <c r="AI61" s="1571">
        <f>BA60</f>
        <v>0</v>
      </c>
      <c r="AJ61" s="1572"/>
      <c r="AK61" s="1573"/>
      <c r="AL61" s="1571">
        <f>BB60</f>
        <v>0</v>
      </c>
      <c r="AM61" s="1572"/>
      <c r="AN61" s="1573"/>
      <c r="AO61" s="1571">
        <f>BC60</f>
        <v>0</v>
      </c>
      <c r="AP61" s="1572"/>
      <c r="AQ61" s="1573"/>
      <c r="AR61" s="180"/>
      <c r="AS61" s="180"/>
      <c r="AT61" s="237"/>
      <c r="AU61" s="237"/>
      <c r="AV61" s="237"/>
      <c r="AW61" s="237"/>
      <c r="AX61" s="246"/>
      <c r="AY61" s="246"/>
      <c r="BA61" s="593"/>
    </row>
    <row r="62" spans="1:55" s="205" customFormat="1" ht="33" hidden="1" customHeight="1">
      <c r="A62" s="726"/>
      <c r="B62" s="1724" t="s">
        <v>1003</v>
      </c>
      <c r="C62" s="1724"/>
      <c r="D62" s="1724"/>
      <c r="E62" s="1724"/>
      <c r="F62" s="1724"/>
      <c r="G62" s="1724"/>
      <c r="H62" s="1724"/>
      <c r="I62" s="1044" t="s">
        <v>1173</v>
      </c>
      <c r="J62" s="1044"/>
      <c r="K62" s="1580"/>
      <c r="L62" s="1717"/>
      <c r="M62" s="1717"/>
      <c r="N62" s="1717"/>
      <c r="O62" s="1232"/>
      <c r="P62" s="1232"/>
      <c r="Q62" s="1715"/>
      <c r="R62" s="1715"/>
      <c r="S62" s="1715"/>
      <c r="T62" s="1715"/>
      <c r="U62" s="1715"/>
      <c r="V62" s="1715"/>
      <c r="W62" s="1715"/>
      <c r="X62" s="1715"/>
      <c r="Y62" s="1715"/>
      <c r="Z62" s="1716" t="e">
        <f>AI62/Q62</f>
        <v>#DIV/0!</v>
      </c>
      <c r="AA62" s="1716"/>
      <c r="AB62" s="1716"/>
      <c r="AC62" s="1716" t="e">
        <f t="shared" ref="AC62" si="20">AL62/T62</f>
        <v>#DIV/0!</v>
      </c>
      <c r="AD62" s="1716"/>
      <c r="AE62" s="1716"/>
      <c r="AF62" s="1716" t="e">
        <f t="shared" ref="AF62" si="21">AO62/W62</f>
        <v>#DIV/0!</v>
      </c>
      <c r="AG62" s="1716"/>
      <c r="AH62" s="1716"/>
      <c r="AI62" s="1042">
        <v>0</v>
      </c>
      <c r="AJ62" s="1042"/>
      <c r="AK62" s="1042"/>
      <c r="AL62" s="1042">
        <v>0</v>
      </c>
      <c r="AM62" s="1042"/>
      <c r="AN62" s="1042"/>
      <c r="AO62" s="1042">
        <v>0</v>
      </c>
      <c r="AP62" s="1042"/>
      <c r="AQ62" s="1042"/>
      <c r="AR62" s="180"/>
      <c r="AS62" s="180"/>
      <c r="AT62" s="237"/>
      <c r="AU62" s="237"/>
      <c r="AV62" s="237"/>
      <c r="AW62" s="237"/>
      <c r="AX62" s="246"/>
      <c r="AY62" s="246"/>
      <c r="BA62" s="444"/>
      <c r="BB62" s="512"/>
    </row>
    <row r="63" spans="1:55" s="205" customFormat="1" ht="18" customHeight="1">
      <c r="A63" s="726"/>
      <c r="B63" s="1737" t="s">
        <v>923</v>
      </c>
      <c r="C63" s="1737"/>
      <c r="D63" s="1737"/>
      <c r="E63" s="1737"/>
      <c r="F63" s="1737"/>
      <c r="G63" s="1737"/>
      <c r="H63" s="1737"/>
      <c r="I63" s="1738" t="s">
        <v>700</v>
      </c>
      <c r="J63" s="1738"/>
      <c r="K63" s="1738"/>
      <c r="L63" s="1738"/>
      <c r="M63" s="1738"/>
      <c r="N63" s="1738"/>
      <c r="O63" s="1720">
        <v>9001</v>
      </c>
      <c r="P63" s="1720"/>
      <c r="Q63" s="1719" t="s">
        <v>6</v>
      </c>
      <c r="R63" s="1719"/>
      <c r="S63" s="1719"/>
      <c r="T63" s="1719" t="s">
        <v>6</v>
      </c>
      <c r="U63" s="1719"/>
      <c r="V63" s="1719"/>
      <c r="W63" s="1719" t="s">
        <v>6</v>
      </c>
      <c r="X63" s="1719"/>
      <c r="Y63" s="1719"/>
      <c r="Z63" s="1719" t="s">
        <v>6</v>
      </c>
      <c r="AA63" s="1719"/>
      <c r="AB63" s="1719"/>
      <c r="AC63" s="1719" t="s">
        <v>6</v>
      </c>
      <c r="AD63" s="1719"/>
      <c r="AE63" s="1719"/>
      <c r="AF63" s="1719" t="s">
        <v>6</v>
      </c>
      <c r="AG63" s="1719"/>
      <c r="AH63" s="1719"/>
      <c r="AI63" s="1721">
        <f>AI59+AI50+AI46</f>
        <v>22900</v>
      </c>
      <c r="AJ63" s="1721"/>
      <c r="AK63" s="1721"/>
      <c r="AL63" s="1721">
        <f>AL59+AL50+AL46</f>
        <v>22900</v>
      </c>
      <c r="AM63" s="1721"/>
      <c r="AN63" s="1721"/>
      <c r="AO63" s="1721">
        <f>AO59+AO50+AO46</f>
        <v>22900</v>
      </c>
      <c r="AP63" s="1721"/>
      <c r="AQ63" s="1721"/>
      <c r="AR63" s="180"/>
      <c r="AS63" s="180"/>
      <c r="AT63" s="237"/>
      <c r="AU63" s="237"/>
      <c r="AV63" s="237"/>
      <c r="AW63" s="237"/>
      <c r="AX63" s="246"/>
      <c r="AY63" s="246"/>
    </row>
    <row r="64" spans="1:55" s="205" customFormat="1" ht="43.5" hidden="1" customHeight="1">
      <c r="A64" s="726"/>
      <c r="B64" s="1730" t="s">
        <v>996</v>
      </c>
      <c r="C64" s="1731"/>
      <c r="D64" s="1731"/>
      <c r="E64" s="1731"/>
      <c r="F64" s="1731"/>
      <c r="G64" s="1731"/>
      <c r="H64" s="1731"/>
      <c r="I64" s="1731"/>
      <c r="J64" s="1731"/>
      <c r="K64" s="1731"/>
      <c r="L64" s="1731"/>
      <c r="M64" s="1731"/>
      <c r="N64" s="1732"/>
      <c r="O64" s="1733" t="s">
        <v>351</v>
      </c>
      <c r="P64" s="1733"/>
      <c r="Q64" s="1725" t="s">
        <v>6</v>
      </c>
      <c r="R64" s="1725"/>
      <c r="S64" s="1725"/>
      <c r="T64" s="1725" t="s">
        <v>6</v>
      </c>
      <c r="U64" s="1725"/>
      <c r="V64" s="1725"/>
      <c r="W64" s="1725" t="s">
        <v>6</v>
      </c>
      <c r="X64" s="1725"/>
      <c r="Y64" s="1725"/>
      <c r="Z64" s="1725" t="s">
        <v>6</v>
      </c>
      <c r="AA64" s="1725"/>
      <c r="AB64" s="1725"/>
      <c r="AC64" s="1725" t="s">
        <v>6</v>
      </c>
      <c r="AD64" s="1725"/>
      <c r="AE64" s="1725"/>
      <c r="AF64" s="1725" t="s">
        <v>6</v>
      </c>
      <c r="AG64" s="1725"/>
      <c r="AH64" s="1725"/>
      <c r="AI64" s="1718">
        <f>SUM(AI65:AK67)</f>
        <v>0</v>
      </c>
      <c r="AJ64" s="1718"/>
      <c r="AK64" s="1718"/>
      <c r="AL64" s="1718">
        <f>SUM(AL65:AN67)</f>
        <v>0</v>
      </c>
      <c r="AM64" s="1718"/>
      <c r="AN64" s="1718"/>
      <c r="AO64" s="1718">
        <f>SUM(AO65:AQ67)</f>
        <v>0</v>
      </c>
      <c r="AP64" s="1718"/>
      <c r="AQ64" s="1718"/>
      <c r="AR64" s="180"/>
      <c r="AS64" s="180"/>
      <c r="AT64" s="237"/>
      <c r="AU64" s="237"/>
      <c r="AV64" s="237"/>
      <c r="AW64" s="237"/>
      <c r="AX64" s="246"/>
      <c r="AY64" s="246"/>
    </row>
    <row r="65" spans="1:51" s="205" customFormat="1" ht="29.25" hidden="1" customHeight="1">
      <c r="A65" s="726"/>
      <c r="B65" s="1724" t="s">
        <v>1534</v>
      </c>
      <c r="C65" s="1724"/>
      <c r="D65" s="1724"/>
      <c r="E65" s="1724"/>
      <c r="F65" s="1724"/>
      <c r="G65" s="1724"/>
      <c r="H65" s="1724"/>
      <c r="I65" s="1044" t="s">
        <v>1043</v>
      </c>
      <c r="J65" s="1044"/>
      <c r="K65" s="1580" t="s">
        <v>186</v>
      </c>
      <c r="L65" s="1044"/>
      <c r="M65" s="1044"/>
      <c r="N65" s="1044"/>
      <c r="O65" s="1232"/>
      <c r="P65" s="1232"/>
      <c r="Q65" s="1715"/>
      <c r="R65" s="1715"/>
      <c r="S65" s="1715"/>
      <c r="T65" s="1715"/>
      <c r="U65" s="1715"/>
      <c r="V65" s="1715"/>
      <c r="W65" s="1715"/>
      <c r="X65" s="1715"/>
      <c r="Y65" s="1715"/>
      <c r="Z65" s="1716" t="e">
        <f>AI65/Q65</f>
        <v>#DIV/0!</v>
      </c>
      <c r="AA65" s="1716"/>
      <c r="AB65" s="1716"/>
      <c r="AC65" s="1716" t="e">
        <f t="shared" ref="AC65" si="22">AL65/T65</f>
        <v>#DIV/0!</v>
      </c>
      <c r="AD65" s="1716"/>
      <c r="AE65" s="1716"/>
      <c r="AF65" s="1716" t="e">
        <f>AO65/W65</f>
        <v>#DIV/0!</v>
      </c>
      <c r="AG65" s="1716"/>
      <c r="AH65" s="1716"/>
      <c r="AI65" s="1042">
        <v>0</v>
      </c>
      <c r="AJ65" s="1042"/>
      <c r="AK65" s="1042"/>
      <c r="AL65" s="1042">
        <v>0</v>
      </c>
      <c r="AM65" s="1042"/>
      <c r="AN65" s="1042"/>
      <c r="AO65" s="1042">
        <v>0</v>
      </c>
      <c r="AP65" s="1042"/>
      <c r="AQ65" s="1042"/>
      <c r="AR65" s="180"/>
      <c r="AS65" s="180"/>
      <c r="AT65" s="237"/>
      <c r="AU65" s="237"/>
      <c r="AV65" s="237"/>
      <c r="AW65" s="237"/>
      <c r="AX65" s="246"/>
      <c r="AY65" s="246"/>
    </row>
    <row r="66" spans="1:51" s="205" customFormat="1" ht="29.25" hidden="1" customHeight="1">
      <c r="A66" s="726"/>
      <c r="B66" s="1724">
        <v>0</v>
      </c>
      <c r="C66" s="1724"/>
      <c r="D66" s="1724"/>
      <c r="E66" s="1724"/>
      <c r="F66" s="1724"/>
      <c r="G66" s="1724"/>
      <c r="H66" s="1724"/>
      <c r="I66" s="1044" t="s">
        <v>1043</v>
      </c>
      <c r="J66" s="1044"/>
      <c r="K66" s="1580"/>
      <c r="L66" s="1044"/>
      <c r="M66" s="1044"/>
      <c r="N66" s="1044"/>
      <c r="O66" s="1232"/>
      <c r="P66" s="1232"/>
      <c r="Q66" s="1715"/>
      <c r="R66" s="1715"/>
      <c r="S66" s="1715"/>
      <c r="T66" s="1715"/>
      <c r="U66" s="1715"/>
      <c r="V66" s="1715"/>
      <c r="W66" s="1715"/>
      <c r="X66" s="1715"/>
      <c r="Y66" s="1715"/>
      <c r="Z66" s="1716" t="e">
        <f>AI66/Q66</f>
        <v>#DIV/0!</v>
      </c>
      <c r="AA66" s="1716"/>
      <c r="AB66" s="1716"/>
      <c r="AC66" s="1716" t="e">
        <f t="shared" ref="AC66" si="23">AL66/T66</f>
        <v>#DIV/0!</v>
      </c>
      <c r="AD66" s="1716"/>
      <c r="AE66" s="1716"/>
      <c r="AF66" s="1716" t="e">
        <f>AO66/W66</f>
        <v>#DIV/0!</v>
      </c>
      <c r="AG66" s="1716"/>
      <c r="AH66" s="1716"/>
      <c r="AI66" s="1042">
        <v>0</v>
      </c>
      <c r="AJ66" s="1042"/>
      <c r="AK66" s="1042"/>
      <c r="AL66" s="1042">
        <v>0</v>
      </c>
      <c r="AM66" s="1042"/>
      <c r="AN66" s="1042"/>
      <c r="AO66" s="1042">
        <v>0</v>
      </c>
      <c r="AP66" s="1042"/>
      <c r="AQ66" s="1042"/>
      <c r="AR66" s="180"/>
      <c r="AS66" s="180"/>
      <c r="AT66" s="237"/>
      <c r="AU66" s="237"/>
      <c r="AV66" s="237"/>
      <c r="AW66" s="237"/>
      <c r="AX66" s="246"/>
      <c r="AY66" s="246"/>
    </row>
    <row r="67" spans="1:51" s="205" customFormat="1" ht="15" hidden="1" customHeight="1">
      <c r="A67" s="726"/>
      <c r="B67" s="1724">
        <v>0</v>
      </c>
      <c r="C67" s="1724"/>
      <c r="D67" s="1724"/>
      <c r="E67" s="1724"/>
      <c r="F67" s="1724"/>
      <c r="G67" s="1724"/>
      <c r="H67" s="1724"/>
      <c r="I67" s="1044" t="s">
        <v>1043</v>
      </c>
      <c r="J67" s="1044"/>
      <c r="K67" s="1580"/>
      <c r="L67" s="1044"/>
      <c r="M67" s="1044"/>
      <c r="N67" s="1044"/>
      <c r="O67" s="1232"/>
      <c r="P67" s="1232"/>
      <c r="Q67" s="1716"/>
      <c r="R67" s="1716"/>
      <c r="S67" s="1716"/>
      <c r="T67" s="1716"/>
      <c r="U67" s="1716"/>
      <c r="V67" s="1716"/>
      <c r="W67" s="1716"/>
      <c r="X67" s="1716"/>
      <c r="Y67" s="1716"/>
      <c r="Z67" s="1716" t="e">
        <f>AI67/Q67</f>
        <v>#DIV/0!</v>
      </c>
      <c r="AA67" s="1716"/>
      <c r="AB67" s="1716"/>
      <c r="AC67" s="1716" t="e">
        <f t="shared" ref="AC67" si="24">AL67/T67</f>
        <v>#DIV/0!</v>
      </c>
      <c r="AD67" s="1716"/>
      <c r="AE67" s="1716"/>
      <c r="AF67" s="1716" t="e">
        <f>AO67/W67</f>
        <v>#DIV/0!</v>
      </c>
      <c r="AG67" s="1716"/>
      <c r="AH67" s="1716"/>
      <c r="AI67" s="1042">
        <v>0</v>
      </c>
      <c r="AJ67" s="1042"/>
      <c r="AK67" s="1042"/>
      <c r="AL67" s="1042">
        <v>0</v>
      </c>
      <c r="AM67" s="1042"/>
      <c r="AN67" s="1042"/>
      <c r="AO67" s="1042">
        <v>0</v>
      </c>
      <c r="AP67" s="1042"/>
      <c r="AQ67" s="1042"/>
      <c r="AR67" s="180"/>
      <c r="AS67" s="180"/>
      <c r="AT67" s="237"/>
      <c r="AU67" s="237"/>
      <c r="AV67" s="237"/>
      <c r="AW67" s="237"/>
      <c r="AX67" s="246"/>
      <c r="AY67" s="246"/>
    </row>
    <row r="68" spans="1:51" s="205" customFormat="1" ht="27.75" hidden="1" customHeight="1">
      <c r="A68" s="726"/>
      <c r="B68" s="1730" t="s">
        <v>216</v>
      </c>
      <c r="C68" s="1731"/>
      <c r="D68" s="1731"/>
      <c r="E68" s="1731"/>
      <c r="F68" s="1731"/>
      <c r="G68" s="1731"/>
      <c r="H68" s="1731"/>
      <c r="I68" s="1731"/>
      <c r="J68" s="1731"/>
      <c r="K68" s="1731"/>
      <c r="L68" s="1731"/>
      <c r="M68" s="1731"/>
      <c r="N68" s="1732"/>
      <c r="O68" s="1745" t="s">
        <v>701</v>
      </c>
      <c r="P68" s="1746"/>
      <c r="Q68" s="1725" t="s">
        <v>6</v>
      </c>
      <c r="R68" s="1725"/>
      <c r="S68" s="1725"/>
      <c r="T68" s="1725" t="s">
        <v>6</v>
      </c>
      <c r="U68" s="1725"/>
      <c r="V68" s="1725"/>
      <c r="W68" s="1725" t="s">
        <v>6</v>
      </c>
      <c r="X68" s="1725"/>
      <c r="Y68" s="1725"/>
      <c r="Z68" s="1725" t="s">
        <v>6</v>
      </c>
      <c r="AA68" s="1725"/>
      <c r="AB68" s="1725"/>
      <c r="AC68" s="1725" t="s">
        <v>6</v>
      </c>
      <c r="AD68" s="1725"/>
      <c r="AE68" s="1725"/>
      <c r="AF68" s="1725" t="s">
        <v>6</v>
      </c>
      <c r="AG68" s="1725"/>
      <c r="AH68" s="1725"/>
      <c r="AI68" s="1718">
        <f>AI69</f>
        <v>0</v>
      </c>
      <c r="AJ68" s="1718"/>
      <c r="AK68" s="1718"/>
      <c r="AL68" s="1718">
        <f>AL69</f>
        <v>0</v>
      </c>
      <c r="AM68" s="1718"/>
      <c r="AN68" s="1718"/>
      <c r="AO68" s="1718">
        <f>AO69</f>
        <v>0</v>
      </c>
      <c r="AP68" s="1718"/>
      <c r="AQ68" s="1718"/>
      <c r="AR68" s="180"/>
      <c r="AS68" s="180"/>
      <c r="AT68" s="237"/>
      <c r="AU68" s="237"/>
      <c r="AV68" s="237"/>
      <c r="AW68" s="237"/>
      <c r="AX68" s="246"/>
      <c r="AY68" s="246"/>
    </row>
    <row r="69" spans="1:51" s="205" customFormat="1" ht="30.75" hidden="1" customHeight="1">
      <c r="A69" s="726"/>
      <c r="B69" s="1747" t="s">
        <v>215</v>
      </c>
      <c r="C69" s="1748"/>
      <c r="D69" s="1748"/>
      <c r="E69" s="1748"/>
      <c r="F69" s="1748"/>
      <c r="G69" s="1748"/>
      <c r="H69" s="1748"/>
      <c r="I69" s="1748"/>
      <c r="J69" s="1748"/>
      <c r="K69" s="1748"/>
      <c r="L69" s="1748"/>
      <c r="M69" s="1748"/>
      <c r="N69" s="1749"/>
      <c r="O69" s="1750"/>
      <c r="P69" s="1750"/>
      <c r="Q69" s="1751"/>
      <c r="R69" s="1751"/>
      <c r="S69" s="1751"/>
      <c r="T69" s="1751"/>
      <c r="U69" s="1751"/>
      <c r="V69" s="1751"/>
      <c r="W69" s="1751"/>
      <c r="X69" s="1751"/>
      <c r="Y69" s="1751"/>
      <c r="Z69" s="1751"/>
      <c r="AA69" s="1751"/>
      <c r="AB69" s="1751"/>
      <c r="AC69" s="1751"/>
      <c r="AD69" s="1751"/>
      <c r="AE69" s="1751"/>
      <c r="AF69" s="1751"/>
      <c r="AG69" s="1751"/>
      <c r="AH69" s="1751"/>
      <c r="AI69" s="1752">
        <f>SUM(AI70:AK72)</f>
        <v>0</v>
      </c>
      <c r="AJ69" s="1752"/>
      <c r="AK69" s="1752"/>
      <c r="AL69" s="1752">
        <f>SUM(AL70:AN72)</f>
        <v>0</v>
      </c>
      <c r="AM69" s="1752"/>
      <c r="AN69" s="1752"/>
      <c r="AO69" s="1752">
        <f>SUM(AO70:AQ72)</f>
        <v>0</v>
      </c>
      <c r="AP69" s="1752"/>
      <c r="AQ69" s="1752"/>
      <c r="AR69" s="180"/>
      <c r="AS69" s="180"/>
      <c r="AT69" s="237"/>
      <c r="AU69" s="237"/>
      <c r="AV69" s="237"/>
      <c r="AW69" s="237"/>
      <c r="AX69" s="246"/>
      <c r="AY69" s="246"/>
    </row>
    <row r="70" spans="1:51" s="205" customFormat="1" ht="29.25" hidden="1" customHeight="1">
      <c r="A70" s="726"/>
      <c r="B70" s="1724" t="s">
        <v>1534</v>
      </c>
      <c r="C70" s="1724"/>
      <c r="D70" s="1724"/>
      <c r="E70" s="1724"/>
      <c r="F70" s="1724"/>
      <c r="G70" s="1724"/>
      <c r="H70" s="1724"/>
      <c r="I70" s="1044" t="s">
        <v>1043</v>
      </c>
      <c r="J70" s="1044"/>
      <c r="K70" s="1580" t="s">
        <v>187</v>
      </c>
      <c r="L70" s="1717"/>
      <c r="M70" s="1717"/>
      <c r="N70" s="1717"/>
      <c r="O70" s="1232"/>
      <c r="P70" s="1232"/>
      <c r="Q70" s="1715">
        <v>12</v>
      </c>
      <c r="R70" s="1715"/>
      <c r="S70" s="1715"/>
      <c r="T70" s="1715">
        <v>12</v>
      </c>
      <c r="U70" s="1715"/>
      <c r="V70" s="1715"/>
      <c r="W70" s="1715">
        <v>12</v>
      </c>
      <c r="X70" s="1715"/>
      <c r="Y70" s="1715"/>
      <c r="Z70" s="1716">
        <f>AI70/Q70</f>
        <v>0</v>
      </c>
      <c r="AA70" s="1716"/>
      <c r="AB70" s="1716"/>
      <c r="AC70" s="1716">
        <f t="shared" ref="AC70" si="25">AL70/T70</f>
        <v>0</v>
      </c>
      <c r="AD70" s="1716"/>
      <c r="AE70" s="1716"/>
      <c r="AF70" s="1716">
        <f>AO70/W70</f>
        <v>0</v>
      </c>
      <c r="AG70" s="1716"/>
      <c r="AH70" s="1716"/>
      <c r="AI70" s="1042">
        <v>0</v>
      </c>
      <c r="AJ70" s="1042"/>
      <c r="AK70" s="1042"/>
      <c r="AL70" s="1042">
        <v>0</v>
      </c>
      <c r="AM70" s="1042"/>
      <c r="AN70" s="1042"/>
      <c r="AO70" s="1042">
        <v>0</v>
      </c>
      <c r="AP70" s="1042"/>
      <c r="AQ70" s="1042"/>
      <c r="AR70" s="180"/>
      <c r="AS70" s="180"/>
      <c r="AT70" s="237"/>
      <c r="AU70" s="237"/>
      <c r="AV70" s="237"/>
      <c r="AW70" s="237"/>
      <c r="AX70" s="246"/>
      <c r="AY70" s="246"/>
    </row>
    <row r="71" spans="1:51" s="205" customFormat="1" hidden="1">
      <c r="A71" s="726"/>
      <c r="B71" s="1724">
        <v>0</v>
      </c>
      <c r="C71" s="1724"/>
      <c r="D71" s="1724"/>
      <c r="E71" s="1724"/>
      <c r="F71" s="1724"/>
      <c r="G71" s="1724"/>
      <c r="H71" s="1724"/>
      <c r="I71" s="1044" t="s">
        <v>1043</v>
      </c>
      <c r="J71" s="1044"/>
      <c r="K71" s="1580"/>
      <c r="L71" s="1717"/>
      <c r="M71" s="1717"/>
      <c r="N71" s="1717"/>
      <c r="O71" s="1232"/>
      <c r="P71" s="1232"/>
      <c r="Q71" s="1715"/>
      <c r="R71" s="1715"/>
      <c r="S71" s="1715"/>
      <c r="T71" s="1715"/>
      <c r="U71" s="1715"/>
      <c r="V71" s="1715"/>
      <c r="W71" s="1715"/>
      <c r="X71" s="1715"/>
      <c r="Y71" s="1715"/>
      <c r="Z71" s="1716" t="e">
        <f>AI71/Q71</f>
        <v>#DIV/0!</v>
      </c>
      <c r="AA71" s="1716"/>
      <c r="AB71" s="1716"/>
      <c r="AC71" s="1716" t="e">
        <f t="shared" ref="AC71" si="26">AL71/T71</f>
        <v>#DIV/0!</v>
      </c>
      <c r="AD71" s="1716"/>
      <c r="AE71" s="1716"/>
      <c r="AF71" s="1716" t="e">
        <f>AO71/W71</f>
        <v>#DIV/0!</v>
      </c>
      <c r="AG71" s="1716"/>
      <c r="AH71" s="1716"/>
      <c r="AI71" s="1042">
        <v>0</v>
      </c>
      <c r="AJ71" s="1042"/>
      <c r="AK71" s="1042"/>
      <c r="AL71" s="1042">
        <v>0</v>
      </c>
      <c r="AM71" s="1042"/>
      <c r="AN71" s="1042"/>
      <c r="AO71" s="1042">
        <v>0</v>
      </c>
      <c r="AP71" s="1042"/>
      <c r="AQ71" s="1042"/>
      <c r="AR71" s="180"/>
      <c r="AS71" s="180"/>
      <c r="AT71" s="237"/>
      <c r="AU71" s="237"/>
      <c r="AV71" s="237"/>
      <c r="AW71" s="237"/>
      <c r="AX71" s="246"/>
      <c r="AY71" s="246"/>
    </row>
    <row r="72" spans="1:51" s="205" customFormat="1" hidden="1">
      <c r="A72" s="726"/>
      <c r="B72" s="1724">
        <v>0</v>
      </c>
      <c r="C72" s="1724"/>
      <c r="D72" s="1724"/>
      <c r="E72" s="1724"/>
      <c r="F72" s="1724"/>
      <c r="G72" s="1724"/>
      <c r="H72" s="1724"/>
      <c r="I72" s="1044" t="s">
        <v>1043</v>
      </c>
      <c r="J72" s="1044"/>
      <c r="K72" s="1044"/>
      <c r="L72" s="1044"/>
      <c r="M72" s="1044"/>
      <c r="N72" s="1044"/>
      <c r="O72" s="1232"/>
      <c r="P72" s="1232"/>
      <c r="Q72" s="1716"/>
      <c r="R72" s="1716"/>
      <c r="S72" s="1716"/>
      <c r="T72" s="1716"/>
      <c r="U72" s="1716"/>
      <c r="V72" s="1716"/>
      <c r="W72" s="1716"/>
      <c r="X72" s="1716"/>
      <c r="Y72" s="1716"/>
      <c r="Z72" s="1716" t="e">
        <f>AI72/Q72</f>
        <v>#DIV/0!</v>
      </c>
      <c r="AA72" s="1716"/>
      <c r="AB72" s="1716"/>
      <c r="AC72" s="1716" t="e">
        <f t="shared" ref="AC72" si="27">AL72/T72</f>
        <v>#DIV/0!</v>
      </c>
      <c r="AD72" s="1716"/>
      <c r="AE72" s="1716"/>
      <c r="AF72" s="1716" t="e">
        <f>AO72/W72</f>
        <v>#DIV/0!</v>
      </c>
      <c r="AG72" s="1716"/>
      <c r="AH72" s="1716"/>
      <c r="AI72" s="1042">
        <v>0</v>
      </c>
      <c r="AJ72" s="1042"/>
      <c r="AK72" s="1042"/>
      <c r="AL72" s="1042">
        <v>0</v>
      </c>
      <c r="AM72" s="1042"/>
      <c r="AN72" s="1042"/>
      <c r="AO72" s="1042">
        <v>0</v>
      </c>
      <c r="AP72" s="1042"/>
      <c r="AQ72" s="1042"/>
      <c r="AR72" s="180"/>
      <c r="AS72" s="180"/>
      <c r="AT72" s="237"/>
      <c r="AU72" s="237"/>
      <c r="AV72" s="237"/>
      <c r="AW72" s="237"/>
      <c r="AX72" s="246"/>
      <c r="AY72" s="246"/>
    </row>
    <row r="73" spans="1:51" s="205" customFormat="1" ht="44.25" hidden="1" customHeight="1">
      <c r="A73" s="726"/>
      <c r="B73" s="1730" t="s">
        <v>864</v>
      </c>
      <c r="C73" s="1731"/>
      <c r="D73" s="1731"/>
      <c r="E73" s="1731"/>
      <c r="F73" s="1731"/>
      <c r="G73" s="1731"/>
      <c r="H73" s="1731"/>
      <c r="I73" s="1731"/>
      <c r="J73" s="1731"/>
      <c r="K73" s="1731"/>
      <c r="L73" s="1731"/>
      <c r="M73" s="1731"/>
      <c r="N73" s="1732"/>
      <c r="O73" s="1745" t="s">
        <v>922</v>
      </c>
      <c r="P73" s="1746"/>
      <c r="Q73" s="1725" t="s">
        <v>6</v>
      </c>
      <c r="R73" s="1725"/>
      <c r="S73" s="1725"/>
      <c r="T73" s="1725" t="s">
        <v>6</v>
      </c>
      <c r="U73" s="1725"/>
      <c r="V73" s="1725"/>
      <c r="W73" s="1725" t="s">
        <v>6</v>
      </c>
      <c r="X73" s="1725"/>
      <c r="Y73" s="1725"/>
      <c r="Z73" s="1725" t="s">
        <v>6</v>
      </c>
      <c r="AA73" s="1725"/>
      <c r="AB73" s="1725"/>
      <c r="AC73" s="1725" t="s">
        <v>6</v>
      </c>
      <c r="AD73" s="1725"/>
      <c r="AE73" s="1725"/>
      <c r="AF73" s="1725" t="s">
        <v>6</v>
      </c>
      <c r="AG73" s="1725"/>
      <c r="AH73" s="1725"/>
      <c r="AI73" s="1718">
        <f>SUM(AI74:AK76)</f>
        <v>0</v>
      </c>
      <c r="AJ73" s="1718"/>
      <c r="AK73" s="1718"/>
      <c r="AL73" s="1718">
        <f>SUM(AL74:AN76)</f>
        <v>0</v>
      </c>
      <c r="AM73" s="1718"/>
      <c r="AN73" s="1718"/>
      <c r="AO73" s="1718">
        <f>SUM(AO74:AQ76)</f>
        <v>0</v>
      </c>
      <c r="AP73" s="1718"/>
      <c r="AQ73" s="1718"/>
      <c r="AR73" s="180"/>
      <c r="AS73" s="180"/>
      <c r="AT73" s="237"/>
      <c r="AU73" s="237"/>
      <c r="AV73" s="237"/>
      <c r="AW73" s="237"/>
      <c r="AX73" s="246"/>
      <c r="AY73" s="246"/>
    </row>
    <row r="74" spans="1:51" s="205" customFormat="1" ht="29.25" hidden="1" customHeight="1">
      <c r="A74" s="726"/>
      <c r="B74" s="1724" t="s">
        <v>1534</v>
      </c>
      <c r="C74" s="1724"/>
      <c r="D74" s="1724"/>
      <c r="E74" s="1724"/>
      <c r="F74" s="1724"/>
      <c r="G74" s="1724"/>
      <c r="H74" s="1724"/>
      <c r="I74" s="1588" t="s">
        <v>1043</v>
      </c>
      <c r="J74" s="1588"/>
      <c r="K74" s="1232"/>
      <c r="L74" s="1588"/>
      <c r="M74" s="1588"/>
      <c r="N74" s="1588"/>
      <c r="O74" s="1232"/>
      <c r="P74" s="1232"/>
      <c r="Q74" s="1716"/>
      <c r="R74" s="1716"/>
      <c r="S74" s="1716"/>
      <c r="T74" s="1716"/>
      <c r="U74" s="1716"/>
      <c r="V74" s="1716"/>
      <c r="W74" s="1716"/>
      <c r="X74" s="1716"/>
      <c r="Y74" s="1716"/>
      <c r="Z74" s="1716" t="e">
        <f>AI74/Q74</f>
        <v>#DIV/0!</v>
      </c>
      <c r="AA74" s="1716"/>
      <c r="AB74" s="1716"/>
      <c r="AC74" s="1716" t="e">
        <f t="shared" ref="AC74" si="28">AL74/T74</f>
        <v>#DIV/0!</v>
      </c>
      <c r="AD74" s="1716"/>
      <c r="AE74" s="1716"/>
      <c r="AF74" s="1716" t="e">
        <f>AO74/W74</f>
        <v>#DIV/0!</v>
      </c>
      <c r="AG74" s="1716"/>
      <c r="AH74" s="1716"/>
      <c r="AI74" s="1042">
        <v>0</v>
      </c>
      <c r="AJ74" s="1042"/>
      <c r="AK74" s="1042"/>
      <c r="AL74" s="1042">
        <v>0</v>
      </c>
      <c r="AM74" s="1042"/>
      <c r="AN74" s="1042"/>
      <c r="AO74" s="1042">
        <v>0</v>
      </c>
      <c r="AP74" s="1042"/>
      <c r="AQ74" s="1042"/>
      <c r="AR74" s="180"/>
      <c r="AS74" s="180"/>
      <c r="AT74" s="237"/>
      <c r="AU74" s="237"/>
      <c r="AV74" s="237"/>
      <c r="AW74" s="237"/>
      <c r="AX74" s="246"/>
      <c r="AY74" s="246"/>
    </row>
    <row r="75" spans="1:51" s="205" customFormat="1" ht="18" hidden="1" customHeight="1">
      <c r="A75" s="726"/>
      <c r="B75" s="1724">
        <v>0</v>
      </c>
      <c r="C75" s="1724"/>
      <c r="D75" s="1724"/>
      <c r="E75" s="1724"/>
      <c r="F75" s="1724"/>
      <c r="G75" s="1724"/>
      <c r="H75" s="1724"/>
      <c r="I75" s="1588" t="s">
        <v>1043</v>
      </c>
      <c r="J75" s="1588"/>
      <c r="K75" s="1232"/>
      <c r="L75" s="1588"/>
      <c r="M75" s="1588"/>
      <c r="N75" s="1588"/>
      <c r="O75" s="1232"/>
      <c r="P75" s="1232"/>
      <c r="Q75" s="1716"/>
      <c r="R75" s="1716"/>
      <c r="S75" s="1716"/>
      <c r="T75" s="1716"/>
      <c r="U75" s="1716"/>
      <c r="V75" s="1716"/>
      <c r="W75" s="1716"/>
      <c r="X75" s="1716"/>
      <c r="Y75" s="1716"/>
      <c r="Z75" s="1716" t="e">
        <f>AI75/Q75</f>
        <v>#DIV/0!</v>
      </c>
      <c r="AA75" s="1716"/>
      <c r="AB75" s="1716"/>
      <c r="AC75" s="1716" t="e">
        <f t="shared" ref="AC75" si="29">AL75/T75</f>
        <v>#DIV/0!</v>
      </c>
      <c r="AD75" s="1716"/>
      <c r="AE75" s="1716"/>
      <c r="AF75" s="1716" t="e">
        <f>AO75/W75</f>
        <v>#DIV/0!</v>
      </c>
      <c r="AG75" s="1716"/>
      <c r="AH75" s="1716"/>
      <c r="AI75" s="1042">
        <v>0</v>
      </c>
      <c r="AJ75" s="1042"/>
      <c r="AK75" s="1042"/>
      <c r="AL75" s="1042">
        <v>0</v>
      </c>
      <c r="AM75" s="1042"/>
      <c r="AN75" s="1042"/>
      <c r="AO75" s="1042">
        <v>0</v>
      </c>
      <c r="AP75" s="1042"/>
      <c r="AQ75" s="1042"/>
      <c r="AR75" s="180"/>
      <c r="AS75" s="180"/>
      <c r="AT75" s="237"/>
      <c r="AU75" s="237"/>
      <c r="AV75" s="237"/>
      <c r="AW75" s="237"/>
      <c r="AX75" s="246"/>
      <c r="AY75" s="246"/>
    </row>
    <row r="76" spans="1:51" s="205" customFormat="1" ht="18" hidden="1" customHeight="1">
      <c r="A76" s="726"/>
      <c r="B76" s="1724">
        <v>0</v>
      </c>
      <c r="C76" s="1724"/>
      <c r="D76" s="1724"/>
      <c r="E76" s="1724"/>
      <c r="F76" s="1724"/>
      <c r="G76" s="1724"/>
      <c r="H76" s="1724"/>
      <c r="I76" s="1588" t="s">
        <v>1043</v>
      </c>
      <c r="J76" s="1588"/>
      <c r="K76" s="1232"/>
      <c r="L76" s="1588"/>
      <c r="M76" s="1588"/>
      <c r="N76" s="1588"/>
      <c r="O76" s="1232"/>
      <c r="P76" s="1232"/>
      <c r="Q76" s="1716"/>
      <c r="R76" s="1716"/>
      <c r="S76" s="1716"/>
      <c r="T76" s="1716"/>
      <c r="U76" s="1716"/>
      <c r="V76" s="1716"/>
      <c r="W76" s="1716"/>
      <c r="X76" s="1716"/>
      <c r="Y76" s="1716"/>
      <c r="Z76" s="1716" t="e">
        <f>AI76/Q76</f>
        <v>#DIV/0!</v>
      </c>
      <c r="AA76" s="1716"/>
      <c r="AB76" s="1716"/>
      <c r="AC76" s="1716" t="e">
        <f t="shared" ref="AC76" si="30">AL76/T76</f>
        <v>#DIV/0!</v>
      </c>
      <c r="AD76" s="1716"/>
      <c r="AE76" s="1716"/>
      <c r="AF76" s="1716" t="e">
        <f>AO76/W76</f>
        <v>#DIV/0!</v>
      </c>
      <c r="AG76" s="1716"/>
      <c r="AH76" s="1716"/>
      <c r="AI76" s="1042">
        <v>0</v>
      </c>
      <c r="AJ76" s="1042"/>
      <c r="AK76" s="1042"/>
      <c r="AL76" s="1042">
        <v>0</v>
      </c>
      <c r="AM76" s="1042"/>
      <c r="AN76" s="1042"/>
      <c r="AO76" s="1042">
        <v>0</v>
      </c>
      <c r="AP76" s="1042"/>
      <c r="AQ76" s="1042"/>
      <c r="AR76" s="180"/>
      <c r="AS76" s="180"/>
      <c r="AT76" s="237"/>
      <c r="AU76" s="237"/>
      <c r="AV76" s="237"/>
      <c r="AW76" s="237"/>
      <c r="AX76" s="246"/>
      <c r="AY76" s="246"/>
    </row>
    <row r="77" spans="1:51" s="205" customFormat="1" ht="28.5" hidden="1" customHeight="1">
      <c r="A77" s="726"/>
      <c r="B77" s="1737" t="s">
        <v>921</v>
      </c>
      <c r="C77" s="1737"/>
      <c r="D77" s="1737"/>
      <c r="E77" s="1737"/>
      <c r="F77" s="1737"/>
      <c r="G77" s="1737"/>
      <c r="H77" s="1737"/>
      <c r="I77" s="1738" t="s">
        <v>700</v>
      </c>
      <c r="J77" s="1738"/>
      <c r="K77" s="1738"/>
      <c r="L77" s="1738"/>
      <c r="M77" s="1738"/>
      <c r="N77" s="1738"/>
      <c r="O77" s="1720">
        <v>9002</v>
      </c>
      <c r="P77" s="1720"/>
      <c r="Q77" s="1719" t="s">
        <v>6</v>
      </c>
      <c r="R77" s="1719"/>
      <c r="S77" s="1719"/>
      <c r="T77" s="1719" t="s">
        <v>6</v>
      </c>
      <c r="U77" s="1719"/>
      <c r="V77" s="1719"/>
      <c r="W77" s="1719" t="s">
        <v>6</v>
      </c>
      <c r="X77" s="1719"/>
      <c r="Y77" s="1719"/>
      <c r="Z77" s="1719" t="s">
        <v>6</v>
      </c>
      <c r="AA77" s="1719"/>
      <c r="AB77" s="1719"/>
      <c r="AC77" s="1719" t="s">
        <v>6</v>
      </c>
      <c r="AD77" s="1719"/>
      <c r="AE77" s="1719"/>
      <c r="AF77" s="1719" t="s">
        <v>6</v>
      </c>
      <c r="AG77" s="1719"/>
      <c r="AH77" s="1719"/>
      <c r="AI77" s="1721">
        <f>AI64+AI68+AI73</f>
        <v>0</v>
      </c>
      <c r="AJ77" s="1721"/>
      <c r="AK77" s="1721"/>
      <c r="AL77" s="1721">
        <f>AL64+AL68+AL73</f>
        <v>0</v>
      </c>
      <c r="AM77" s="1721"/>
      <c r="AN77" s="1721"/>
      <c r="AO77" s="1721">
        <f>AO64+AO68+AO73</f>
        <v>0</v>
      </c>
      <c r="AP77" s="1721"/>
      <c r="AQ77" s="1721"/>
      <c r="AR77" s="180"/>
      <c r="AS77" s="180"/>
      <c r="AT77" s="237"/>
      <c r="AU77" s="237"/>
      <c r="AV77" s="237"/>
      <c r="AW77" s="237"/>
      <c r="AX77" s="246"/>
      <c r="AY77" s="246"/>
    </row>
    <row r="78" spans="1:51" s="205" customFormat="1" ht="43.5" customHeight="1">
      <c r="A78" s="726"/>
      <c r="B78" s="1730" t="s">
        <v>996</v>
      </c>
      <c r="C78" s="1731"/>
      <c r="D78" s="1731"/>
      <c r="E78" s="1731"/>
      <c r="F78" s="1731"/>
      <c r="G78" s="1731"/>
      <c r="H78" s="1731"/>
      <c r="I78" s="1731"/>
      <c r="J78" s="1731"/>
      <c r="K78" s="1731"/>
      <c r="L78" s="1731"/>
      <c r="M78" s="1731"/>
      <c r="N78" s="1732"/>
      <c r="O78" s="1733" t="s">
        <v>466</v>
      </c>
      <c r="P78" s="1733"/>
      <c r="Q78" s="1725" t="s">
        <v>6</v>
      </c>
      <c r="R78" s="1725"/>
      <c r="S78" s="1725"/>
      <c r="T78" s="1725" t="s">
        <v>6</v>
      </c>
      <c r="U78" s="1725"/>
      <c r="V78" s="1725"/>
      <c r="W78" s="1725" t="s">
        <v>6</v>
      </c>
      <c r="X78" s="1725"/>
      <c r="Y78" s="1725"/>
      <c r="Z78" s="1725" t="s">
        <v>6</v>
      </c>
      <c r="AA78" s="1725"/>
      <c r="AB78" s="1725"/>
      <c r="AC78" s="1725" t="s">
        <v>6</v>
      </c>
      <c r="AD78" s="1725"/>
      <c r="AE78" s="1725"/>
      <c r="AF78" s="1725" t="s">
        <v>6</v>
      </c>
      <c r="AG78" s="1725"/>
      <c r="AH78" s="1725"/>
      <c r="AI78" s="1718">
        <f>AI79+AI80+AI81+AI82+AI85+AI86</f>
        <v>36385.17</v>
      </c>
      <c r="AJ78" s="1718"/>
      <c r="AK78" s="1718"/>
      <c r="AL78" s="1718">
        <f t="shared" ref="AL78" si="31">AL79+AL80+AL81+AL82+AL85+AL86</f>
        <v>36000</v>
      </c>
      <c r="AM78" s="1718"/>
      <c r="AN78" s="1718"/>
      <c r="AO78" s="1718">
        <f t="shared" ref="AO78" si="32">AO79+AO80+AO81+AO82+AO85+AO86</f>
        <v>36000</v>
      </c>
      <c r="AP78" s="1718"/>
      <c r="AQ78" s="1718"/>
      <c r="AR78" s="180"/>
      <c r="AS78" s="180"/>
      <c r="AT78" s="237"/>
      <c r="AU78" s="237"/>
      <c r="AV78" s="237"/>
      <c r="AW78" s="237"/>
      <c r="AX78" s="246"/>
      <c r="AY78" s="246"/>
    </row>
    <row r="79" spans="1:51" s="205" customFormat="1" ht="30" hidden="1" customHeight="1">
      <c r="A79" s="726"/>
      <c r="B79" s="1724" t="s">
        <v>248</v>
      </c>
      <c r="C79" s="1724"/>
      <c r="D79" s="1724"/>
      <c r="E79" s="1724"/>
      <c r="F79" s="1724"/>
      <c r="G79" s="1724"/>
      <c r="H79" s="1724"/>
      <c r="I79" s="1044" t="s">
        <v>1010</v>
      </c>
      <c r="J79" s="1044"/>
      <c r="K79" s="1580" t="s">
        <v>242</v>
      </c>
      <c r="L79" s="1044"/>
      <c r="M79" s="1044"/>
      <c r="N79" s="1044"/>
      <c r="O79" s="1232"/>
      <c r="P79" s="1232"/>
      <c r="Q79" s="1759" t="e">
        <f t="shared" ref="Q79:Q80" si="33">AI79/Z79</f>
        <v>#DIV/0!</v>
      </c>
      <c r="R79" s="1759"/>
      <c r="S79" s="1759"/>
      <c r="T79" s="1759" t="e">
        <f t="shared" ref="T79:T80" si="34">AL79/AC79</f>
        <v>#DIV/0!</v>
      </c>
      <c r="U79" s="1759"/>
      <c r="V79" s="1759"/>
      <c r="W79" s="1759" t="e">
        <f t="shared" ref="W79:W80" si="35">AO79/AF79</f>
        <v>#DIV/0!</v>
      </c>
      <c r="X79" s="1759"/>
      <c r="Y79" s="1759"/>
      <c r="Z79" s="1716"/>
      <c r="AA79" s="1716"/>
      <c r="AB79" s="1716"/>
      <c r="AC79" s="1716"/>
      <c r="AD79" s="1716"/>
      <c r="AE79" s="1716"/>
      <c r="AF79" s="1716"/>
      <c r="AG79" s="1716"/>
      <c r="AH79" s="1716"/>
      <c r="AI79" s="1042">
        <v>0</v>
      </c>
      <c r="AJ79" s="1042"/>
      <c r="AK79" s="1042"/>
      <c r="AL79" s="1042">
        <v>0</v>
      </c>
      <c r="AM79" s="1042"/>
      <c r="AN79" s="1042"/>
      <c r="AO79" s="1042">
        <v>0</v>
      </c>
      <c r="AP79" s="1042"/>
      <c r="AQ79" s="1042"/>
      <c r="AR79" s="180"/>
      <c r="AS79" s="180"/>
      <c r="AT79" s="237"/>
      <c r="AU79" s="237"/>
      <c r="AV79" s="237"/>
      <c r="AW79" s="237"/>
      <c r="AX79" s="246"/>
      <c r="AY79" s="246"/>
    </row>
    <row r="80" spans="1:51" s="205" customFormat="1" ht="30" customHeight="1">
      <c r="A80" s="726"/>
      <c r="B80" s="1724" t="s">
        <v>249</v>
      </c>
      <c r="C80" s="1724"/>
      <c r="D80" s="1724"/>
      <c r="E80" s="1724"/>
      <c r="F80" s="1724"/>
      <c r="G80" s="1724"/>
      <c r="H80" s="1724"/>
      <c r="I80" s="1044" t="s">
        <v>1011</v>
      </c>
      <c r="J80" s="1044"/>
      <c r="K80" s="1580" t="s">
        <v>243</v>
      </c>
      <c r="L80" s="1044"/>
      <c r="M80" s="1044"/>
      <c r="N80" s="1044"/>
      <c r="O80" s="1232"/>
      <c r="P80" s="1232"/>
      <c r="Q80" s="1759">
        <f t="shared" si="33"/>
        <v>3662.2583926754833</v>
      </c>
      <c r="R80" s="1759"/>
      <c r="S80" s="1759"/>
      <c r="T80" s="1759">
        <f t="shared" si="34"/>
        <v>3532.8753680078512</v>
      </c>
      <c r="U80" s="1759"/>
      <c r="V80" s="1759"/>
      <c r="W80" s="1759">
        <f t="shared" si="35"/>
        <v>3405.8656575212867</v>
      </c>
      <c r="X80" s="1759"/>
      <c r="Y80" s="1759"/>
      <c r="Z80" s="1716">
        <v>9.83</v>
      </c>
      <c r="AA80" s="1716"/>
      <c r="AB80" s="1716"/>
      <c r="AC80" s="1716">
        <v>10.19</v>
      </c>
      <c r="AD80" s="1716"/>
      <c r="AE80" s="1716"/>
      <c r="AF80" s="1716">
        <v>10.57</v>
      </c>
      <c r="AG80" s="1716"/>
      <c r="AH80" s="1716"/>
      <c r="AI80" s="1042">
        <v>36000</v>
      </c>
      <c r="AJ80" s="1042"/>
      <c r="AK80" s="1042"/>
      <c r="AL80" s="1042">
        <v>36000</v>
      </c>
      <c r="AM80" s="1042"/>
      <c r="AN80" s="1042"/>
      <c r="AO80" s="1042">
        <v>36000</v>
      </c>
      <c r="AP80" s="1042"/>
      <c r="AQ80" s="1042"/>
      <c r="AR80" s="180"/>
      <c r="AS80" s="180"/>
      <c r="AT80" s="237"/>
      <c r="AU80" s="237"/>
      <c r="AV80" s="237"/>
      <c r="AW80" s="237"/>
      <c r="AX80" s="246"/>
      <c r="AY80" s="246"/>
    </row>
    <row r="81" spans="1:51" s="205" customFormat="1" ht="30" hidden="1" customHeight="1">
      <c r="A81" s="726"/>
      <c r="B81" s="1724" t="s">
        <v>1004</v>
      </c>
      <c r="C81" s="1724"/>
      <c r="D81" s="1724"/>
      <c r="E81" s="1724"/>
      <c r="F81" s="1724"/>
      <c r="G81" s="1724"/>
      <c r="H81" s="1724"/>
      <c r="I81" s="1044" t="s">
        <v>1008</v>
      </c>
      <c r="J81" s="1044"/>
      <c r="K81" s="1580" t="s">
        <v>244</v>
      </c>
      <c r="L81" s="1044"/>
      <c r="M81" s="1044"/>
      <c r="N81" s="1044"/>
      <c r="O81" s="1232"/>
      <c r="P81" s="1232"/>
      <c r="Q81" s="1759" t="e">
        <f>AI81/Z81</f>
        <v>#DIV/0!</v>
      </c>
      <c r="R81" s="1759"/>
      <c r="S81" s="1759"/>
      <c r="T81" s="1759" t="e">
        <f>AL81/AC81</f>
        <v>#DIV/0!</v>
      </c>
      <c r="U81" s="1759"/>
      <c r="V81" s="1759"/>
      <c r="W81" s="1759" t="e">
        <f>AO81/AF81</f>
        <v>#DIV/0!</v>
      </c>
      <c r="X81" s="1759"/>
      <c r="Y81" s="1759"/>
      <c r="Z81" s="1716"/>
      <c r="AA81" s="1716"/>
      <c r="AB81" s="1716"/>
      <c r="AC81" s="1716"/>
      <c r="AD81" s="1716"/>
      <c r="AE81" s="1716"/>
      <c r="AF81" s="1716"/>
      <c r="AG81" s="1716"/>
      <c r="AH81" s="1716"/>
      <c r="AI81" s="1042">
        <v>0</v>
      </c>
      <c r="AJ81" s="1042"/>
      <c r="AK81" s="1042"/>
      <c r="AL81" s="1042">
        <v>0</v>
      </c>
      <c r="AM81" s="1042"/>
      <c r="AN81" s="1042"/>
      <c r="AO81" s="1042">
        <v>0</v>
      </c>
      <c r="AP81" s="1042"/>
      <c r="AQ81" s="1042"/>
      <c r="AR81" s="180"/>
      <c r="AS81" s="180"/>
      <c r="AT81" s="237"/>
      <c r="AU81" s="237"/>
      <c r="AV81" s="237"/>
      <c r="AW81" s="237"/>
      <c r="AX81" s="246"/>
      <c r="AY81" s="246"/>
    </row>
    <row r="82" spans="1:51" s="205" customFormat="1" ht="30" hidden="1" customHeight="1">
      <c r="A82" s="726"/>
      <c r="B82" s="1724" t="s">
        <v>1006</v>
      </c>
      <c r="C82" s="1724"/>
      <c r="D82" s="1724"/>
      <c r="E82" s="1724"/>
      <c r="F82" s="1724"/>
      <c r="G82" s="1724"/>
      <c r="H82" s="1724"/>
      <c r="I82" s="1044"/>
      <c r="J82" s="1044"/>
      <c r="K82" s="1580" t="s">
        <v>244</v>
      </c>
      <c r="L82" s="1044"/>
      <c r="M82" s="1044"/>
      <c r="N82" s="1044"/>
      <c r="O82" s="1232"/>
      <c r="P82" s="1232"/>
      <c r="Q82" s="1716" t="s">
        <v>6</v>
      </c>
      <c r="R82" s="1716"/>
      <c r="S82" s="1716"/>
      <c r="T82" s="1716" t="s">
        <v>6</v>
      </c>
      <c r="U82" s="1716"/>
      <c r="V82" s="1716"/>
      <c r="W82" s="1716" t="s">
        <v>6</v>
      </c>
      <c r="X82" s="1716"/>
      <c r="Y82" s="1716"/>
      <c r="Z82" s="1716" t="s">
        <v>6</v>
      </c>
      <c r="AA82" s="1716"/>
      <c r="AB82" s="1716"/>
      <c r="AC82" s="1716" t="s">
        <v>6</v>
      </c>
      <c r="AD82" s="1716"/>
      <c r="AE82" s="1716"/>
      <c r="AF82" s="1716" t="s">
        <v>6</v>
      </c>
      <c r="AG82" s="1716"/>
      <c r="AH82" s="1716"/>
      <c r="AI82" s="1042">
        <f>SUM(AI83:AK84)</f>
        <v>0</v>
      </c>
      <c r="AJ82" s="1042"/>
      <c r="AK82" s="1042"/>
      <c r="AL82" s="1042">
        <f>SUM(AL83:AN84)</f>
        <v>0</v>
      </c>
      <c r="AM82" s="1042"/>
      <c r="AN82" s="1042"/>
      <c r="AO82" s="1042">
        <f>SUM(AO83:AQ84)</f>
        <v>0</v>
      </c>
      <c r="AP82" s="1042"/>
      <c r="AQ82" s="1042"/>
      <c r="AR82" s="180"/>
      <c r="AS82" s="180"/>
      <c r="AT82" s="237"/>
      <c r="AU82" s="237"/>
      <c r="AV82" s="237"/>
      <c r="AW82" s="237"/>
      <c r="AX82" s="246"/>
      <c r="AY82" s="246"/>
    </row>
    <row r="83" spans="1:51" s="205" customFormat="1" ht="30" hidden="1" customHeight="1">
      <c r="A83" s="726"/>
      <c r="B83" s="1610" t="s">
        <v>1007</v>
      </c>
      <c r="C83" s="1610"/>
      <c r="D83" s="1610"/>
      <c r="E83" s="1610"/>
      <c r="F83" s="1610"/>
      <c r="G83" s="1610"/>
      <c r="H83" s="1610"/>
      <c r="I83" s="1044" t="s">
        <v>1008</v>
      </c>
      <c r="J83" s="1044"/>
      <c r="K83" s="1044" t="s">
        <v>6</v>
      </c>
      <c r="L83" s="1044"/>
      <c r="M83" s="1044"/>
      <c r="N83" s="1044"/>
      <c r="O83" s="1232"/>
      <c r="P83" s="1232"/>
      <c r="Q83" s="1717" t="e">
        <f>AI83/Z83</f>
        <v>#DIV/0!</v>
      </c>
      <c r="R83" s="1716"/>
      <c r="S83" s="1716"/>
      <c r="T83" s="1717" t="e">
        <f>AL83/AC83</f>
        <v>#DIV/0!</v>
      </c>
      <c r="U83" s="1716"/>
      <c r="V83" s="1716"/>
      <c r="W83" s="1717" t="e">
        <f>AO83/AF83</f>
        <v>#DIV/0!</v>
      </c>
      <c r="X83" s="1716"/>
      <c r="Y83" s="1716"/>
      <c r="Z83" s="1716"/>
      <c r="AA83" s="1716"/>
      <c r="AB83" s="1716"/>
      <c r="AC83" s="1716"/>
      <c r="AD83" s="1716"/>
      <c r="AE83" s="1716"/>
      <c r="AF83" s="1716"/>
      <c r="AG83" s="1716"/>
      <c r="AH83" s="1716"/>
      <c r="AI83" s="1042">
        <v>0</v>
      </c>
      <c r="AJ83" s="1042"/>
      <c r="AK83" s="1042"/>
      <c r="AL83" s="1042">
        <v>0</v>
      </c>
      <c r="AM83" s="1042"/>
      <c r="AN83" s="1042"/>
      <c r="AO83" s="1042">
        <v>0</v>
      </c>
      <c r="AP83" s="1042"/>
      <c r="AQ83" s="1042"/>
      <c r="AR83" s="180"/>
      <c r="AS83" s="180"/>
      <c r="AT83" s="237"/>
      <c r="AU83" s="237"/>
      <c r="AV83" s="237"/>
      <c r="AW83" s="237"/>
      <c r="AX83" s="246"/>
      <c r="AY83" s="246"/>
    </row>
    <row r="84" spans="1:51" s="205" customFormat="1" ht="15" hidden="1" customHeight="1">
      <c r="A84" s="726"/>
      <c r="B84" s="1610" t="s">
        <v>1009</v>
      </c>
      <c r="C84" s="1610"/>
      <c r="D84" s="1610"/>
      <c r="E84" s="1610"/>
      <c r="F84" s="1610"/>
      <c r="G84" s="1610"/>
      <c r="H84" s="1610"/>
      <c r="I84" s="1044" t="s">
        <v>1010</v>
      </c>
      <c r="J84" s="1044"/>
      <c r="K84" s="1044" t="s">
        <v>6</v>
      </c>
      <c r="L84" s="1044"/>
      <c r="M84" s="1044"/>
      <c r="N84" s="1044"/>
      <c r="O84" s="1232"/>
      <c r="P84" s="1232"/>
      <c r="Q84" s="1717" t="e">
        <f>AI84/Z84</f>
        <v>#DIV/0!</v>
      </c>
      <c r="R84" s="1716"/>
      <c r="S84" s="1716"/>
      <c r="T84" s="1717" t="e">
        <f>AL84/AC84</f>
        <v>#DIV/0!</v>
      </c>
      <c r="U84" s="1716"/>
      <c r="V84" s="1716"/>
      <c r="W84" s="1717" t="e">
        <f>AO84/AF84</f>
        <v>#DIV/0!</v>
      </c>
      <c r="X84" s="1716"/>
      <c r="Y84" s="1716"/>
      <c r="Z84" s="1716"/>
      <c r="AA84" s="1716"/>
      <c r="AB84" s="1716"/>
      <c r="AC84" s="1716"/>
      <c r="AD84" s="1716"/>
      <c r="AE84" s="1716"/>
      <c r="AF84" s="1716"/>
      <c r="AG84" s="1716"/>
      <c r="AH84" s="1716"/>
      <c r="AI84" s="1042">
        <v>0</v>
      </c>
      <c r="AJ84" s="1042"/>
      <c r="AK84" s="1042"/>
      <c r="AL84" s="1042">
        <v>0</v>
      </c>
      <c r="AM84" s="1042"/>
      <c r="AN84" s="1042"/>
      <c r="AO84" s="1042">
        <v>0</v>
      </c>
      <c r="AP84" s="1042"/>
      <c r="AQ84" s="1042"/>
      <c r="AR84" s="180"/>
      <c r="AS84" s="180"/>
      <c r="AT84" s="237"/>
      <c r="AU84" s="237"/>
      <c r="AV84" s="237"/>
      <c r="AW84" s="237"/>
      <c r="AX84" s="246"/>
      <c r="AY84" s="246"/>
    </row>
    <row r="85" spans="1:51" s="205" customFormat="1" ht="15" hidden="1" customHeight="1">
      <c r="A85" s="726"/>
      <c r="B85" s="1724" t="s">
        <v>1005</v>
      </c>
      <c r="C85" s="1724"/>
      <c r="D85" s="1724"/>
      <c r="E85" s="1724"/>
      <c r="F85" s="1724"/>
      <c r="G85" s="1724"/>
      <c r="H85" s="1724"/>
      <c r="I85" s="1044" t="s">
        <v>1008</v>
      </c>
      <c r="J85" s="1044"/>
      <c r="K85" s="1580" t="s">
        <v>244</v>
      </c>
      <c r="L85" s="1044"/>
      <c r="M85" s="1044"/>
      <c r="N85" s="1044"/>
      <c r="O85" s="1232"/>
      <c r="P85" s="1232"/>
      <c r="Q85" s="1760" t="e">
        <f>AI85/Z85</f>
        <v>#DIV/0!</v>
      </c>
      <c r="R85" s="1760"/>
      <c r="S85" s="1760"/>
      <c r="T85" s="1760" t="e">
        <f>AL85/AC85</f>
        <v>#DIV/0!</v>
      </c>
      <c r="U85" s="1760"/>
      <c r="V85" s="1760"/>
      <c r="W85" s="1760" t="e">
        <f>AO85/AF85</f>
        <v>#DIV/0!</v>
      </c>
      <c r="X85" s="1760"/>
      <c r="Y85" s="1760"/>
      <c r="Z85" s="1716"/>
      <c r="AA85" s="1716"/>
      <c r="AB85" s="1716"/>
      <c r="AC85" s="1716"/>
      <c r="AD85" s="1716"/>
      <c r="AE85" s="1716"/>
      <c r="AF85" s="1716"/>
      <c r="AG85" s="1716"/>
      <c r="AH85" s="1716"/>
      <c r="AI85" s="1042">
        <v>0</v>
      </c>
      <c r="AJ85" s="1042"/>
      <c r="AK85" s="1042"/>
      <c r="AL85" s="1042">
        <v>0</v>
      </c>
      <c r="AM85" s="1042"/>
      <c r="AN85" s="1042"/>
      <c r="AO85" s="1042">
        <v>0</v>
      </c>
      <c r="AP85" s="1042"/>
      <c r="AQ85" s="1042"/>
      <c r="AR85" s="180"/>
      <c r="AS85" s="180"/>
      <c r="AT85" s="237"/>
      <c r="AU85" s="237"/>
      <c r="AV85" s="237"/>
      <c r="AW85" s="237"/>
      <c r="AX85" s="246"/>
      <c r="AY85" s="246"/>
    </row>
    <row r="86" spans="1:51" s="205" customFormat="1" ht="30" customHeight="1">
      <c r="A86" s="726"/>
      <c r="B86" s="1724" t="s">
        <v>251</v>
      </c>
      <c r="C86" s="1724"/>
      <c r="D86" s="1724"/>
      <c r="E86" s="1724"/>
      <c r="F86" s="1724"/>
      <c r="G86" s="1724"/>
      <c r="H86" s="1724"/>
      <c r="I86" s="1044" t="s">
        <v>1008</v>
      </c>
      <c r="J86" s="1044"/>
      <c r="K86" s="1580" t="s">
        <v>1437</v>
      </c>
      <c r="L86" s="1044"/>
      <c r="M86" s="1044"/>
      <c r="N86" s="1044"/>
      <c r="O86" s="1232"/>
      <c r="P86" s="1232"/>
      <c r="Q86" s="1234">
        <f>AI86/Z86</f>
        <v>0.38293747452352783</v>
      </c>
      <c r="R86" s="1234"/>
      <c r="S86" s="1234"/>
      <c r="T86" s="1234">
        <f>AL86/AC86</f>
        <v>0</v>
      </c>
      <c r="U86" s="1234"/>
      <c r="V86" s="1234"/>
      <c r="W86" s="1234">
        <f>AO86/AF86</f>
        <v>0</v>
      </c>
      <c r="X86" s="1234"/>
      <c r="Y86" s="1234"/>
      <c r="Z86" s="1716">
        <v>1005.83</v>
      </c>
      <c r="AA86" s="1716"/>
      <c r="AB86" s="1716"/>
      <c r="AC86" s="1716">
        <v>1005.83</v>
      </c>
      <c r="AD86" s="1716"/>
      <c r="AE86" s="1716"/>
      <c r="AF86" s="1716">
        <v>1005.83</v>
      </c>
      <c r="AG86" s="1716"/>
      <c r="AH86" s="1716"/>
      <c r="AI86" s="1042">
        <v>385.17</v>
      </c>
      <c r="AJ86" s="1042"/>
      <c r="AK86" s="1042"/>
      <c r="AL86" s="1042">
        <v>0</v>
      </c>
      <c r="AM86" s="1042"/>
      <c r="AN86" s="1042"/>
      <c r="AO86" s="1042">
        <v>0</v>
      </c>
      <c r="AP86" s="1042"/>
      <c r="AQ86" s="1042"/>
      <c r="AR86" s="180"/>
      <c r="AS86" s="180"/>
      <c r="AT86" s="237"/>
      <c r="AU86" s="237"/>
      <c r="AV86" s="237"/>
      <c r="AW86" s="237"/>
      <c r="AX86" s="246"/>
      <c r="AY86" s="246"/>
    </row>
    <row r="87" spans="1:51" s="205" customFormat="1" ht="27.75" customHeight="1">
      <c r="A87" s="726"/>
      <c r="B87" s="1730" t="s">
        <v>216</v>
      </c>
      <c r="C87" s="1731"/>
      <c r="D87" s="1731"/>
      <c r="E87" s="1731"/>
      <c r="F87" s="1731"/>
      <c r="G87" s="1731"/>
      <c r="H87" s="1731"/>
      <c r="I87" s="1731"/>
      <c r="J87" s="1731"/>
      <c r="K87" s="1731"/>
      <c r="L87" s="1731"/>
      <c r="M87" s="1731"/>
      <c r="N87" s="1732"/>
      <c r="O87" s="1745" t="s">
        <v>920</v>
      </c>
      <c r="P87" s="1746"/>
      <c r="Q87" s="1725" t="s">
        <v>6</v>
      </c>
      <c r="R87" s="1725"/>
      <c r="S87" s="1725"/>
      <c r="T87" s="1725" t="s">
        <v>6</v>
      </c>
      <c r="U87" s="1725"/>
      <c r="V87" s="1725"/>
      <c r="W87" s="1725" t="s">
        <v>6</v>
      </c>
      <c r="X87" s="1725"/>
      <c r="Y87" s="1725"/>
      <c r="Z87" s="1725" t="s">
        <v>6</v>
      </c>
      <c r="AA87" s="1725"/>
      <c r="AB87" s="1725"/>
      <c r="AC87" s="1725" t="s">
        <v>6</v>
      </c>
      <c r="AD87" s="1725"/>
      <c r="AE87" s="1725"/>
      <c r="AF87" s="1725" t="s">
        <v>6</v>
      </c>
      <c r="AG87" s="1725"/>
      <c r="AH87" s="1725"/>
      <c r="AI87" s="1718">
        <f>AI88</f>
        <v>1717500</v>
      </c>
      <c r="AJ87" s="1718"/>
      <c r="AK87" s="1718"/>
      <c r="AL87" s="1718">
        <f>AL88</f>
        <v>1837500</v>
      </c>
      <c r="AM87" s="1718"/>
      <c r="AN87" s="1718"/>
      <c r="AO87" s="1718">
        <f>AO88</f>
        <v>1908300</v>
      </c>
      <c r="AP87" s="1718"/>
      <c r="AQ87" s="1718"/>
      <c r="AR87" s="180"/>
      <c r="AS87" s="180"/>
      <c r="AT87" s="237"/>
      <c r="AU87" s="237"/>
      <c r="AV87" s="237"/>
      <c r="AW87" s="237"/>
      <c r="AX87" s="246"/>
      <c r="AY87" s="246"/>
    </row>
    <row r="88" spans="1:51" s="205" customFormat="1" ht="30.75" customHeight="1">
      <c r="A88" s="726"/>
      <c r="B88" s="1747" t="s">
        <v>215</v>
      </c>
      <c r="C88" s="1748"/>
      <c r="D88" s="1748"/>
      <c r="E88" s="1748"/>
      <c r="F88" s="1748"/>
      <c r="G88" s="1748"/>
      <c r="H88" s="1748"/>
      <c r="I88" s="1748"/>
      <c r="J88" s="1748"/>
      <c r="K88" s="1748"/>
      <c r="L88" s="1748"/>
      <c r="M88" s="1748"/>
      <c r="N88" s="1749"/>
      <c r="O88" s="1750"/>
      <c r="P88" s="1750"/>
      <c r="Q88" s="1751" t="s">
        <v>6</v>
      </c>
      <c r="R88" s="1751"/>
      <c r="S88" s="1751"/>
      <c r="T88" s="1751" t="s">
        <v>6</v>
      </c>
      <c r="U88" s="1751"/>
      <c r="V88" s="1751"/>
      <c r="W88" s="1751" t="s">
        <v>6</v>
      </c>
      <c r="X88" s="1751"/>
      <c r="Y88" s="1751"/>
      <c r="Z88" s="1751" t="s">
        <v>6</v>
      </c>
      <c r="AA88" s="1751"/>
      <c r="AB88" s="1751"/>
      <c r="AC88" s="1751" t="s">
        <v>6</v>
      </c>
      <c r="AD88" s="1751"/>
      <c r="AE88" s="1751"/>
      <c r="AF88" s="1751" t="s">
        <v>6</v>
      </c>
      <c r="AG88" s="1751"/>
      <c r="AH88" s="1751"/>
      <c r="AI88" s="1752">
        <f>AI89+AI90+AI91+AI92+AI96+AI95</f>
        <v>1717500</v>
      </c>
      <c r="AJ88" s="1752"/>
      <c r="AK88" s="1752"/>
      <c r="AL88" s="1752">
        <f t="shared" ref="AL88" si="36">AL89+AL90+AL91+AL92+AL96+AL95</f>
        <v>1837500</v>
      </c>
      <c r="AM88" s="1752"/>
      <c r="AN88" s="1752"/>
      <c r="AO88" s="1752">
        <f t="shared" ref="AO88" si="37">AO89+AO90+AO91+AO92+AO96+AO95</f>
        <v>1908300</v>
      </c>
      <c r="AP88" s="1752"/>
      <c r="AQ88" s="1752"/>
      <c r="AR88" s="180"/>
      <c r="AS88" s="180"/>
      <c r="AT88" s="237"/>
      <c r="AU88" s="237"/>
      <c r="AV88" s="237"/>
      <c r="AW88" s="237"/>
      <c r="AX88" s="246"/>
      <c r="AY88" s="246"/>
    </row>
    <row r="89" spans="1:51" s="205" customFormat="1" ht="30" customHeight="1">
      <c r="A89" s="726"/>
      <c r="B89" s="1724" t="s">
        <v>248</v>
      </c>
      <c r="C89" s="1724"/>
      <c r="D89" s="1724"/>
      <c r="E89" s="1724"/>
      <c r="F89" s="1724"/>
      <c r="G89" s="1724"/>
      <c r="H89" s="1724"/>
      <c r="I89" s="1044" t="s">
        <v>1012</v>
      </c>
      <c r="J89" s="1044"/>
      <c r="K89" s="1580" t="s">
        <v>245</v>
      </c>
      <c r="L89" s="1044"/>
      <c r="M89" s="1044"/>
      <c r="N89" s="1044"/>
      <c r="O89" s="1232"/>
      <c r="P89" s="1232"/>
      <c r="Q89" s="1759">
        <f t="shared" ref="Q89:Q90" si="38">AI89/Z89</f>
        <v>390.76352281617579</v>
      </c>
      <c r="R89" s="1759"/>
      <c r="S89" s="1759"/>
      <c r="T89" s="1759">
        <f t="shared" ref="T89:T90" si="39">AL89/AC89</f>
        <v>394.77964652796993</v>
      </c>
      <c r="U89" s="1759"/>
      <c r="V89" s="1759"/>
      <c r="W89" s="1759">
        <f t="shared" ref="W89:W90" si="40">AO89/AF89</f>
        <v>384.09619667057626</v>
      </c>
      <c r="X89" s="1759"/>
      <c r="Y89" s="1759"/>
      <c r="Z89" s="1716">
        <v>2927.09</v>
      </c>
      <c r="AA89" s="1716"/>
      <c r="AB89" s="1716"/>
      <c r="AC89" s="1716">
        <f>Z89*1.071</f>
        <v>3134.9133900000002</v>
      </c>
      <c r="AD89" s="1716"/>
      <c r="AE89" s="1716"/>
      <c r="AF89" s="1716">
        <f>AC89*1.071</f>
        <v>3357.49224069</v>
      </c>
      <c r="AG89" s="1716"/>
      <c r="AH89" s="1716"/>
      <c r="AI89" s="1042">
        <v>1143800</v>
      </c>
      <c r="AJ89" s="1042"/>
      <c r="AK89" s="1042"/>
      <c r="AL89" s="1042">
        <v>1237600</v>
      </c>
      <c r="AM89" s="1042"/>
      <c r="AN89" s="1042"/>
      <c r="AO89" s="1042">
        <v>1289600</v>
      </c>
      <c r="AP89" s="1042"/>
      <c r="AQ89" s="1042"/>
      <c r="AR89" s="180"/>
      <c r="AS89" s="180"/>
      <c r="AT89" s="237"/>
      <c r="AU89" s="237"/>
      <c r="AV89" s="237"/>
      <c r="AW89" s="237"/>
      <c r="AX89" s="246"/>
      <c r="AY89" s="246"/>
    </row>
    <row r="90" spans="1:51" s="205" customFormat="1" ht="30" customHeight="1">
      <c r="A90" s="726"/>
      <c r="B90" s="1724" t="s">
        <v>249</v>
      </c>
      <c r="C90" s="1724"/>
      <c r="D90" s="1724"/>
      <c r="E90" s="1724"/>
      <c r="F90" s="1724"/>
      <c r="G90" s="1724"/>
      <c r="H90" s="1724"/>
      <c r="I90" s="1044" t="s">
        <v>1011</v>
      </c>
      <c r="J90" s="1044"/>
      <c r="K90" s="1580" t="s">
        <v>246</v>
      </c>
      <c r="L90" s="1044"/>
      <c r="M90" s="1044"/>
      <c r="N90" s="1044"/>
      <c r="O90" s="1232"/>
      <c r="P90" s="1232"/>
      <c r="Q90" s="1759">
        <f t="shared" si="38"/>
        <v>41770.091556459818</v>
      </c>
      <c r="R90" s="1759"/>
      <c r="S90" s="1759"/>
      <c r="T90" s="1759">
        <f t="shared" si="39"/>
        <v>42512.266928361139</v>
      </c>
      <c r="U90" s="1759"/>
      <c r="V90" s="1759"/>
      <c r="W90" s="1759">
        <f t="shared" si="40"/>
        <v>42582.781456953642</v>
      </c>
      <c r="X90" s="1759"/>
      <c r="Y90" s="1759"/>
      <c r="Z90" s="1716">
        <v>9.83</v>
      </c>
      <c r="AA90" s="1716"/>
      <c r="AB90" s="1716"/>
      <c r="AC90" s="1716">
        <v>10.19</v>
      </c>
      <c r="AD90" s="1716"/>
      <c r="AE90" s="1716"/>
      <c r="AF90" s="1716">
        <v>10.57</v>
      </c>
      <c r="AG90" s="1716"/>
      <c r="AH90" s="1716"/>
      <c r="AI90" s="1042">
        <v>410600</v>
      </c>
      <c r="AJ90" s="1042"/>
      <c r="AK90" s="1042"/>
      <c r="AL90" s="1042">
        <v>433200</v>
      </c>
      <c r="AM90" s="1042"/>
      <c r="AN90" s="1042"/>
      <c r="AO90" s="1042">
        <v>450100</v>
      </c>
      <c r="AP90" s="1042"/>
      <c r="AQ90" s="1042"/>
      <c r="AR90" s="180"/>
      <c r="AS90" s="180"/>
      <c r="AT90" s="237"/>
      <c r="AU90" s="237"/>
      <c r="AV90" s="237"/>
      <c r="AW90" s="237"/>
      <c r="AX90" s="246"/>
      <c r="AY90" s="246"/>
    </row>
    <row r="91" spans="1:51" s="205" customFormat="1" ht="30" customHeight="1">
      <c r="A91" s="726"/>
      <c r="B91" s="1724" t="s">
        <v>1004</v>
      </c>
      <c r="C91" s="1724"/>
      <c r="D91" s="1724"/>
      <c r="E91" s="1724"/>
      <c r="F91" s="1724"/>
      <c r="G91" s="1724"/>
      <c r="H91" s="1724"/>
      <c r="I91" s="1044" t="s">
        <v>1008</v>
      </c>
      <c r="J91" s="1044"/>
      <c r="K91" s="1580" t="s">
        <v>247</v>
      </c>
      <c r="L91" s="1044"/>
      <c r="M91" s="1044"/>
      <c r="N91" s="1044"/>
      <c r="O91" s="1232"/>
      <c r="P91" s="1232"/>
      <c r="Q91" s="1759">
        <f>AI91/Z91</f>
        <v>252.96189561319244</v>
      </c>
      <c r="R91" s="1759"/>
      <c r="S91" s="1759"/>
      <c r="T91" s="1759">
        <f>AL91/AC91</f>
        <v>262.75588145432329</v>
      </c>
      <c r="U91" s="1759"/>
      <c r="V91" s="1759"/>
      <c r="W91" s="1759">
        <f>AO91/AF91</f>
        <v>264.39482961222092</v>
      </c>
      <c r="X91" s="1759"/>
      <c r="Y91" s="1759"/>
      <c r="Z91" s="1716">
        <v>31.23</v>
      </c>
      <c r="AA91" s="1716"/>
      <c r="AB91" s="1716"/>
      <c r="AC91" s="1716">
        <v>32.729999999999997</v>
      </c>
      <c r="AD91" s="1716"/>
      <c r="AE91" s="1716"/>
      <c r="AF91" s="1716">
        <v>34.04</v>
      </c>
      <c r="AG91" s="1716"/>
      <c r="AH91" s="1716"/>
      <c r="AI91" s="1042">
        <v>7900</v>
      </c>
      <c r="AJ91" s="1042"/>
      <c r="AK91" s="1042"/>
      <c r="AL91" s="1042">
        <v>8600</v>
      </c>
      <c r="AM91" s="1042"/>
      <c r="AN91" s="1042"/>
      <c r="AO91" s="1042">
        <v>9000</v>
      </c>
      <c r="AP91" s="1042"/>
      <c r="AQ91" s="1042"/>
      <c r="AR91" s="180"/>
      <c r="AS91" s="180"/>
      <c r="AT91" s="237"/>
      <c r="AU91" s="237"/>
      <c r="AV91" s="237"/>
      <c r="AW91" s="237"/>
      <c r="AX91" s="246"/>
      <c r="AY91" s="246"/>
    </row>
    <row r="92" spans="1:51" s="205" customFormat="1" ht="31.15" hidden="1" customHeight="1">
      <c r="A92" s="726"/>
      <c r="B92" s="1724" t="s">
        <v>1006</v>
      </c>
      <c r="C92" s="1724"/>
      <c r="D92" s="1724"/>
      <c r="E92" s="1724"/>
      <c r="F92" s="1724"/>
      <c r="G92" s="1724"/>
      <c r="H92" s="1724"/>
      <c r="I92" s="1044"/>
      <c r="J92" s="1044"/>
      <c r="K92" s="1580" t="s">
        <v>247</v>
      </c>
      <c r="L92" s="1044"/>
      <c r="M92" s="1044"/>
      <c r="N92" s="1044"/>
      <c r="O92" s="1232"/>
      <c r="P92" s="1232"/>
      <c r="Q92" s="1716" t="s">
        <v>6</v>
      </c>
      <c r="R92" s="1716"/>
      <c r="S92" s="1716"/>
      <c r="T92" s="1716" t="s">
        <v>6</v>
      </c>
      <c r="U92" s="1716"/>
      <c r="V92" s="1716"/>
      <c r="W92" s="1716" t="s">
        <v>6</v>
      </c>
      <c r="X92" s="1716"/>
      <c r="Y92" s="1716"/>
      <c r="Z92" s="1716" t="s">
        <v>6</v>
      </c>
      <c r="AA92" s="1716"/>
      <c r="AB92" s="1716"/>
      <c r="AC92" s="1716" t="s">
        <v>6</v>
      </c>
      <c r="AD92" s="1716"/>
      <c r="AE92" s="1716"/>
      <c r="AF92" s="1716" t="s">
        <v>6</v>
      </c>
      <c r="AG92" s="1716"/>
      <c r="AH92" s="1716"/>
      <c r="AI92" s="1042">
        <f>SUM(AI93:AK94)</f>
        <v>0</v>
      </c>
      <c r="AJ92" s="1042"/>
      <c r="AK92" s="1042"/>
      <c r="AL92" s="1042">
        <f>SUM(AL93:AN94)</f>
        <v>0</v>
      </c>
      <c r="AM92" s="1042"/>
      <c r="AN92" s="1042"/>
      <c r="AO92" s="1042">
        <f>SUM(AO93:AQ94)</f>
        <v>0</v>
      </c>
      <c r="AP92" s="1042"/>
      <c r="AQ92" s="1042"/>
      <c r="AR92" s="180"/>
      <c r="AS92" s="180"/>
      <c r="AT92" s="237"/>
      <c r="AU92" s="237"/>
      <c r="AV92" s="237"/>
      <c r="AW92" s="237"/>
      <c r="AX92" s="246"/>
      <c r="AY92" s="246"/>
    </row>
    <row r="93" spans="1:51" s="205" customFormat="1" ht="30" hidden="1" customHeight="1">
      <c r="A93" s="726"/>
      <c r="B93" s="1610" t="s">
        <v>1007</v>
      </c>
      <c r="C93" s="1610"/>
      <c r="D93" s="1610"/>
      <c r="E93" s="1610"/>
      <c r="F93" s="1610"/>
      <c r="G93" s="1610"/>
      <c r="H93" s="1610"/>
      <c r="I93" s="1044" t="s">
        <v>1008</v>
      </c>
      <c r="J93" s="1044"/>
      <c r="K93" s="1044" t="s">
        <v>6</v>
      </c>
      <c r="L93" s="1044"/>
      <c r="M93" s="1044"/>
      <c r="N93" s="1044"/>
      <c r="O93" s="1232"/>
      <c r="P93" s="1232"/>
      <c r="Q93" s="1717" t="e">
        <f>AI93/Z93</f>
        <v>#DIV/0!</v>
      </c>
      <c r="R93" s="1716"/>
      <c r="S93" s="1716"/>
      <c r="T93" s="1717" t="e">
        <f>AL93/AC93</f>
        <v>#DIV/0!</v>
      </c>
      <c r="U93" s="1716"/>
      <c r="V93" s="1716"/>
      <c r="W93" s="1717" t="e">
        <f>AO93/AF93</f>
        <v>#DIV/0!</v>
      </c>
      <c r="X93" s="1716"/>
      <c r="Y93" s="1716"/>
      <c r="Z93" s="1716"/>
      <c r="AA93" s="1716"/>
      <c r="AB93" s="1716"/>
      <c r="AC93" s="1716"/>
      <c r="AD93" s="1716"/>
      <c r="AE93" s="1716"/>
      <c r="AF93" s="1716"/>
      <c r="AG93" s="1716"/>
      <c r="AH93" s="1716"/>
      <c r="AI93" s="1042">
        <v>0</v>
      </c>
      <c r="AJ93" s="1042"/>
      <c r="AK93" s="1042"/>
      <c r="AL93" s="1042">
        <v>0</v>
      </c>
      <c r="AM93" s="1042"/>
      <c r="AN93" s="1042"/>
      <c r="AO93" s="1042">
        <v>0</v>
      </c>
      <c r="AP93" s="1042"/>
      <c r="AQ93" s="1042"/>
      <c r="AR93" s="180"/>
      <c r="AS93" s="180"/>
      <c r="AT93" s="237"/>
      <c r="AU93" s="237"/>
      <c r="AV93" s="237"/>
      <c r="AW93" s="237"/>
      <c r="AX93" s="246"/>
      <c r="AY93" s="246"/>
    </row>
    <row r="94" spans="1:51" s="205" customFormat="1" ht="14.45" hidden="1" customHeight="1">
      <c r="A94" s="726"/>
      <c r="B94" s="1610" t="s">
        <v>1009</v>
      </c>
      <c r="C94" s="1610"/>
      <c r="D94" s="1610"/>
      <c r="E94" s="1610"/>
      <c r="F94" s="1610"/>
      <c r="G94" s="1610"/>
      <c r="H94" s="1610"/>
      <c r="I94" s="1044" t="s">
        <v>1010</v>
      </c>
      <c r="J94" s="1044"/>
      <c r="K94" s="1044" t="s">
        <v>6</v>
      </c>
      <c r="L94" s="1044"/>
      <c r="M94" s="1044"/>
      <c r="N94" s="1044"/>
      <c r="O94" s="1232"/>
      <c r="P94" s="1232"/>
      <c r="Q94" s="1717" t="e">
        <f>AI94/Z94</f>
        <v>#DIV/0!</v>
      </c>
      <c r="R94" s="1716"/>
      <c r="S94" s="1716"/>
      <c r="T94" s="1717" t="e">
        <f>AL94/AC94</f>
        <v>#DIV/0!</v>
      </c>
      <c r="U94" s="1716"/>
      <c r="V94" s="1716"/>
      <c r="W94" s="1717" t="e">
        <f>AO94/AF94</f>
        <v>#DIV/0!</v>
      </c>
      <c r="X94" s="1716"/>
      <c r="Y94" s="1716"/>
      <c r="Z94" s="1716"/>
      <c r="AA94" s="1716"/>
      <c r="AB94" s="1716"/>
      <c r="AC94" s="1716"/>
      <c r="AD94" s="1716"/>
      <c r="AE94" s="1716"/>
      <c r="AF94" s="1716"/>
      <c r="AG94" s="1716"/>
      <c r="AH94" s="1716"/>
      <c r="AI94" s="1042">
        <v>0</v>
      </c>
      <c r="AJ94" s="1042"/>
      <c r="AK94" s="1042"/>
      <c r="AL94" s="1042">
        <v>0</v>
      </c>
      <c r="AM94" s="1042"/>
      <c r="AN94" s="1042"/>
      <c r="AO94" s="1042">
        <v>0</v>
      </c>
      <c r="AP94" s="1042"/>
      <c r="AQ94" s="1042"/>
      <c r="AR94" s="180"/>
      <c r="AS94" s="180"/>
      <c r="AT94" s="237"/>
      <c r="AU94" s="237"/>
      <c r="AV94" s="237"/>
      <c r="AW94" s="237"/>
      <c r="AX94" s="246"/>
      <c r="AY94" s="246"/>
    </row>
    <row r="95" spans="1:51" s="205" customFormat="1" ht="15" customHeight="1">
      <c r="A95" s="726"/>
      <c r="B95" s="1724" t="s">
        <v>1005</v>
      </c>
      <c r="C95" s="1724"/>
      <c r="D95" s="1724"/>
      <c r="E95" s="1724"/>
      <c r="F95" s="1724"/>
      <c r="G95" s="1724"/>
      <c r="H95" s="1724"/>
      <c r="I95" s="1044" t="s">
        <v>1008</v>
      </c>
      <c r="J95" s="1044"/>
      <c r="K95" s="1580" t="s">
        <v>247</v>
      </c>
      <c r="L95" s="1044"/>
      <c r="M95" s="1044"/>
      <c r="N95" s="1044"/>
      <c r="O95" s="1232"/>
      <c r="P95" s="1232"/>
      <c r="Q95" s="1760">
        <f>AI95/Z95</f>
        <v>352.35294117647061</v>
      </c>
      <c r="R95" s="1760"/>
      <c r="S95" s="1760"/>
      <c r="T95" s="1760">
        <f>AL95/AC95</f>
        <v>352.35294117647061</v>
      </c>
      <c r="U95" s="1760"/>
      <c r="V95" s="1760"/>
      <c r="W95" s="1760">
        <f>AO95/AF95</f>
        <v>352.35294117647061</v>
      </c>
      <c r="X95" s="1760"/>
      <c r="Y95" s="1760"/>
      <c r="Z95" s="1716">
        <v>340</v>
      </c>
      <c r="AA95" s="1716"/>
      <c r="AB95" s="1716"/>
      <c r="AC95" s="1716">
        <v>340</v>
      </c>
      <c r="AD95" s="1716"/>
      <c r="AE95" s="1716"/>
      <c r="AF95" s="1716">
        <v>340</v>
      </c>
      <c r="AG95" s="1716"/>
      <c r="AH95" s="1716"/>
      <c r="AI95" s="1042">
        <v>119800</v>
      </c>
      <c r="AJ95" s="1042"/>
      <c r="AK95" s="1042"/>
      <c r="AL95" s="1042">
        <v>119800</v>
      </c>
      <c r="AM95" s="1042"/>
      <c r="AN95" s="1042"/>
      <c r="AO95" s="1042">
        <v>119800</v>
      </c>
      <c r="AP95" s="1042"/>
      <c r="AQ95" s="1042"/>
      <c r="AR95" s="180"/>
      <c r="AS95" s="180"/>
      <c r="AT95" s="237"/>
      <c r="AU95" s="237"/>
      <c r="AV95" s="237"/>
      <c r="AW95" s="237"/>
      <c r="AX95" s="246"/>
      <c r="AY95" s="246"/>
    </row>
    <row r="96" spans="1:51" s="205" customFormat="1" ht="30" customHeight="1">
      <c r="A96" s="726"/>
      <c r="B96" s="1734" t="s">
        <v>251</v>
      </c>
      <c r="C96" s="1735"/>
      <c r="D96" s="1735"/>
      <c r="E96" s="1735"/>
      <c r="F96" s="1735"/>
      <c r="G96" s="1735"/>
      <c r="H96" s="1736"/>
      <c r="I96" s="1061" t="s">
        <v>1008</v>
      </c>
      <c r="J96" s="1168"/>
      <c r="K96" s="1580" t="s">
        <v>1436</v>
      </c>
      <c r="L96" s="1044"/>
      <c r="M96" s="1044"/>
      <c r="N96" s="1044"/>
      <c r="O96" s="1250"/>
      <c r="P96" s="1252"/>
      <c r="Q96" s="1234">
        <f>AI96/Z96</f>
        <v>35.194814233021482</v>
      </c>
      <c r="R96" s="1234"/>
      <c r="S96" s="1234"/>
      <c r="T96" s="1234">
        <f>AL96/AC96</f>
        <v>38.078005229511945</v>
      </c>
      <c r="U96" s="1234"/>
      <c r="V96" s="1234"/>
      <c r="W96" s="1234">
        <f>AO96/AF96</f>
        <v>39.569310917351835</v>
      </c>
      <c r="X96" s="1234"/>
      <c r="Y96" s="1234"/>
      <c r="Z96" s="1716">
        <v>1005.83</v>
      </c>
      <c r="AA96" s="1716"/>
      <c r="AB96" s="1716"/>
      <c r="AC96" s="1716">
        <v>1005.83</v>
      </c>
      <c r="AD96" s="1716"/>
      <c r="AE96" s="1716"/>
      <c r="AF96" s="1716">
        <v>1005.83</v>
      </c>
      <c r="AG96" s="1716"/>
      <c r="AH96" s="1716"/>
      <c r="AI96" s="1042">
        <v>35400</v>
      </c>
      <c r="AJ96" s="1042"/>
      <c r="AK96" s="1042"/>
      <c r="AL96" s="1042">
        <v>38300</v>
      </c>
      <c r="AM96" s="1042"/>
      <c r="AN96" s="1042"/>
      <c r="AO96" s="1042">
        <v>39800</v>
      </c>
      <c r="AP96" s="1042"/>
      <c r="AQ96" s="1042"/>
      <c r="AR96" s="180"/>
      <c r="AS96" s="180"/>
      <c r="AT96" s="237"/>
      <c r="AU96" s="237"/>
      <c r="AV96" s="237"/>
      <c r="AW96" s="237"/>
      <c r="AX96" s="246"/>
      <c r="AY96" s="246"/>
    </row>
    <row r="97" spans="1:51" s="205" customFormat="1" ht="44.25" hidden="1" customHeight="1">
      <c r="A97" s="726"/>
      <c r="B97" s="1730" t="s">
        <v>864</v>
      </c>
      <c r="C97" s="1731"/>
      <c r="D97" s="1731"/>
      <c r="E97" s="1731"/>
      <c r="F97" s="1731"/>
      <c r="G97" s="1731"/>
      <c r="H97" s="1731"/>
      <c r="I97" s="1731"/>
      <c r="J97" s="1731"/>
      <c r="K97" s="1731"/>
      <c r="L97" s="1731"/>
      <c r="M97" s="1731"/>
      <c r="N97" s="1732"/>
      <c r="O97" s="1745" t="s">
        <v>919</v>
      </c>
      <c r="P97" s="1746"/>
      <c r="Q97" s="1725" t="s">
        <v>6</v>
      </c>
      <c r="R97" s="1725"/>
      <c r="S97" s="1725"/>
      <c r="T97" s="1725" t="s">
        <v>6</v>
      </c>
      <c r="U97" s="1725"/>
      <c r="V97" s="1725"/>
      <c r="W97" s="1725" t="s">
        <v>6</v>
      </c>
      <c r="X97" s="1725"/>
      <c r="Y97" s="1725"/>
      <c r="Z97" s="1725" t="s">
        <v>6</v>
      </c>
      <c r="AA97" s="1725"/>
      <c r="AB97" s="1725"/>
      <c r="AC97" s="1725" t="s">
        <v>6</v>
      </c>
      <c r="AD97" s="1725"/>
      <c r="AE97" s="1725"/>
      <c r="AF97" s="1725" t="s">
        <v>6</v>
      </c>
      <c r="AG97" s="1725"/>
      <c r="AH97" s="1725"/>
      <c r="AI97" s="1718">
        <f>AI98+AI99+AI100+AI101+AI104+AI105</f>
        <v>0</v>
      </c>
      <c r="AJ97" s="1718"/>
      <c r="AK97" s="1718"/>
      <c r="AL97" s="1718">
        <f t="shared" ref="AL97" si="41">AL98+AL99+AL100+AL101+AL104+AL105</f>
        <v>0</v>
      </c>
      <c r="AM97" s="1718"/>
      <c r="AN97" s="1718"/>
      <c r="AO97" s="1718">
        <f t="shared" ref="AO97" si="42">AO98+AO99+AO100+AO101+AO104+AO105</f>
        <v>0</v>
      </c>
      <c r="AP97" s="1718"/>
      <c r="AQ97" s="1718"/>
      <c r="AR97" s="180"/>
      <c r="AS97" s="180"/>
      <c r="AT97" s="237"/>
      <c r="AU97" s="237"/>
      <c r="AV97" s="237"/>
      <c r="AW97" s="237"/>
      <c r="AX97" s="246"/>
      <c r="AY97" s="246"/>
    </row>
    <row r="98" spans="1:51" s="205" customFormat="1" ht="30" hidden="1" customHeight="1">
      <c r="A98" s="726"/>
      <c r="B98" s="1724" t="s">
        <v>248</v>
      </c>
      <c r="C98" s="1724"/>
      <c r="D98" s="1724"/>
      <c r="E98" s="1724"/>
      <c r="F98" s="1724"/>
      <c r="G98" s="1724"/>
      <c r="H98" s="1724"/>
      <c r="I98" s="1044" t="s">
        <v>1012</v>
      </c>
      <c r="J98" s="1044"/>
      <c r="K98" s="1580"/>
      <c r="L98" s="1717"/>
      <c r="M98" s="1717"/>
      <c r="N98" s="1717"/>
      <c r="O98" s="1232"/>
      <c r="P98" s="1232"/>
      <c r="Q98" s="1759" t="e">
        <f t="shared" ref="Q98:Q99" si="43">AI98/Z98</f>
        <v>#DIV/0!</v>
      </c>
      <c r="R98" s="1759"/>
      <c r="S98" s="1759"/>
      <c r="T98" s="1759" t="e">
        <f t="shared" ref="T98:T99" si="44">AL98/AC98</f>
        <v>#DIV/0!</v>
      </c>
      <c r="U98" s="1759"/>
      <c r="V98" s="1759"/>
      <c r="W98" s="1759" t="e">
        <f t="shared" ref="W98:W99" si="45">AO98/AF98</f>
        <v>#DIV/0!</v>
      </c>
      <c r="X98" s="1759"/>
      <c r="Y98" s="1759"/>
      <c r="Z98" s="1716"/>
      <c r="AA98" s="1716"/>
      <c r="AB98" s="1716"/>
      <c r="AC98" s="1716"/>
      <c r="AD98" s="1716"/>
      <c r="AE98" s="1716"/>
      <c r="AF98" s="1716"/>
      <c r="AG98" s="1716"/>
      <c r="AH98" s="1716"/>
      <c r="AI98" s="1042">
        <v>0</v>
      </c>
      <c r="AJ98" s="1042"/>
      <c r="AK98" s="1042"/>
      <c r="AL98" s="1042">
        <v>0</v>
      </c>
      <c r="AM98" s="1042"/>
      <c r="AN98" s="1042"/>
      <c r="AO98" s="1042">
        <v>0</v>
      </c>
      <c r="AP98" s="1042"/>
      <c r="AQ98" s="1042"/>
      <c r="AR98" s="180"/>
      <c r="AS98" s="180"/>
      <c r="AT98" s="237"/>
      <c r="AU98" s="237"/>
      <c r="AV98" s="237"/>
      <c r="AW98" s="237"/>
      <c r="AX98" s="246"/>
      <c r="AY98" s="246"/>
    </row>
    <row r="99" spans="1:51" s="205" customFormat="1" ht="30" hidden="1" customHeight="1">
      <c r="A99" s="726"/>
      <c r="B99" s="1724" t="s">
        <v>249</v>
      </c>
      <c r="C99" s="1724"/>
      <c r="D99" s="1724"/>
      <c r="E99" s="1724"/>
      <c r="F99" s="1724"/>
      <c r="G99" s="1724"/>
      <c r="H99" s="1724"/>
      <c r="I99" s="1044" t="s">
        <v>1011</v>
      </c>
      <c r="J99" s="1044"/>
      <c r="K99" s="1580"/>
      <c r="L99" s="1717"/>
      <c r="M99" s="1717"/>
      <c r="N99" s="1717"/>
      <c r="O99" s="1232"/>
      <c r="P99" s="1232"/>
      <c r="Q99" s="1759" t="e">
        <f t="shared" si="43"/>
        <v>#DIV/0!</v>
      </c>
      <c r="R99" s="1759"/>
      <c r="S99" s="1759"/>
      <c r="T99" s="1759" t="e">
        <f t="shared" si="44"/>
        <v>#DIV/0!</v>
      </c>
      <c r="U99" s="1759"/>
      <c r="V99" s="1759"/>
      <c r="W99" s="1759" t="e">
        <f t="shared" si="45"/>
        <v>#DIV/0!</v>
      </c>
      <c r="X99" s="1759"/>
      <c r="Y99" s="1759"/>
      <c r="Z99" s="1716"/>
      <c r="AA99" s="1716"/>
      <c r="AB99" s="1716"/>
      <c r="AC99" s="1716"/>
      <c r="AD99" s="1716"/>
      <c r="AE99" s="1716"/>
      <c r="AF99" s="1716"/>
      <c r="AG99" s="1716"/>
      <c r="AH99" s="1716"/>
      <c r="AI99" s="1042">
        <v>0</v>
      </c>
      <c r="AJ99" s="1042"/>
      <c r="AK99" s="1042"/>
      <c r="AL99" s="1042">
        <v>0</v>
      </c>
      <c r="AM99" s="1042"/>
      <c r="AN99" s="1042"/>
      <c r="AO99" s="1042">
        <v>0</v>
      </c>
      <c r="AP99" s="1042"/>
      <c r="AQ99" s="1042"/>
      <c r="AR99" s="180"/>
      <c r="AS99" s="180"/>
      <c r="AT99" s="237"/>
      <c r="AU99" s="237"/>
      <c r="AV99" s="237"/>
      <c r="AW99" s="237"/>
      <c r="AX99" s="246"/>
      <c r="AY99" s="246"/>
    </row>
    <row r="100" spans="1:51" s="205" customFormat="1" ht="30" hidden="1" customHeight="1">
      <c r="A100" s="726"/>
      <c r="B100" s="1724" t="s">
        <v>1004</v>
      </c>
      <c r="C100" s="1724"/>
      <c r="D100" s="1724"/>
      <c r="E100" s="1724"/>
      <c r="F100" s="1724"/>
      <c r="G100" s="1724"/>
      <c r="H100" s="1724"/>
      <c r="I100" s="1044" t="s">
        <v>1008</v>
      </c>
      <c r="J100" s="1044"/>
      <c r="K100" s="1580"/>
      <c r="L100" s="1717"/>
      <c r="M100" s="1717"/>
      <c r="N100" s="1717"/>
      <c r="O100" s="1232"/>
      <c r="P100" s="1232"/>
      <c r="Q100" s="1759" t="e">
        <f>AI100/Z100</f>
        <v>#DIV/0!</v>
      </c>
      <c r="R100" s="1759"/>
      <c r="S100" s="1759"/>
      <c r="T100" s="1759" t="e">
        <f>AL100/AC100</f>
        <v>#DIV/0!</v>
      </c>
      <c r="U100" s="1759"/>
      <c r="V100" s="1759"/>
      <c r="W100" s="1759" t="e">
        <f>AO100/AF100</f>
        <v>#DIV/0!</v>
      </c>
      <c r="X100" s="1759"/>
      <c r="Y100" s="1759"/>
      <c r="Z100" s="1716"/>
      <c r="AA100" s="1716"/>
      <c r="AB100" s="1716"/>
      <c r="AC100" s="1716"/>
      <c r="AD100" s="1716"/>
      <c r="AE100" s="1716"/>
      <c r="AF100" s="1716"/>
      <c r="AG100" s="1716"/>
      <c r="AH100" s="1716"/>
      <c r="AI100" s="1042">
        <v>0</v>
      </c>
      <c r="AJ100" s="1042"/>
      <c r="AK100" s="1042"/>
      <c r="AL100" s="1042">
        <v>0</v>
      </c>
      <c r="AM100" s="1042"/>
      <c r="AN100" s="1042"/>
      <c r="AO100" s="1042">
        <v>0</v>
      </c>
      <c r="AP100" s="1042"/>
      <c r="AQ100" s="1042"/>
      <c r="AR100" s="180"/>
      <c r="AS100" s="180"/>
      <c r="AT100" s="237"/>
      <c r="AU100" s="237"/>
      <c r="AV100" s="237"/>
      <c r="AW100" s="237"/>
      <c r="AX100" s="246"/>
      <c r="AY100" s="246"/>
    </row>
    <row r="101" spans="1:51" s="205" customFormat="1" ht="31.15" hidden="1" customHeight="1">
      <c r="A101" s="726"/>
      <c r="B101" s="1724" t="s">
        <v>1006</v>
      </c>
      <c r="C101" s="1724"/>
      <c r="D101" s="1724"/>
      <c r="E101" s="1724"/>
      <c r="F101" s="1724"/>
      <c r="G101" s="1724"/>
      <c r="H101" s="1724"/>
      <c r="I101" s="1044"/>
      <c r="J101" s="1044"/>
      <c r="K101" s="1580"/>
      <c r="L101" s="1717"/>
      <c r="M101" s="1717"/>
      <c r="N101" s="1717"/>
      <c r="O101" s="1232"/>
      <c r="P101" s="1232"/>
      <c r="Q101" s="1716" t="s">
        <v>6</v>
      </c>
      <c r="R101" s="1716"/>
      <c r="S101" s="1716"/>
      <c r="T101" s="1716" t="s">
        <v>6</v>
      </c>
      <c r="U101" s="1716"/>
      <c r="V101" s="1716"/>
      <c r="W101" s="1716" t="s">
        <v>6</v>
      </c>
      <c r="X101" s="1716"/>
      <c r="Y101" s="1716"/>
      <c r="Z101" s="1716" t="s">
        <v>6</v>
      </c>
      <c r="AA101" s="1716"/>
      <c r="AB101" s="1716"/>
      <c r="AC101" s="1716" t="s">
        <v>6</v>
      </c>
      <c r="AD101" s="1716"/>
      <c r="AE101" s="1716"/>
      <c r="AF101" s="1716" t="s">
        <v>6</v>
      </c>
      <c r="AG101" s="1716"/>
      <c r="AH101" s="1716"/>
      <c r="AI101" s="1042">
        <f>SUM(AI102:AK103)</f>
        <v>0</v>
      </c>
      <c r="AJ101" s="1042"/>
      <c r="AK101" s="1042"/>
      <c r="AL101" s="1042">
        <f>SUM(AL102:AN103)</f>
        <v>0</v>
      </c>
      <c r="AM101" s="1042"/>
      <c r="AN101" s="1042"/>
      <c r="AO101" s="1042">
        <f>SUM(AO102:AQ103)</f>
        <v>0</v>
      </c>
      <c r="AP101" s="1042"/>
      <c r="AQ101" s="1042"/>
      <c r="AR101" s="180"/>
      <c r="AS101" s="180"/>
      <c r="AT101" s="237"/>
      <c r="AU101" s="237"/>
      <c r="AV101" s="237"/>
      <c r="AW101" s="237"/>
      <c r="AX101" s="246"/>
      <c r="AY101" s="246"/>
    </row>
    <row r="102" spans="1:51" s="205" customFormat="1" ht="30" hidden="1" customHeight="1">
      <c r="A102" s="726"/>
      <c r="B102" s="1610" t="s">
        <v>1007</v>
      </c>
      <c r="C102" s="1610"/>
      <c r="D102" s="1610"/>
      <c r="E102" s="1610"/>
      <c r="F102" s="1610"/>
      <c r="G102" s="1610"/>
      <c r="H102" s="1610"/>
      <c r="I102" s="1044" t="s">
        <v>1008</v>
      </c>
      <c r="J102" s="1044"/>
      <c r="K102" s="1044" t="s">
        <v>6</v>
      </c>
      <c r="L102" s="1044"/>
      <c r="M102" s="1044"/>
      <c r="N102" s="1044"/>
      <c r="O102" s="1232"/>
      <c r="P102" s="1232"/>
      <c r="Q102" s="1717" t="e">
        <f>AI102/Z102</f>
        <v>#DIV/0!</v>
      </c>
      <c r="R102" s="1716"/>
      <c r="S102" s="1716"/>
      <c r="T102" s="1717" t="e">
        <f>AL102/AC102</f>
        <v>#DIV/0!</v>
      </c>
      <c r="U102" s="1716"/>
      <c r="V102" s="1716"/>
      <c r="W102" s="1717" t="e">
        <f>AO102/AF102</f>
        <v>#DIV/0!</v>
      </c>
      <c r="X102" s="1716"/>
      <c r="Y102" s="1716"/>
      <c r="Z102" s="1716"/>
      <c r="AA102" s="1716"/>
      <c r="AB102" s="1716"/>
      <c r="AC102" s="1716"/>
      <c r="AD102" s="1716"/>
      <c r="AE102" s="1716"/>
      <c r="AF102" s="1716"/>
      <c r="AG102" s="1716"/>
      <c r="AH102" s="1716"/>
      <c r="AI102" s="1042">
        <v>0</v>
      </c>
      <c r="AJ102" s="1042"/>
      <c r="AK102" s="1042"/>
      <c r="AL102" s="1042">
        <v>0</v>
      </c>
      <c r="AM102" s="1042"/>
      <c r="AN102" s="1042"/>
      <c r="AO102" s="1042">
        <v>0</v>
      </c>
      <c r="AP102" s="1042"/>
      <c r="AQ102" s="1042"/>
      <c r="AR102" s="180"/>
      <c r="AS102" s="180"/>
      <c r="AT102" s="237"/>
      <c r="AU102" s="237"/>
      <c r="AV102" s="237"/>
      <c r="AW102" s="237"/>
      <c r="AX102" s="246"/>
      <c r="AY102" s="246"/>
    </row>
    <row r="103" spans="1:51" s="205" customFormat="1" ht="14.45" hidden="1" customHeight="1">
      <c r="A103" s="726"/>
      <c r="B103" s="1610" t="s">
        <v>1009</v>
      </c>
      <c r="C103" s="1610"/>
      <c r="D103" s="1610"/>
      <c r="E103" s="1610"/>
      <c r="F103" s="1610"/>
      <c r="G103" s="1610"/>
      <c r="H103" s="1610"/>
      <c r="I103" s="1044" t="s">
        <v>1010</v>
      </c>
      <c r="J103" s="1044"/>
      <c r="K103" s="1044" t="s">
        <v>6</v>
      </c>
      <c r="L103" s="1044"/>
      <c r="M103" s="1044"/>
      <c r="N103" s="1044"/>
      <c r="O103" s="1232"/>
      <c r="P103" s="1232"/>
      <c r="Q103" s="1717" t="e">
        <f>AI103/Z103</f>
        <v>#DIV/0!</v>
      </c>
      <c r="R103" s="1716"/>
      <c r="S103" s="1716"/>
      <c r="T103" s="1717" t="e">
        <f>AL103/AC103</f>
        <v>#DIV/0!</v>
      </c>
      <c r="U103" s="1716"/>
      <c r="V103" s="1716"/>
      <c r="W103" s="1717" t="e">
        <f>AO103/AF103</f>
        <v>#DIV/0!</v>
      </c>
      <c r="X103" s="1716"/>
      <c r="Y103" s="1716"/>
      <c r="Z103" s="1716"/>
      <c r="AA103" s="1716"/>
      <c r="AB103" s="1716"/>
      <c r="AC103" s="1716"/>
      <c r="AD103" s="1716"/>
      <c r="AE103" s="1716"/>
      <c r="AF103" s="1716"/>
      <c r="AG103" s="1716"/>
      <c r="AH103" s="1716"/>
      <c r="AI103" s="1042">
        <v>0</v>
      </c>
      <c r="AJ103" s="1042"/>
      <c r="AK103" s="1042"/>
      <c r="AL103" s="1042">
        <v>0</v>
      </c>
      <c r="AM103" s="1042"/>
      <c r="AN103" s="1042"/>
      <c r="AO103" s="1042">
        <v>0</v>
      </c>
      <c r="AP103" s="1042"/>
      <c r="AQ103" s="1042"/>
      <c r="AR103" s="180"/>
      <c r="AS103" s="180"/>
      <c r="AT103" s="237"/>
      <c r="AU103" s="237"/>
      <c r="AV103" s="237"/>
      <c r="AW103" s="237"/>
      <c r="AX103" s="246"/>
      <c r="AY103" s="246"/>
    </row>
    <row r="104" spans="1:51" s="205" customFormat="1" ht="15" hidden="1" customHeight="1">
      <c r="A104" s="726"/>
      <c r="B104" s="1724" t="s">
        <v>1005</v>
      </c>
      <c r="C104" s="1724"/>
      <c r="D104" s="1724"/>
      <c r="E104" s="1724"/>
      <c r="F104" s="1724"/>
      <c r="G104" s="1724"/>
      <c r="H104" s="1724"/>
      <c r="I104" s="1044" t="s">
        <v>1008</v>
      </c>
      <c r="J104" s="1044"/>
      <c r="K104" s="1580"/>
      <c r="L104" s="1717"/>
      <c r="M104" s="1717"/>
      <c r="N104" s="1717"/>
      <c r="O104" s="1232"/>
      <c r="P104" s="1232"/>
      <c r="Q104" s="1760" t="e">
        <f>AI104/Z104</f>
        <v>#DIV/0!</v>
      </c>
      <c r="R104" s="1760"/>
      <c r="S104" s="1760"/>
      <c r="T104" s="1760" t="e">
        <f>AL104/AC104</f>
        <v>#DIV/0!</v>
      </c>
      <c r="U104" s="1760"/>
      <c r="V104" s="1760"/>
      <c r="W104" s="1760" t="e">
        <f>AO104/AF104</f>
        <v>#DIV/0!</v>
      </c>
      <c r="X104" s="1760"/>
      <c r="Y104" s="1760"/>
      <c r="Z104" s="1716"/>
      <c r="AA104" s="1716"/>
      <c r="AB104" s="1716"/>
      <c r="AC104" s="1716"/>
      <c r="AD104" s="1716"/>
      <c r="AE104" s="1716"/>
      <c r="AF104" s="1716"/>
      <c r="AG104" s="1716"/>
      <c r="AH104" s="1716"/>
      <c r="AI104" s="1042">
        <v>0</v>
      </c>
      <c r="AJ104" s="1042"/>
      <c r="AK104" s="1042"/>
      <c r="AL104" s="1042">
        <v>0</v>
      </c>
      <c r="AM104" s="1042"/>
      <c r="AN104" s="1042"/>
      <c r="AO104" s="1042">
        <v>0</v>
      </c>
      <c r="AP104" s="1042"/>
      <c r="AQ104" s="1042"/>
      <c r="AR104" s="180"/>
      <c r="AS104" s="180"/>
      <c r="AT104" s="237"/>
      <c r="AU104" s="237"/>
      <c r="AV104" s="237"/>
      <c r="AW104" s="237"/>
      <c r="AX104" s="246"/>
      <c r="AY104" s="246"/>
    </row>
    <row r="105" spans="1:51" s="205" customFormat="1" ht="30" hidden="1" customHeight="1">
      <c r="A105" s="726"/>
      <c r="B105" s="1734" t="s">
        <v>251</v>
      </c>
      <c r="C105" s="1735"/>
      <c r="D105" s="1735"/>
      <c r="E105" s="1735"/>
      <c r="F105" s="1735"/>
      <c r="G105" s="1735"/>
      <c r="H105" s="1736"/>
      <c r="I105" s="1061" t="s">
        <v>1008</v>
      </c>
      <c r="J105" s="1168"/>
      <c r="K105" s="1517"/>
      <c r="L105" s="1062"/>
      <c r="M105" s="1062"/>
      <c r="N105" s="1168"/>
      <c r="O105" s="1250"/>
      <c r="P105" s="1252"/>
      <c r="Q105" s="1234" t="e">
        <f>AI105/Z105</f>
        <v>#DIV/0!</v>
      </c>
      <c r="R105" s="1234"/>
      <c r="S105" s="1234"/>
      <c r="T105" s="1234" t="e">
        <f>AL105/AC105</f>
        <v>#DIV/0!</v>
      </c>
      <c r="U105" s="1234"/>
      <c r="V105" s="1234"/>
      <c r="W105" s="1234" t="e">
        <f>AO105/AF105</f>
        <v>#DIV/0!</v>
      </c>
      <c r="X105" s="1234"/>
      <c r="Y105" s="1234"/>
      <c r="Z105" s="1716"/>
      <c r="AA105" s="1716"/>
      <c r="AB105" s="1716"/>
      <c r="AC105" s="1716"/>
      <c r="AD105" s="1716"/>
      <c r="AE105" s="1716"/>
      <c r="AF105" s="1716"/>
      <c r="AG105" s="1716"/>
      <c r="AH105" s="1716"/>
      <c r="AI105" s="1042">
        <v>0</v>
      </c>
      <c r="AJ105" s="1042"/>
      <c r="AK105" s="1042"/>
      <c r="AL105" s="1042">
        <v>0</v>
      </c>
      <c r="AM105" s="1042"/>
      <c r="AN105" s="1042"/>
      <c r="AO105" s="1042">
        <v>0</v>
      </c>
      <c r="AP105" s="1042"/>
      <c r="AQ105" s="1042"/>
      <c r="AR105" s="180"/>
      <c r="AS105" s="180"/>
      <c r="AT105" s="237"/>
      <c r="AU105" s="237"/>
      <c r="AV105" s="237"/>
      <c r="AW105" s="237"/>
      <c r="AX105" s="246"/>
      <c r="AY105" s="246"/>
    </row>
    <row r="106" spans="1:51" s="205" customFormat="1" ht="26.25" customHeight="1">
      <c r="A106" s="726"/>
      <c r="B106" s="1737" t="s">
        <v>918</v>
      </c>
      <c r="C106" s="1737"/>
      <c r="D106" s="1737"/>
      <c r="E106" s="1737"/>
      <c r="F106" s="1737"/>
      <c r="G106" s="1737"/>
      <c r="H106" s="1737"/>
      <c r="I106" s="1738" t="s">
        <v>700</v>
      </c>
      <c r="J106" s="1738"/>
      <c r="K106" s="1738"/>
      <c r="L106" s="1738"/>
      <c r="M106" s="1738"/>
      <c r="N106" s="1738"/>
      <c r="O106" s="1720">
        <v>9003</v>
      </c>
      <c r="P106" s="1720"/>
      <c r="Q106" s="1719" t="s">
        <v>6</v>
      </c>
      <c r="R106" s="1719"/>
      <c r="S106" s="1719"/>
      <c r="T106" s="1719" t="s">
        <v>6</v>
      </c>
      <c r="U106" s="1719"/>
      <c r="V106" s="1719"/>
      <c r="W106" s="1719" t="s">
        <v>6</v>
      </c>
      <c r="X106" s="1719"/>
      <c r="Y106" s="1719"/>
      <c r="Z106" s="1719" t="s">
        <v>6</v>
      </c>
      <c r="AA106" s="1719"/>
      <c r="AB106" s="1719"/>
      <c r="AC106" s="1719" t="s">
        <v>6</v>
      </c>
      <c r="AD106" s="1719"/>
      <c r="AE106" s="1719"/>
      <c r="AF106" s="1719" t="s">
        <v>6</v>
      </c>
      <c r="AG106" s="1719"/>
      <c r="AH106" s="1719"/>
      <c r="AI106" s="1721">
        <f>AI78+AI87+AI97</f>
        <v>1753885.17</v>
      </c>
      <c r="AJ106" s="1721"/>
      <c r="AK106" s="1721"/>
      <c r="AL106" s="1721">
        <f>AL78+AL87+AL97</f>
        <v>1873500</v>
      </c>
      <c r="AM106" s="1721"/>
      <c r="AN106" s="1721"/>
      <c r="AO106" s="1721">
        <f>AO78+AO87+AO97</f>
        <v>1944300</v>
      </c>
      <c r="AP106" s="1721"/>
      <c r="AQ106" s="1721"/>
      <c r="AR106" s="180"/>
      <c r="AS106" s="180"/>
      <c r="AT106" s="237"/>
      <c r="AU106" s="237"/>
      <c r="AV106" s="237"/>
      <c r="AW106" s="237"/>
      <c r="AX106" s="246"/>
      <c r="AY106" s="246"/>
    </row>
    <row r="107" spans="1:51" s="205" customFormat="1" ht="43.5" hidden="1" customHeight="1">
      <c r="A107" s="726"/>
      <c r="B107" s="1730" t="s">
        <v>996</v>
      </c>
      <c r="C107" s="1731"/>
      <c r="D107" s="1731"/>
      <c r="E107" s="1731"/>
      <c r="F107" s="1731"/>
      <c r="G107" s="1731"/>
      <c r="H107" s="1731"/>
      <c r="I107" s="1731"/>
      <c r="J107" s="1731"/>
      <c r="K107" s="1731"/>
      <c r="L107" s="1731"/>
      <c r="M107" s="1731"/>
      <c r="N107" s="1732"/>
      <c r="O107" s="1733" t="s">
        <v>468</v>
      </c>
      <c r="P107" s="1733"/>
      <c r="Q107" s="1725" t="s">
        <v>6</v>
      </c>
      <c r="R107" s="1725"/>
      <c r="S107" s="1725"/>
      <c r="T107" s="1725" t="s">
        <v>6</v>
      </c>
      <c r="U107" s="1725"/>
      <c r="V107" s="1725"/>
      <c r="W107" s="1725" t="s">
        <v>6</v>
      </c>
      <c r="X107" s="1725"/>
      <c r="Y107" s="1725"/>
      <c r="Z107" s="1725" t="s">
        <v>6</v>
      </c>
      <c r="AA107" s="1725"/>
      <c r="AB107" s="1725"/>
      <c r="AC107" s="1725" t="s">
        <v>6</v>
      </c>
      <c r="AD107" s="1725"/>
      <c r="AE107" s="1725"/>
      <c r="AF107" s="1725" t="s">
        <v>6</v>
      </c>
      <c r="AG107" s="1725"/>
      <c r="AH107" s="1725"/>
      <c r="AI107" s="1718">
        <f>SUM(AI108:AK110)</f>
        <v>0</v>
      </c>
      <c r="AJ107" s="1718"/>
      <c r="AK107" s="1718"/>
      <c r="AL107" s="1718">
        <f>SUM(AL108:AN110)</f>
        <v>0</v>
      </c>
      <c r="AM107" s="1718"/>
      <c r="AN107" s="1718"/>
      <c r="AO107" s="1718">
        <f>SUM(AO108:AQ110)</f>
        <v>0</v>
      </c>
      <c r="AP107" s="1718"/>
      <c r="AQ107" s="1718"/>
      <c r="AR107" s="180"/>
      <c r="AS107" s="180"/>
      <c r="AT107" s="237"/>
      <c r="AU107" s="237"/>
      <c r="AV107" s="237"/>
      <c r="AW107" s="237"/>
      <c r="AX107" s="246"/>
      <c r="AY107" s="246"/>
    </row>
    <row r="108" spans="1:51" s="205" customFormat="1" hidden="1">
      <c r="A108" s="726"/>
      <c r="B108" s="1724" t="s">
        <v>1123</v>
      </c>
      <c r="C108" s="1724"/>
      <c r="D108" s="1724"/>
      <c r="E108" s="1724"/>
      <c r="F108" s="1724"/>
      <c r="G108" s="1724"/>
      <c r="H108" s="1724"/>
      <c r="I108" s="1044" t="s">
        <v>1043</v>
      </c>
      <c r="J108" s="1044"/>
      <c r="K108" s="1580">
        <v>0</v>
      </c>
      <c r="L108" s="1044"/>
      <c r="M108" s="1044"/>
      <c r="N108" s="1044"/>
      <c r="O108" s="1232"/>
      <c r="P108" s="1232"/>
      <c r="Q108" s="1715"/>
      <c r="R108" s="1715"/>
      <c r="S108" s="1715"/>
      <c r="T108" s="1715"/>
      <c r="U108" s="1715"/>
      <c r="V108" s="1715"/>
      <c r="W108" s="1715"/>
      <c r="X108" s="1715"/>
      <c r="Y108" s="1715"/>
      <c r="Z108" s="1717" t="e">
        <f>AI108/Q108</f>
        <v>#DIV/0!</v>
      </c>
      <c r="AA108" s="1716"/>
      <c r="AB108" s="1716"/>
      <c r="AC108" s="1717" t="e">
        <f t="shared" ref="AC108" si="46">AL108/T108</f>
        <v>#DIV/0!</v>
      </c>
      <c r="AD108" s="1716"/>
      <c r="AE108" s="1716"/>
      <c r="AF108" s="1717" t="e">
        <f t="shared" ref="AF108" si="47">AO108/W108</f>
        <v>#DIV/0!</v>
      </c>
      <c r="AG108" s="1716"/>
      <c r="AH108" s="1716"/>
      <c r="AI108" s="1042">
        <v>0</v>
      </c>
      <c r="AJ108" s="1042"/>
      <c r="AK108" s="1042"/>
      <c r="AL108" s="1042">
        <v>0</v>
      </c>
      <c r="AM108" s="1042"/>
      <c r="AN108" s="1042"/>
      <c r="AO108" s="1042">
        <v>0</v>
      </c>
      <c r="AP108" s="1042"/>
      <c r="AQ108" s="1042"/>
      <c r="AR108" s="180"/>
      <c r="AS108" s="180"/>
      <c r="AT108" s="237"/>
      <c r="AU108" s="237"/>
      <c r="AV108" s="237"/>
      <c r="AW108" s="237"/>
      <c r="AX108" s="246"/>
      <c r="AY108" s="246"/>
    </row>
    <row r="109" spans="1:51" s="205" customFormat="1" hidden="1">
      <c r="A109" s="726"/>
      <c r="B109" s="1724">
        <v>0</v>
      </c>
      <c r="C109" s="1724"/>
      <c r="D109" s="1724"/>
      <c r="E109" s="1724"/>
      <c r="F109" s="1724"/>
      <c r="G109" s="1724"/>
      <c r="H109" s="1724"/>
      <c r="I109" s="1044" t="s">
        <v>1043</v>
      </c>
      <c r="J109" s="1044"/>
      <c r="K109" s="1580">
        <v>0</v>
      </c>
      <c r="L109" s="1044"/>
      <c r="M109" s="1044"/>
      <c r="N109" s="1044"/>
      <c r="O109" s="1232"/>
      <c r="P109" s="1232"/>
      <c r="Q109" s="1715"/>
      <c r="R109" s="1715"/>
      <c r="S109" s="1715"/>
      <c r="T109" s="1715"/>
      <c r="U109" s="1715"/>
      <c r="V109" s="1715"/>
      <c r="W109" s="1715"/>
      <c r="X109" s="1715"/>
      <c r="Y109" s="1715"/>
      <c r="Z109" s="1717" t="e">
        <f>AI109/Q109</f>
        <v>#DIV/0!</v>
      </c>
      <c r="AA109" s="1716"/>
      <c r="AB109" s="1716"/>
      <c r="AC109" s="1717" t="e">
        <f t="shared" ref="AC109" si="48">AL109/T109</f>
        <v>#DIV/0!</v>
      </c>
      <c r="AD109" s="1716"/>
      <c r="AE109" s="1716"/>
      <c r="AF109" s="1717" t="e">
        <f t="shared" ref="AF109" si="49">AO109/W109</f>
        <v>#DIV/0!</v>
      </c>
      <c r="AG109" s="1716"/>
      <c r="AH109" s="1716"/>
      <c r="AI109" s="1042">
        <v>0</v>
      </c>
      <c r="AJ109" s="1042"/>
      <c r="AK109" s="1042"/>
      <c r="AL109" s="1042">
        <v>0</v>
      </c>
      <c r="AM109" s="1042"/>
      <c r="AN109" s="1042"/>
      <c r="AO109" s="1042">
        <v>0</v>
      </c>
      <c r="AP109" s="1042"/>
      <c r="AQ109" s="1042"/>
      <c r="AR109" s="180"/>
      <c r="AS109" s="180"/>
      <c r="AT109" s="237"/>
      <c r="AU109" s="237"/>
      <c r="AV109" s="237"/>
      <c r="AW109" s="237"/>
      <c r="AX109" s="246"/>
      <c r="AY109" s="246"/>
    </row>
    <row r="110" spans="1:51" s="205" customFormat="1" ht="15" hidden="1" customHeight="1">
      <c r="A110" s="726"/>
      <c r="B110" s="1724">
        <v>0</v>
      </c>
      <c r="C110" s="1724"/>
      <c r="D110" s="1724"/>
      <c r="E110" s="1724"/>
      <c r="F110" s="1724"/>
      <c r="G110" s="1724"/>
      <c r="H110" s="1724"/>
      <c r="I110" s="1044" t="s">
        <v>1043</v>
      </c>
      <c r="J110" s="1044"/>
      <c r="K110" s="1580">
        <v>0</v>
      </c>
      <c r="L110" s="1044"/>
      <c r="M110" s="1044"/>
      <c r="N110" s="1044"/>
      <c r="O110" s="1232"/>
      <c r="P110" s="1232"/>
      <c r="Q110" s="1716"/>
      <c r="R110" s="1716"/>
      <c r="S110" s="1716"/>
      <c r="T110" s="1716"/>
      <c r="U110" s="1716"/>
      <c r="V110" s="1716"/>
      <c r="W110" s="1716"/>
      <c r="X110" s="1716"/>
      <c r="Y110" s="1716"/>
      <c r="Z110" s="1717" t="e">
        <f>AI110/Q110</f>
        <v>#DIV/0!</v>
      </c>
      <c r="AA110" s="1716"/>
      <c r="AB110" s="1716"/>
      <c r="AC110" s="1717" t="e">
        <f t="shared" ref="AC110" si="50">AL110/T110</f>
        <v>#DIV/0!</v>
      </c>
      <c r="AD110" s="1716"/>
      <c r="AE110" s="1716"/>
      <c r="AF110" s="1717" t="e">
        <f t="shared" ref="AF110" si="51">AO110/W110</f>
        <v>#DIV/0!</v>
      </c>
      <c r="AG110" s="1716"/>
      <c r="AH110" s="1716"/>
      <c r="AI110" s="1042">
        <v>0</v>
      </c>
      <c r="AJ110" s="1042"/>
      <c r="AK110" s="1042"/>
      <c r="AL110" s="1042">
        <v>0</v>
      </c>
      <c r="AM110" s="1042"/>
      <c r="AN110" s="1042"/>
      <c r="AO110" s="1042">
        <v>0</v>
      </c>
      <c r="AP110" s="1042"/>
      <c r="AQ110" s="1042"/>
      <c r="AR110" s="180"/>
      <c r="AS110" s="180"/>
      <c r="AT110" s="237"/>
      <c r="AU110" s="237"/>
      <c r="AV110" s="237"/>
      <c r="AW110" s="237"/>
      <c r="AX110" s="246"/>
      <c r="AY110" s="246"/>
    </row>
    <row r="111" spans="1:51" s="205" customFormat="1" ht="27.75" hidden="1" customHeight="1">
      <c r="A111" s="726"/>
      <c r="B111" s="1730" t="s">
        <v>216</v>
      </c>
      <c r="C111" s="1731"/>
      <c r="D111" s="1731"/>
      <c r="E111" s="1731"/>
      <c r="F111" s="1731"/>
      <c r="G111" s="1731"/>
      <c r="H111" s="1731"/>
      <c r="I111" s="1731"/>
      <c r="J111" s="1731"/>
      <c r="K111" s="1731"/>
      <c r="L111" s="1731"/>
      <c r="M111" s="1731"/>
      <c r="N111" s="1732"/>
      <c r="O111" s="1745" t="s">
        <v>917</v>
      </c>
      <c r="P111" s="1746"/>
      <c r="Q111" s="1725" t="s">
        <v>6</v>
      </c>
      <c r="R111" s="1725"/>
      <c r="S111" s="1725"/>
      <c r="T111" s="1725" t="s">
        <v>6</v>
      </c>
      <c r="U111" s="1725"/>
      <c r="V111" s="1725"/>
      <c r="W111" s="1725" t="s">
        <v>6</v>
      </c>
      <c r="X111" s="1725"/>
      <c r="Y111" s="1725"/>
      <c r="Z111" s="1725" t="s">
        <v>6</v>
      </c>
      <c r="AA111" s="1725"/>
      <c r="AB111" s="1725"/>
      <c r="AC111" s="1725" t="s">
        <v>6</v>
      </c>
      <c r="AD111" s="1725"/>
      <c r="AE111" s="1725"/>
      <c r="AF111" s="1725" t="s">
        <v>6</v>
      </c>
      <c r="AG111" s="1725"/>
      <c r="AH111" s="1725"/>
      <c r="AI111" s="1718">
        <f>AI112</f>
        <v>0</v>
      </c>
      <c r="AJ111" s="1718"/>
      <c r="AK111" s="1718"/>
      <c r="AL111" s="1718">
        <f>AL112</f>
        <v>0</v>
      </c>
      <c r="AM111" s="1718"/>
      <c r="AN111" s="1718"/>
      <c r="AO111" s="1718">
        <f>AO112</f>
        <v>0</v>
      </c>
      <c r="AP111" s="1718"/>
      <c r="AQ111" s="1718"/>
      <c r="AR111" s="180"/>
      <c r="AS111" s="180"/>
      <c r="AT111" s="237"/>
      <c r="AU111" s="237"/>
      <c r="AV111" s="237"/>
      <c r="AW111" s="237"/>
      <c r="AX111" s="246"/>
      <c r="AY111" s="246"/>
    </row>
    <row r="112" spans="1:51" s="205" customFormat="1" ht="30.75" hidden="1" customHeight="1">
      <c r="A112" s="726"/>
      <c r="B112" s="1747" t="s">
        <v>215</v>
      </c>
      <c r="C112" s="1748"/>
      <c r="D112" s="1748"/>
      <c r="E112" s="1748"/>
      <c r="F112" s="1748"/>
      <c r="G112" s="1748"/>
      <c r="H112" s="1748"/>
      <c r="I112" s="1748"/>
      <c r="J112" s="1748"/>
      <c r="K112" s="1748"/>
      <c r="L112" s="1748"/>
      <c r="M112" s="1748"/>
      <c r="N112" s="1749"/>
      <c r="O112" s="1750"/>
      <c r="P112" s="1750"/>
      <c r="Q112" s="1751" t="s">
        <v>6</v>
      </c>
      <c r="R112" s="1751"/>
      <c r="S112" s="1751"/>
      <c r="T112" s="1751" t="s">
        <v>6</v>
      </c>
      <c r="U112" s="1751"/>
      <c r="V112" s="1751"/>
      <c r="W112" s="1751" t="s">
        <v>6</v>
      </c>
      <c r="X112" s="1751"/>
      <c r="Y112" s="1751"/>
      <c r="Z112" s="1751" t="s">
        <v>6</v>
      </c>
      <c r="AA112" s="1751"/>
      <c r="AB112" s="1751"/>
      <c r="AC112" s="1751" t="s">
        <v>6</v>
      </c>
      <c r="AD112" s="1751"/>
      <c r="AE112" s="1751"/>
      <c r="AF112" s="1751" t="s">
        <v>6</v>
      </c>
      <c r="AG112" s="1751"/>
      <c r="AH112" s="1751"/>
      <c r="AI112" s="1752">
        <f>SUM(AI113:AK115)</f>
        <v>0</v>
      </c>
      <c r="AJ112" s="1752"/>
      <c r="AK112" s="1752"/>
      <c r="AL112" s="1752">
        <f>SUM(AL113:AN115)</f>
        <v>0</v>
      </c>
      <c r="AM112" s="1752"/>
      <c r="AN112" s="1752"/>
      <c r="AO112" s="1752">
        <f>SUM(AO113:AQ115)</f>
        <v>0</v>
      </c>
      <c r="AP112" s="1752"/>
      <c r="AQ112" s="1752"/>
      <c r="AR112" s="180"/>
      <c r="AS112" s="180"/>
      <c r="AT112" s="237"/>
      <c r="AU112" s="237"/>
      <c r="AV112" s="237"/>
      <c r="AW112" s="237"/>
      <c r="AX112" s="246"/>
      <c r="AY112" s="246"/>
    </row>
    <row r="113" spans="1:51" s="205" customFormat="1" hidden="1">
      <c r="A113" s="726"/>
      <c r="B113" s="1724" t="s">
        <v>1123</v>
      </c>
      <c r="C113" s="1724"/>
      <c r="D113" s="1724"/>
      <c r="E113" s="1724"/>
      <c r="F113" s="1724"/>
      <c r="G113" s="1724"/>
      <c r="H113" s="1724"/>
      <c r="I113" s="1044" t="s">
        <v>1043</v>
      </c>
      <c r="J113" s="1044"/>
      <c r="K113" s="1580" t="s">
        <v>254</v>
      </c>
      <c r="L113" s="1717"/>
      <c r="M113" s="1717"/>
      <c r="N113" s="1717"/>
      <c r="O113" s="1232"/>
      <c r="P113" s="1232"/>
      <c r="Q113" s="1715">
        <v>12</v>
      </c>
      <c r="R113" s="1715"/>
      <c r="S113" s="1715"/>
      <c r="T113" s="1715">
        <v>12</v>
      </c>
      <c r="U113" s="1715"/>
      <c r="V113" s="1715"/>
      <c r="W113" s="1715">
        <v>12</v>
      </c>
      <c r="X113" s="1715"/>
      <c r="Y113" s="1715"/>
      <c r="Z113" s="1234">
        <f>AI113/Q113</f>
        <v>0</v>
      </c>
      <c r="AA113" s="1234"/>
      <c r="AB113" s="1234"/>
      <c r="AC113" s="1234">
        <f t="shared" ref="AC113:AC115" si="52">AL113/T113</f>
        <v>0</v>
      </c>
      <c r="AD113" s="1234"/>
      <c r="AE113" s="1234"/>
      <c r="AF113" s="1234">
        <f t="shared" ref="AF113:AF115" si="53">AO113/W113</f>
        <v>0</v>
      </c>
      <c r="AG113" s="1234"/>
      <c r="AH113" s="1234"/>
      <c r="AI113" s="1042">
        <v>0</v>
      </c>
      <c r="AJ113" s="1042"/>
      <c r="AK113" s="1042"/>
      <c r="AL113" s="1042">
        <v>0</v>
      </c>
      <c r="AM113" s="1042"/>
      <c r="AN113" s="1042"/>
      <c r="AO113" s="1042">
        <v>0</v>
      </c>
      <c r="AP113" s="1042"/>
      <c r="AQ113" s="1042"/>
      <c r="AR113" s="180"/>
      <c r="AS113" s="180"/>
      <c r="AT113" s="237"/>
      <c r="AU113" s="237"/>
      <c r="AV113" s="237"/>
      <c r="AW113" s="237"/>
      <c r="AX113" s="246"/>
      <c r="AY113" s="246"/>
    </row>
    <row r="114" spans="1:51" s="205" customFormat="1" ht="15" hidden="1" customHeight="1">
      <c r="A114" s="726"/>
      <c r="B114" s="1724">
        <v>0</v>
      </c>
      <c r="C114" s="1724"/>
      <c r="D114" s="1724"/>
      <c r="E114" s="1724"/>
      <c r="F114" s="1724"/>
      <c r="G114" s="1724"/>
      <c r="H114" s="1724"/>
      <c r="I114" s="1044" t="s">
        <v>1043</v>
      </c>
      <c r="J114" s="1044"/>
      <c r="K114" s="1580"/>
      <c r="L114" s="1717"/>
      <c r="M114" s="1717"/>
      <c r="N114" s="1717"/>
      <c r="O114" s="1232"/>
      <c r="P114" s="1232"/>
      <c r="Q114" s="1715"/>
      <c r="R114" s="1715"/>
      <c r="S114" s="1715"/>
      <c r="T114" s="1715"/>
      <c r="U114" s="1715"/>
      <c r="V114" s="1715"/>
      <c r="W114" s="1715"/>
      <c r="X114" s="1715"/>
      <c r="Y114" s="1715"/>
      <c r="Z114" s="1234" t="e">
        <f>AI114/Q114</f>
        <v>#DIV/0!</v>
      </c>
      <c r="AA114" s="1234"/>
      <c r="AB114" s="1234"/>
      <c r="AC114" s="1234" t="e">
        <f t="shared" si="52"/>
        <v>#DIV/0!</v>
      </c>
      <c r="AD114" s="1234"/>
      <c r="AE114" s="1234"/>
      <c r="AF114" s="1234" t="e">
        <f t="shared" si="53"/>
        <v>#DIV/0!</v>
      </c>
      <c r="AG114" s="1234"/>
      <c r="AH114" s="1234"/>
      <c r="AI114" s="1042">
        <v>0</v>
      </c>
      <c r="AJ114" s="1042"/>
      <c r="AK114" s="1042"/>
      <c r="AL114" s="1042">
        <v>0</v>
      </c>
      <c r="AM114" s="1042"/>
      <c r="AN114" s="1042"/>
      <c r="AO114" s="1042">
        <v>0</v>
      </c>
      <c r="AP114" s="1042"/>
      <c r="AQ114" s="1042"/>
      <c r="AR114" s="180"/>
      <c r="AS114" s="180"/>
      <c r="AT114" s="237"/>
      <c r="AU114" s="237"/>
      <c r="AV114" s="237"/>
      <c r="AW114" s="237"/>
      <c r="AX114" s="246"/>
      <c r="AY114" s="246"/>
    </row>
    <row r="115" spans="1:51" s="205" customFormat="1" ht="15" hidden="1" customHeight="1">
      <c r="A115" s="726"/>
      <c r="B115" s="1724">
        <v>0</v>
      </c>
      <c r="C115" s="1724"/>
      <c r="D115" s="1724"/>
      <c r="E115" s="1724"/>
      <c r="F115" s="1724"/>
      <c r="G115" s="1724"/>
      <c r="H115" s="1724"/>
      <c r="I115" s="1044" t="s">
        <v>1043</v>
      </c>
      <c r="J115" s="1044"/>
      <c r="K115" s="1580"/>
      <c r="L115" s="1717"/>
      <c r="M115" s="1717"/>
      <c r="N115" s="1717"/>
      <c r="O115" s="1232"/>
      <c r="P115" s="1232"/>
      <c r="Q115" s="1716"/>
      <c r="R115" s="1716"/>
      <c r="S115" s="1716"/>
      <c r="T115" s="1716"/>
      <c r="U115" s="1716"/>
      <c r="V115" s="1716"/>
      <c r="W115" s="1716"/>
      <c r="X115" s="1716"/>
      <c r="Y115" s="1716"/>
      <c r="Z115" s="1234" t="e">
        <f>AI115/Q115</f>
        <v>#DIV/0!</v>
      </c>
      <c r="AA115" s="1234"/>
      <c r="AB115" s="1234"/>
      <c r="AC115" s="1234" t="e">
        <f t="shared" si="52"/>
        <v>#DIV/0!</v>
      </c>
      <c r="AD115" s="1234"/>
      <c r="AE115" s="1234"/>
      <c r="AF115" s="1234" t="e">
        <f t="shared" si="53"/>
        <v>#DIV/0!</v>
      </c>
      <c r="AG115" s="1234"/>
      <c r="AH115" s="1234"/>
      <c r="AI115" s="1042">
        <v>0</v>
      </c>
      <c r="AJ115" s="1042"/>
      <c r="AK115" s="1042"/>
      <c r="AL115" s="1042">
        <v>0</v>
      </c>
      <c r="AM115" s="1042"/>
      <c r="AN115" s="1042"/>
      <c r="AO115" s="1042">
        <v>0</v>
      </c>
      <c r="AP115" s="1042"/>
      <c r="AQ115" s="1042"/>
      <c r="AR115" s="180"/>
      <c r="AS115" s="180"/>
      <c r="AT115" s="237"/>
      <c r="AU115" s="237"/>
      <c r="AV115" s="237"/>
      <c r="AW115" s="237"/>
      <c r="AX115" s="246"/>
      <c r="AY115" s="246"/>
    </row>
    <row r="116" spans="1:51" s="205" customFormat="1" ht="44.25" hidden="1" customHeight="1">
      <c r="A116" s="726"/>
      <c r="B116" s="1730" t="s">
        <v>864</v>
      </c>
      <c r="C116" s="1731"/>
      <c r="D116" s="1731"/>
      <c r="E116" s="1731"/>
      <c r="F116" s="1731"/>
      <c r="G116" s="1731"/>
      <c r="H116" s="1731"/>
      <c r="I116" s="1731"/>
      <c r="J116" s="1731"/>
      <c r="K116" s="1731"/>
      <c r="L116" s="1731"/>
      <c r="M116" s="1731"/>
      <c r="N116" s="1732"/>
      <c r="O116" s="1745" t="s">
        <v>916</v>
      </c>
      <c r="P116" s="1746"/>
      <c r="Q116" s="1725" t="s">
        <v>6</v>
      </c>
      <c r="R116" s="1725"/>
      <c r="S116" s="1725"/>
      <c r="T116" s="1725" t="s">
        <v>6</v>
      </c>
      <c r="U116" s="1725"/>
      <c r="V116" s="1725"/>
      <c r="W116" s="1725" t="s">
        <v>6</v>
      </c>
      <c r="X116" s="1725"/>
      <c r="Y116" s="1725"/>
      <c r="Z116" s="1725" t="s">
        <v>6</v>
      </c>
      <c r="AA116" s="1725"/>
      <c r="AB116" s="1725"/>
      <c r="AC116" s="1725" t="s">
        <v>6</v>
      </c>
      <c r="AD116" s="1725"/>
      <c r="AE116" s="1725"/>
      <c r="AF116" s="1725" t="s">
        <v>6</v>
      </c>
      <c r="AG116" s="1725"/>
      <c r="AH116" s="1725"/>
      <c r="AI116" s="1718">
        <f>SUM(AI117:AK119)</f>
        <v>0</v>
      </c>
      <c r="AJ116" s="1718"/>
      <c r="AK116" s="1718"/>
      <c r="AL116" s="1718">
        <f>SUM(AL117:AN119)</f>
        <v>0</v>
      </c>
      <c r="AM116" s="1718"/>
      <c r="AN116" s="1718"/>
      <c r="AO116" s="1718">
        <f>SUM(AO117:AQ119)</f>
        <v>0</v>
      </c>
      <c r="AP116" s="1718"/>
      <c r="AQ116" s="1718"/>
      <c r="AR116" s="180"/>
      <c r="AS116" s="180"/>
      <c r="AT116" s="237"/>
      <c r="AU116" s="237"/>
      <c r="AV116" s="237"/>
      <c r="AW116" s="237"/>
      <c r="AX116" s="246"/>
      <c r="AY116" s="246"/>
    </row>
    <row r="117" spans="1:51" s="205" customFormat="1" hidden="1">
      <c r="A117" s="726"/>
      <c r="B117" s="1724" t="s">
        <v>1123</v>
      </c>
      <c r="C117" s="1724"/>
      <c r="D117" s="1724"/>
      <c r="E117" s="1724"/>
      <c r="F117" s="1724"/>
      <c r="G117" s="1724"/>
      <c r="H117" s="1724"/>
      <c r="I117" s="1044" t="s">
        <v>1043</v>
      </c>
      <c r="J117" s="1044"/>
      <c r="K117" s="1580" t="s">
        <v>254</v>
      </c>
      <c r="L117" s="1717"/>
      <c r="M117" s="1717"/>
      <c r="N117" s="1717"/>
      <c r="O117" s="1232"/>
      <c r="P117" s="1232"/>
      <c r="Q117" s="1715"/>
      <c r="R117" s="1715"/>
      <c r="S117" s="1715"/>
      <c r="T117" s="1715"/>
      <c r="U117" s="1715"/>
      <c r="V117" s="1715"/>
      <c r="W117" s="1715"/>
      <c r="X117" s="1715"/>
      <c r="Y117" s="1715"/>
      <c r="Z117" s="1717" t="e">
        <f>AI117/Q117</f>
        <v>#DIV/0!</v>
      </c>
      <c r="AA117" s="1716"/>
      <c r="AB117" s="1716"/>
      <c r="AC117" s="1717" t="e">
        <f t="shared" ref="AC117:AC119" si="54">AL117/T117</f>
        <v>#DIV/0!</v>
      </c>
      <c r="AD117" s="1716"/>
      <c r="AE117" s="1716"/>
      <c r="AF117" s="1717" t="e">
        <f t="shared" ref="AF117:AF119" si="55">AO117/W117</f>
        <v>#DIV/0!</v>
      </c>
      <c r="AG117" s="1716"/>
      <c r="AH117" s="1716"/>
      <c r="AI117" s="1042">
        <v>0</v>
      </c>
      <c r="AJ117" s="1042"/>
      <c r="AK117" s="1042"/>
      <c r="AL117" s="1042">
        <v>0</v>
      </c>
      <c r="AM117" s="1042"/>
      <c r="AN117" s="1042"/>
      <c r="AO117" s="1042">
        <v>0</v>
      </c>
      <c r="AP117" s="1042"/>
      <c r="AQ117" s="1042"/>
      <c r="AR117" s="180"/>
      <c r="AS117" s="180"/>
      <c r="AT117" s="237"/>
      <c r="AU117" s="237"/>
      <c r="AV117" s="237"/>
      <c r="AW117" s="237"/>
      <c r="AX117" s="246"/>
      <c r="AY117" s="246"/>
    </row>
    <row r="118" spans="1:51" s="205" customFormat="1" ht="15" hidden="1" customHeight="1">
      <c r="A118" s="726"/>
      <c r="B118" s="1724">
        <v>0</v>
      </c>
      <c r="C118" s="1724"/>
      <c r="D118" s="1724"/>
      <c r="E118" s="1724"/>
      <c r="F118" s="1724"/>
      <c r="G118" s="1724"/>
      <c r="H118" s="1724"/>
      <c r="I118" s="1044" t="s">
        <v>1043</v>
      </c>
      <c r="J118" s="1044"/>
      <c r="K118" s="1580"/>
      <c r="L118" s="1717"/>
      <c r="M118" s="1717"/>
      <c r="N118" s="1717"/>
      <c r="O118" s="1232"/>
      <c r="P118" s="1232"/>
      <c r="Q118" s="1715"/>
      <c r="R118" s="1715"/>
      <c r="S118" s="1715"/>
      <c r="T118" s="1715"/>
      <c r="U118" s="1715"/>
      <c r="V118" s="1715"/>
      <c r="W118" s="1715"/>
      <c r="X118" s="1715"/>
      <c r="Y118" s="1715"/>
      <c r="Z118" s="1717" t="e">
        <f>AI118/Q118</f>
        <v>#DIV/0!</v>
      </c>
      <c r="AA118" s="1716"/>
      <c r="AB118" s="1716"/>
      <c r="AC118" s="1717" t="e">
        <f t="shared" si="54"/>
        <v>#DIV/0!</v>
      </c>
      <c r="AD118" s="1716"/>
      <c r="AE118" s="1716"/>
      <c r="AF118" s="1717" t="e">
        <f t="shared" si="55"/>
        <v>#DIV/0!</v>
      </c>
      <c r="AG118" s="1716"/>
      <c r="AH118" s="1716"/>
      <c r="AI118" s="1042">
        <v>0</v>
      </c>
      <c r="AJ118" s="1042"/>
      <c r="AK118" s="1042"/>
      <c r="AL118" s="1042">
        <v>0</v>
      </c>
      <c r="AM118" s="1042"/>
      <c r="AN118" s="1042"/>
      <c r="AO118" s="1042">
        <v>0</v>
      </c>
      <c r="AP118" s="1042"/>
      <c r="AQ118" s="1042"/>
      <c r="AR118" s="180"/>
      <c r="AS118" s="180"/>
      <c r="AT118" s="237"/>
      <c r="AU118" s="237"/>
      <c r="AV118" s="237"/>
      <c r="AW118" s="237"/>
      <c r="AX118" s="246"/>
      <c r="AY118" s="246"/>
    </row>
    <row r="119" spans="1:51" s="205" customFormat="1" ht="15" hidden="1" customHeight="1">
      <c r="A119" s="726"/>
      <c r="B119" s="1724">
        <v>0</v>
      </c>
      <c r="C119" s="1724"/>
      <c r="D119" s="1724"/>
      <c r="E119" s="1724"/>
      <c r="F119" s="1724"/>
      <c r="G119" s="1724"/>
      <c r="H119" s="1724"/>
      <c r="I119" s="1044" t="s">
        <v>1043</v>
      </c>
      <c r="J119" s="1044"/>
      <c r="K119" s="1580"/>
      <c r="L119" s="1717"/>
      <c r="M119" s="1717"/>
      <c r="N119" s="1717"/>
      <c r="O119" s="1232"/>
      <c r="P119" s="1232"/>
      <c r="Q119" s="1716"/>
      <c r="R119" s="1716"/>
      <c r="S119" s="1716"/>
      <c r="T119" s="1716"/>
      <c r="U119" s="1716"/>
      <c r="V119" s="1716"/>
      <c r="W119" s="1716"/>
      <c r="X119" s="1716"/>
      <c r="Y119" s="1716"/>
      <c r="Z119" s="1717" t="e">
        <f>AI119/Q119</f>
        <v>#DIV/0!</v>
      </c>
      <c r="AA119" s="1716"/>
      <c r="AB119" s="1716"/>
      <c r="AC119" s="1717" t="e">
        <f t="shared" si="54"/>
        <v>#DIV/0!</v>
      </c>
      <c r="AD119" s="1716"/>
      <c r="AE119" s="1716"/>
      <c r="AF119" s="1717" t="e">
        <f t="shared" si="55"/>
        <v>#DIV/0!</v>
      </c>
      <c r="AG119" s="1716"/>
      <c r="AH119" s="1716"/>
      <c r="AI119" s="1042">
        <v>0</v>
      </c>
      <c r="AJ119" s="1042"/>
      <c r="AK119" s="1042"/>
      <c r="AL119" s="1042">
        <v>0</v>
      </c>
      <c r="AM119" s="1042"/>
      <c r="AN119" s="1042"/>
      <c r="AO119" s="1042">
        <v>0</v>
      </c>
      <c r="AP119" s="1042"/>
      <c r="AQ119" s="1042"/>
      <c r="AR119" s="180"/>
      <c r="AS119" s="180"/>
      <c r="AT119" s="237"/>
      <c r="AU119" s="237"/>
      <c r="AV119" s="237"/>
      <c r="AW119" s="237"/>
      <c r="AX119" s="246"/>
      <c r="AY119" s="246"/>
    </row>
    <row r="120" spans="1:51" s="205" customFormat="1" ht="94.5" hidden="1" customHeight="1">
      <c r="A120" s="726"/>
      <c r="B120" s="1737" t="s">
        <v>915</v>
      </c>
      <c r="C120" s="1737"/>
      <c r="D120" s="1737"/>
      <c r="E120" s="1737"/>
      <c r="F120" s="1737"/>
      <c r="G120" s="1737"/>
      <c r="H120" s="1737"/>
      <c r="I120" s="1738" t="s">
        <v>700</v>
      </c>
      <c r="J120" s="1738"/>
      <c r="K120" s="1738"/>
      <c r="L120" s="1738"/>
      <c r="M120" s="1738"/>
      <c r="N120" s="1738"/>
      <c r="O120" s="1720">
        <v>9004</v>
      </c>
      <c r="P120" s="1720"/>
      <c r="Q120" s="1719" t="s">
        <v>6</v>
      </c>
      <c r="R120" s="1719"/>
      <c r="S120" s="1719"/>
      <c r="T120" s="1719" t="s">
        <v>6</v>
      </c>
      <c r="U120" s="1719"/>
      <c r="V120" s="1719"/>
      <c r="W120" s="1719" t="s">
        <v>6</v>
      </c>
      <c r="X120" s="1719"/>
      <c r="Y120" s="1719"/>
      <c r="Z120" s="1719" t="s">
        <v>6</v>
      </c>
      <c r="AA120" s="1719"/>
      <c r="AB120" s="1719"/>
      <c r="AC120" s="1719" t="s">
        <v>6</v>
      </c>
      <c r="AD120" s="1719"/>
      <c r="AE120" s="1719"/>
      <c r="AF120" s="1719" t="s">
        <v>6</v>
      </c>
      <c r="AG120" s="1719"/>
      <c r="AH120" s="1719"/>
      <c r="AI120" s="1721">
        <f>AI116+AI111+AI107</f>
        <v>0</v>
      </c>
      <c r="AJ120" s="1721"/>
      <c r="AK120" s="1721"/>
      <c r="AL120" s="1721">
        <f>AL116+AL111+AL107</f>
        <v>0</v>
      </c>
      <c r="AM120" s="1721"/>
      <c r="AN120" s="1721"/>
      <c r="AO120" s="1721">
        <f>AO116+AO111+AO107</f>
        <v>0</v>
      </c>
      <c r="AP120" s="1721"/>
      <c r="AQ120" s="1721"/>
      <c r="AR120" s="180"/>
      <c r="AS120" s="180"/>
      <c r="AT120" s="237"/>
      <c r="AU120" s="237"/>
      <c r="AV120" s="237"/>
      <c r="AW120" s="237"/>
      <c r="AX120" s="246"/>
      <c r="AY120" s="246"/>
    </row>
    <row r="121" spans="1:51" s="205" customFormat="1" ht="43.5" customHeight="1">
      <c r="A121" s="726"/>
      <c r="B121" s="1730" t="s">
        <v>996</v>
      </c>
      <c r="C121" s="1731"/>
      <c r="D121" s="1731"/>
      <c r="E121" s="1731"/>
      <c r="F121" s="1731"/>
      <c r="G121" s="1731"/>
      <c r="H121" s="1731"/>
      <c r="I121" s="1731"/>
      <c r="J121" s="1731"/>
      <c r="K121" s="1731"/>
      <c r="L121" s="1731"/>
      <c r="M121" s="1731"/>
      <c r="N121" s="1732"/>
      <c r="O121" s="1733" t="s">
        <v>470</v>
      </c>
      <c r="P121" s="1733"/>
      <c r="Q121" s="1725" t="s">
        <v>6</v>
      </c>
      <c r="R121" s="1725"/>
      <c r="S121" s="1725"/>
      <c r="T121" s="1725" t="s">
        <v>6</v>
      </c>
      <c r="U121" s="1725"/>
      <c r="V121" s="1725"/>
      <c r="W121" s="1725" t="s">
        <v>6</v>
      </c>
      <c r="X121" s="1725"/>
      <c r="Y121" s="1725"/>
      <c r="Z121" s="1725" t="s">
        <v>6</v>
      </c>
      <c r="AA121" s="1725"/>
      <c r="AB121" s="1725"/>
      <c r="AC121" s="1725" t="s">
        <v>6</v>
      </c>
      <c r="AD121" s="1725"/>
      <c r="AE121" s="1725"/>
      <c r="AF121" s="1725" t="s">
        <v>6</v>
      </c>
      <c r="AG121" s="1725"/>
      <c r="AH121" s="1725"/>
      <c r="AI121" s="1718">
        <f>SUM(AI122:AK138)</f>
        <v>170638.15999999997</v>
      </c>
      <c r="AJ121" s="1718"/>
      <c r="AK121" s="1718"/>
      <c r="AL121" s="1718">
        <f t="shared" ref="AL121" si="56">SUM(AL122:AN138)</f>
        <v>171038.93</v>
      </c>
      <c r="AM121" s="1718"/>
      <c r="AN121" s="1718"/>
      <c r="AO121" s="1718">
        <f t="shared" ref="AO121" si="57">SUM(AO122:AQ138)</f>
        <v>171054.52</v>
      </c>
      <c r="AP121" s="1718"/>
      <c r="AQ121" s="1718"/>
      <c r="AR121" s="180"/>
      <c r="AS121" s="180"/>
      <c r="AT121" s="237"/>
      <c r="AU121" s="237"/>
      <c r="AV121" s="237"/>
      <c r="AW121" s="237"/>
      <c r="AX121" s="246"/>
      <c r="AY121" s="246"/>
    </row>
    <row r="122" spans="1:51" s="205" customFormat="1" hidden="1">
      <c r="A122" s="726">
        <v>243</v>
      </c>
      <c r="B122" s="1724">
        <v>0</v>
      </c>
      <c r="C122" s="1724"/>
      <c r="D122" s="1724"/>
      <c r="E122" s="1724"/>
      <c r="F122" s="1724"/>
      <c r="G122" s="1724"/>
      <c r="H122" s="1724"/>
      <c r="I122" s="1044" t="s">
        <v>1043</v>
      </c>
      <c r="J122" s="1044"/>
      <c r="K122" s="1580"/>
      <c r="L122" s="1717"/>
      <c r="M122" s="1717"/>
      <c r="N122" s="1717"/>
      <c r="O122" s="1232"/>
      <c r="P122" s="1232"/>
      <c r="Q122" s="1715"/>
      <c r="R122" s="1715"/>
      <c r="S122" s="1715"/>
      <c r="T122" s="1715"/>
      <c r="U122" s="1715"/>
      <c r="V122" s="1715"/>
      <c r="W122" s="1715"/>
      <c r="X122" s="1715"/>
      <c r="Y122" s="1715"/>
      <c r="Z122" s="1716" t="e">
        <f t="shared" ref="Z122:Z123" si="58">AI122/Q122</f>
        <v>#DIV/0!</v>
      </c>
      <c r="AA122" s="1716"/>
      <c r="AB122" s="1716"/>
      <c r="AC122" s="1716" t="e">
        <f t="shared" ref="AC122:AC123" si="59">AL122/T122</f>
        <v>#DIV/0!</v>
      </c>
      <c r="AD122" s="1716"/>
      <c r="AE122" s="1716"/>
      <c r="AF122" s="1716" t="e">
        <f t="shared" ref="AF122:AF123" si="60">AO122/W122</f>
        <v>#DIV/0!</v>
      </c>
      <c r="AG122" s="1716"/>
      <c r="AH122" s="1716"/>
      <c r="AI122" s="1042">
        <v>0</v>
      </c>
      <c r="AJ122" s="1042"/>
      <c r="AK122" s="1042"/>
      <c r="AL122" s="1042">
        <v>0</v>
      </c>
      <c r="AM122" s="1042"/>
      <c r="AN122" s="1042"/>
      <c r="AO122" s="1042">
        <v>0</v>
      </c>
      <c r="AP122" s="1042"/>
      <c r="AQ122" s="1042"/>
      <c r="AR122" s="180"/>
      <c r="AS122" s="180"/>
      <c r="AT122" s="237"/>
      <c r="AU122" s="237"/>
      <c r="AV122" s="237"/>
      <c r="AW122" s="237"/>
      <c r="AX122" s="246"/>
      <c r="AY122" s="246"/>
    </row>
    <row r="123" spans="1:51" s="205" customFormat="1" ht="14.45" hidden="1" customHeight="1">
      <c r="A123" s="726"/>
      <c r="B123" s="1724">
        <v>0</v>
      </c>
      <c r="C123" s="1724"/>
      <c r="D123" s="1724"/>
      <c r="E123" s="1724"/>
      <c r="F123" s="1724"/>
      <c r="G123" s="1724"/>
      <c r="H123" s="1724"/>
      <c r="I123" s="1044" t="s">
        <v>1043</v>
      </c>
      <c r="J123" s="1044"/>
      <c r="K123" s="1580"/>
      <c r="L123" s="1717"/>
      <c r="M123" s="1717"/>
      <c r="N123" s="1717"/>
      <c r="O123" s="1232"/>
      <c r="P123" s="1232"/>
      <c r="Q123" s="1715"/>
      <c r="R123" s="1715"/>
      <c r="S123" s="1715"/>
      <c r="T123" s="1715"/>
      <c r="U123" s="1715"/>
      <c r="V123" s="1715"/>
      <c r="W123" s="1715"/>
      <c r="X123" s="1715"/>
      <c r="Y123" s="1715"/>
      <c r="Z123" s="1716" t="e">
        <f t="shared" si="58"/>
        <v>#DIV/0!</v>
      </c>
      <c r="AA123" s="1716"/>
      <c r="AB123" s="1716"/>
      <c r="AC123" s="1716" t="e">
        <f t="shared" si="59"/>
        <v>#DIV/0!</v>
      </c>
      <c r="AD123" s="1716"/>
      <c r="AE123" s="1716"/>
      <c r="AF123" s="1716" t="e">
        <f t="shared" si="60"/>
        <v>#DIV/0!</v>
      </c>
      <c r="AG123" s="1716"/>
      <c r="AH123" s="1716"/>
      <c r="AI123" s="1042">
        <v>0</v>
      </c>
      <c r="AJ123" s="1042"/>
      <c r="AK123" s="1042"/>
      <c r="AL123" s="1042">
        <v>0</v>
      </c>
      <c r="AM123" s="1042"/>
      <c r="AN123" s="1042"/>
      <c r="AO123" s="1042">
        <v>0</v>
      </c>
      <c r="AP123" s="1042"/>
      <c r="AQ123" s="1042"/>
      <c r="AR123" s="180"/>
      <c r="AS123" s="180"/>
      <c r="AT123" s="237"/>
      <c r="AU123" s="237"/>
      <c r="AV123" s="237"/>
      <c r="AW123" s="237"/>
      <c r="AX123" s="246"/>
      <c r="AY123" s="246"/>
    </row>
    <row r="124" spans="1:51" s="205" customFormat="1">
      <c r="A124" s="726">
        <v>244</v>
      </c>
      <c r="B124" s="1724" t="s">
        <v>1177</v>
      </c>
      <c r="C124" s="1724"/>
      <c r="D124" s="1724"/>
      <c r="E124" s="1724"/>
      <c r="F124" s="1724"/>
      <c r="G124" s="1724"/>
      <c r="H124" s="1724"/>
      <c r="I124" s="1044" t="s">
        <v>1043</v>
      </c>
      <c r="J124" s="1044"/>
      <c r="K124" s="1580" t="s">
        <v>1438</v>
      </c>
      <c r="L124" s="1717"/>
      <c r="M124" s="1717"/>
      <c r="N124" s="1717"/>
      <c r="O124" s="1232"/>
      <c r="P124" s="1232"/>
      <c r="Q124" s="1715">
        <v>1</v>
      </c>
      <c r="R124" s="1715"/>
      <c r="S124" s="1715"/>
      <c r="T124" s="1715">
        <v>1</v>
      </c>
      <c r="U124" s="1715"/>
      <c r="V124" s="1715"/>
      <c r="W124" s="1715">
        <v>1</v>
      </c>
      <c r="X124" s="1715"/>
      <c r="Y124" s="1715"/>
      <c r="Z124" s="1716">
        <f t="shared" ref="Z124" si="61">AI124/Q124</f>
        <v>170638.15999999997</v>
      </c>
      <c r="AA124" s="1716"/>
      <c r="AB124" s="1716"/>
      <c r="AC124" s="1716">
        <f t="shared" ref="AC124" si="62">AL124/T124</f>
        <v>171038.93</v>
      </c>
      <c r="AD124" s="1716"/>
      <c r="AE124" s="1716"/>
      <c r="AF124" s="1716">
        <f t="shared" ref="AF124" si="63">AO124/W124</f>
        <v>171054.52</v>
      </c>
      <c r="AG124" s="1716"/>
      <c r="AH124" s="1716"/>
      <c r="AI124" s="1042">
        <v>170638.15999999997</v>
      </c>
      <c r="AJ124" s="1042"/>
      <c r="AK124" s="1042"/>
      <c r="AL124" s="1042">
        <v>171038.93</v>
      </c>
      <c r="AM124" s="1042"/>
      <c r="AN124" s="1042"/>
      <c r="AO124" s="1042">
        <v>171054.52</v>
      </c>
      <c r="AP124" s="1042"/>
      <c r="AQ124" s="1042"/>
      <c r="AR124" s="180"/>
      <c r="AS124" s="180"/>
      <c r="AT124" s="237"/>
      <c r="AU124" s="237"/>
      <c r="AV124" s="237"/>
      <c r="AW124" s="237"/>
      <c r="AX124" s="246"/>
      <c r="AY124" s="246"/>
    </row>
    <row r="125" spans="1:51" s="205" customFormat="1" ht="14.45" hidden="1" customHeight="1">
      <c r="A125" s="726"/>
      <c r="B125" s="1724">
        <v>0</v>
      </c>
      <c r="C125" s="1724"/>
      <c r="D125" s="1724"/>
      <c r="E125" s="1724"/>
      <c r="F125" s="1724"/>
      <c r="G125" s="1724"/>
      <c r="H125" s="1724"/>
      <c r="I125" s="1044" t="s">
        <v>1043</v>
      </c>
      <c r="J125" s="1044"/>
      <c r="K125" s="1580"/>
      <c r="L125" s="1717"/>
      <c r="M125" s="1717"/>
      <c r="N125" s="1717"/>
      <c r="O125" s="1232"/>
      <c r="P125" s="1232"/>
      <c r="Q125" s="1715"/>
      <c r="R125" s="1715"/>
      <c r="S125" s="1715"/>
      <c r="T125" s="1715"/>
      <c r="U125" s="1715"/>
      <c r="V125" s="1715"/>
      <c r="W125" s="1715"/>
      <c r="X125" s="1715"/>
      <c r="Y125" s="1715"/>
      <c r="Z125" s="1716" t="e">
        <f t="shared" ref="Z125:Z128" si="64">AI125/Q125</f>
        <v>#DIV/0!</v>
      </c>
      <c r="AA125" s="1716"/>
      <c r="AB125" s="1716"/>
      <c r="AC125" s="1716" t="e">
        <f t="shared" ref="AC125:AC128" si="65">AL125/T125</f>
        <v>#DIV/0!</v>
      </c>
      <c r="AD125" s="1716"/>
      <c r="AE125" s="1716"/>
      <c r="AF125" s="1716" t="e">
        <f t="shared" ref="AF125:AF128" si="66">AO125/W125</f>
        <v>#DIV/0!</v>
      </c>
      <c r="AG125" s="1716"/>
      <c r="AH125" s="1716"/>
      <c r="AI125" s="1042">
        <v>0</v>
      </c>
      <c r="AJ125" s="1042"/>
      <c r="AK125" s="1042"/>
      <c r="AL125" s="1042">
        <v>0</v>
      </c>
      <c r="AM125" s="1042"/>
      <c r="AN125" s="1042"/>
      <c r="AO125" s="1042">
        <v>0</v>
      </c>
      <c r="AP125" s="1042"/>
      <c r="AQ125" s="1042"/>
      <c r="AR125" s="180"/>
      <c r="AS125" s="180"/>
      <c r="AT125" s="237"/>
      <c r="AU125" s="237"/>
      <c r="AV125" s="237"/>
      <c r="AW125" s="237"/>
      <c r="AX125" s="246"/>
      <c r="AY125" s="246"/>
    </row>
    <row r="126" spans="1:51" s="205" customFormat="1" hidden="1">
      <c r="A126" s="726"/>
      <c r="B126" s="1724">
        <v>0</v>
      </c>
      <c r="C126" s="1724"/>
      <c r="D126" s="1724"/>
      <c r="E126" s="1724"/>
      <c r="F126" s="1724"/>
      <c r="G126" s="1724"/>
      <c r="H126" s="1724"/>
      <c r="I126" s="1044" t="s">
        <v>1043</v>
      </c>
      <c r="J126" s="1044"/>
      <c r="K126" s="1580"/>
      <c r="L126" s="1717"/>
      <c r="M126" s="1717"/>
      <c r="N126" s="1717"/>
      <c r="O126" s="1232"/>
      <c r="P126" s="1232"/>
      <c r="Q126" s="1715"/>
      <c r="R126" s="1715"/>
      <c r="S126" s="1715"/>
      <c r="T126" s="1715"/>
      <c r="U126" s="1715"/>
      <c r="V126" s="1715"/>
      <c r="W126" s="1715"/>
      <c r="X126" s="1715"/>
      <c r="Y126" s="1715"/>
      <c r="Z126" s="1716" t="e">
        <f t="shared" si="64"/>
        <v>#DIV/0!</v>
      </c>
      <c r="AA126" s="1716"/>
      <c r="AB126" s="1716"/>
      <c r="AC126" s="1716" t="e">
        <f t="shared" si="65"/>
        <v>#DIV/0!</v>
      </c>
      <c r="AD126" s="1716"/>
      <c r="AE126" s="1716"/>
      <c r="AF126" s="1716" t="e">
        <f t="shared" si="66"/>
        <v>#DIV/0!</v>
      </c>
      <c r="AG126" s="1716"/>
      <c r="AH126" s="1716"/>
      <c r="AI126" s="1042">
        <v>0</v>
      </c>
      <c r="AJ126" s="1042"/>
      <c r="AK126" s="1042"/>
      <c r="AL126" s="1042">
        <v>0</v>
      </c>
      <c r="AM126" s="1042"/>
      <c r="AN126" s="1042"/>
      <c r="AO126" s="1042">
        <v>0</v>
      </c>
      <c r="AP126" s="1042"/>
      <c r="AQ126" s="1042"/>
      <c r="AR126" s="180"/>
      <c r="AS126" s="180"/>
      <c r="AT126" s="237"/>
      <c r="AU126" s="237"/>
      <c r="AV126" s="237"/>
      <c r="AW126" s="237"/>
      <c r="AX126" s="246"/>
      <c r="AY126" s="246"/>
    </row>
    <row r="127" spans="1:51" s="205" customFormat="1" hidden="1">
      <c r="A127" s="726"/>
      <c r="B127" s="1724">
        <v>0</v>
      </c>
      <c r="C127" s="1724"/>
      <c r="D127" s="1724"/>
      <c r="E127" s="1724"/>
      <c r="F127" s="1724"/>
      <c r="G127" s="1724"/>
      <c r="H127" s="1724"/>
      <c r="I127" s="1044" t="s">
        <v>1043</v>
      </c>
      <c r="J127" s="1044"/>
      <c r="K127" s="1580"/>
      <c r="L127" s="1717"/>
      <c r="M127" s="1717"/>
      <c r="N127" s="1717"/>
      <c r="O127" s="1232"/>
      <c r="P127" s="1232"/>
      <c r="Q127" s="1715"/>
      <c r="R127" s="1715"/>
      <c r="S127" s="1715"/>
      <c r="T127" s="1715"/>
      <c r="U127" s="1715"/>
      <c r="V127" s="1715"/>
      <c r="W127" s="1715"/>
      <c r="X127" s="1715"/>
      <c r="Y127" s="1715"/>
      <c r="Z127" s="1716" t="e">
        <f t="shared" si="64"/>
        <v>#DIV/0!</v>
      </c>
      <c r="AA127" s="1716"/>
      <c r="AB127" s="1716"/>
      <c r="AC127" s="1716" t="e">
        <f t="shared" si="65"/>
        <v>#DIV/0!</v>
      </c>
      <c r="AD127" s="1716"/>
      <c r="AE127" s="1716"/>
      <c r="AF127" s="1716" t="e">
        <f t="shared" si="66"/>
        <v>#DIV/0!</v>
      </c>
      <c r="AG127" s="1716"/>
      <c r="AH127" s="1716"/>
      <c r="AI127" s="1042">
        <v>0</v>
      </c>
      <c r="AJ127" s="1042"/>
      <c r="AK127" s="1042"/>
      <c r="AL127" s="1042">
        <v>0</v>
      </c>
      <c r="AM127" s="1042"/>
      <c r="AN127" s="1042"/>
      <c r="AO127" s="1042">
        <v>0</v>
      </c>
      <c r="AP127" s="1042"/>
      <c r="AQ127" s="1042"/>
      <c r="AR127" s="180"/>
      <c r="AS127" s="180"/>
      <c r="AT127" s="237"/>
      <c r="AU127" s="237"/>
      <c r="AV127" s="237"/>
      <c r="AW127" s="237"/>
      <c r="AX127" s="246"/>
      <c r="AY127" s="246"/>
    </row>
    <row r="128" spans="1:51" s="205" customFormat="1" hidden="1">
      <c r="A128" s="726"/>
      <c r="B128" s="1724">
        <v>0</v>
      </c>
      <c r="C128" s="1724"/>
      <c r="D128" s="1724"/>
      <c r="E128" s="1724"/>
      <c r="F128" s="1724"/>
      <c r="G128" s="1724"/>
      <c r="H128" s="1724"/>
      <c r="I128" s="1044" t="s">
        <v>1043</v>
      </c>
      <c r="J128" s="1044"/>
      <c r="K128" s="1580"/>
      <c r="L128" s="1717"/>
      <c r="M128" s="1717"/>
      <c r="N128" s="1717"/>
      <c r="O128" s="1232"/>
      <c r="P128" s="1232"/>
      <c r="Q128" s="1715"/>
      <c r="R128" s="1715"/>
      <c r="S128" s="1715"/>
      <c r="T128" s="1715"/>
      <c r="U128" s="1715"/>
      <c r="V128" s="1715"/>
      <c r="W128" s="1715"/>
      <c r="X128" s="1715"/>
      <c r="Y128" s="1715"/>
      <c r="Z128" s="1716" t="e">
        <f t="shared" si="64"/>
        <v>#DIV/0!</v>
      </c>
      <c r="AA128" s="1716"/>
      <c r="AB128" s="1716"/>
      <c r="AC128" s="1716" t="e">
        <f t="shared" si="65"/>
        <v>#DIV/0!</v>
      </c>
      <c r="AD128" s="1716"/>
      <c r="AE128" s="1716"/>
      <c r="AF128" s="1716" t="e">
        <f t="shared" si="66"/>
        <v>#DIV/0!</v>
      </c>
      <c r="AG128" s="1716"/>
      <c r="AH128" s="1716"/>
      <c r="AI128" s="1042">
        <v>0</v>
      </c>
      <c r="AJ128" s="1042"/>
      <c r="AK128" s="1042"/>
      <c r="AL128" s="1042">
        <v>0</v>
      </c>
      <c r="AM128" s="1042"/>
      <c r="AN128" s="1042"/>
      <c r="AO128" s="1042">
        <v>0</v>
      </c>
      <c r="AP128" s="1042"/>
      <c r="AQ128" s="1042"/>
      <c r="AR128" s="180"/>
      <c r="AS128" s="180"/>
      <c r="AT128" s="237"/>
      <c r="AU128" s="237"/>
      <c r="AV128" s="237"/>
      <c r="AW128" s="237"/>
      <c r="AX128" s="246"/>
      <c r="AY128" s="246"/>
    </row>
    <row r="129" spans="1:51" s="205" customFormat="1" ht="30" hidden="1" customHeight="1">
      <c r="A129" s="728"/>
      <c r="B129" s="1724" t="s">
        <v>1535</v>
      </c>
      <c r="C129" s="1724"/>
      <c r="D129" s="1724"/>
      <c r="E129" s="1724"/>
      <c r="F129" s="1724"/>
      <c r="G129" s="1724"/>
      <c r="H129" s="1724"/>
      <c r="I129" s="1044" t="s">
        <v>1043</v>
      </c>
      <c r="J129" s="1044"/>
      <c r="K129" s="1754" t="s">
        <v>155</v>
      </c>
      <c r="L129" s="1755"/>
      <c r="M129" s="1755"/>
      <c r="N129" s="1755"/>
      <c r="O129" s="1758"/>
      <c r="P129" s="1758"/>
      <c r="Q129" s="1753">
        <v>12</v>
      </c>
      <c r="R129" s="1753"/>
      <c r="S129" s="1753"/>
      <c r="T129" s="1753">
        <v>12</v>
      </c>
      <c r="U129" s="1753"/>
      <c r="V129" s="1753"/>
      <c r="W129" s="1753">
        <v>12</v>
      </c>
      <c r="X129" s="1753"/>
      <c r="Y129" s="1753"/>
      <c r="Z129" s="1756">
        <f t="shared" ref="Z129" si="67">AI129/Q129</f>
        <v>0</v>
      </c>
      <c r="AA129" s="1756"/>
      <c r="AB129" s="1756"/>
      <c r="AC129" s="1756">
        <f t="shared" ref="AC129" si="68">AL129/T129</f>
        <v>0</v>
      </c>
      <c r="AD129" s="1756"/>
      <c r="AE129" s="1756"/>
      <c r="AF129" s="1756">
        <f t="shared" ref="AF129" si="69">AO129/W129</f>
        <v>0</v>
      </c>
      <c r="AG129" s="1756"/>
      <c r="AH129" s="1756"/>
      <c r="AI129" s="1042">
        <v>0</v>
      </c>
      <c r="AJ129" s="1042"/>
      <c r="AK129" s="1042"/>
      <c r="AL129" s="1042">
        <v>0</v>
      </c>
      <c r="AM129" s="1042"/>
      <c r="AN129" s="1042"/>
      <c r="AO129" s="1042">
        <v>0</v>
      </c>
      <c r="AP129" s="1042"/>
      <c r="AQ129" s="1042"/>
      <c r="AR129" s="180"/>
      <c r="AS129" s="180"/>
      <c r="AT129" s="237"/>
      <c r="AU129" s="237"/>
      <c r="AV129" s="237"/>
      <c r="AW129" s="237"/>
      <c r="AX129" s="246"/>
      <c r="AY129" s="246"/>
    </row>
    <row r="130" spans="1:51" s="205" customFormat="1" hidden="1">
      <c r="A130" s="726"/>
      <c r="B130" s="1724">
        <v>0</v>
      </c>
      <c r="C130" s="1724"/>
      <c r="D130" s="1724"/>
      <c r="E130" s="1724"/>
      <c r="F130" s="1724"/>
      <c r="G130" s="1724"/>
      <c r="H130" s="1724"/>
      <c r="I130" s="1044" t="s">
        <v>1043</v>
      </c>
      <c r="J130" s="1044"/>
      <c r="K130" s="1754"/>
      <c r="L130" s="1755"/>
      <c r="M130" s="1755"/>
      <c r="N130" s="1755"/>
      <c r="O130" s="1758"/>
      <c r="P130" s="1758"/>
      <c r="Q130" s="1753"/>
      <c r="R130" s="1753"/>
      <c r="S130" s="1753"/>
      <c r="T130" s="1753"/>
      <c r="U130" s="1753"/>
      <c r="V130" s="1753"/>
      <c r="W130" s="1753"/>
      <c r="X130" s="1753"/>
      <c r="Y130" s="1753"/>
      <c r="Z130" s="1756" t="e">
        <f t="shared" ref="Z130:Z131" si="70">AI130/Q130</f>
        <v>#DIV/0!</v>
      </c>
      <c r="AA130" s="1756"/>
      <c r="AB130" s="1756"/>
      <c r="AC130" s="1756" t="e">
        <f t="shared" ref="AC130:AC131" si="71">AL130/T130</f>
        <v>#DIV/0!</v>
      </c>
      <c r="AD130" s="1756"/>
      <c r="AE130" s="1756"/>
      <c r="AF130" s="1756" t="e">
        <f t="shared" ref="AF130:AF131" si="72">AO130/W130</f>
        <v>#DIV/0!</v>
      </c>
      <c r="AG130" s="1756"/>
      <c r="AH130" s="1756"/>
      <c r="AI130" s="1042">
        <v>0</v>
      </c>
      <c r="AJ130" s="1042"/>
      <c r="AK130" s="1042"/>
      <c r="AL130" s="1042">
        <v>0</v>
      </c>
      <c r="AM130" s="1042"/>
      <c r="AN130" s="1042"/>
      <c r="AO130" s="1042">
        <v>0</v>
      </c>
      <c r="AP130" s="1042"/>
      <c r="AQ130" s="1042"/>
      <c r="AR130" s="180"/>
      <c r="AS130" s="180"/>
      <c r="AT130" s="237"/>
      <c r="AU130" s="237"/>
      <c r="AV130" s="237"/>
      <c r="AW130" s="237"/>
      <c r="AX130" s="246"/>
      <c r="AY130" s="246"/>
    </row>
    <row r="131" spans="1:51" s="205" customFormat="1" hidden="1">
      <c r="A131" s="726"/>
      <c r="B131" s="1724">
        <v>0</v>
      </c>
      <c r="C131" s="1724"/>
      <c r="D131" s="1724"/>
      <c r="E131" s="1724"/>
      <c r="F131" s="1724"/>
      <c r="G131" s="1724"/>
      <c r="H131" s="1724"/>
      <c r="I131" s="1044" t="s">
        <v>1043</v>
      </c>
      <c r="J131" s="1044"/>
      <c r="K131" s="1754"/>
      <c r="L131" s="1755"/>
      <c r="M131" s="1755"/>
      <c r="N131" s="1755"/>
      <c r="O131" s="1758"/>
      <c r="P131" s="1758"/>
      <c r="Q131" s="1753"/>
      <c r="R131" s="1753"/>
      <c r="S131" s="1753"/>
      <c r="T131" s="1753"/>
      <c r="U131" s="1753"/>
      <c r="V131" s="1753"/>
      <c r="W131" s="1753"/>
      <c r="X131" s="1753"/>
      <c r="Y131" s="1753"/>
      <c r="Z131" s="1756" t="e">
        <f t="shared" si="70"/>
        <v>#DIV/0!</v>
      </c>
      <c r="AA131" s="1756"/>
      <c r="AB131" s="1756"/>
      <c r="AC131" s="1756" t="e">
        <f t="shared" si="71"/>
        <v>#DIV/0!</v>
      </c>
      <c r="AD131" s="1756"/>
      <c r="AE131" s="1756"/>
      <c r="AF131" s="1756" t="e">
        <f t="shared" si="72"/>
        <v>#DIV/0!</v>
      </c>
      <c r="AG131" s="1756"/>
      <c r="AH131" s="1756"/>
      <c r="AI131" s="1042">
        <v>0</v>
      </c>
      <c r="AJ131" s="1042"/>
      <c r="AK131" s="1042"/>
      <c r="AL131" s="1042">
        <v>0</v>
      </c>
      <c r="AM131" s="1042"/>
      <c r="AN131" s="1042"/>
      <c r="AO131" s="1042">
        <v>0</v>
      </c>
      <c r="AP131" s="1042"/>
      <c r="AQ131" s="1042"/>
      <c r="AR131" s="180"/>
      <c r="AS131" s="180"/>
      <c r="AT131" s="237"/>
      <c r="AU131" s="237"/>
      <c r="AV131" s="237"/>
      <c r="AW131" s="237"/>
      <c r="AX131" s="246"/>
      <c r="AY131" s="246"/>
    </row>
    <row r="132" spans="1:51" s="205" customFormat="1" hidden="1">
      <c r="A132" s="726"/>
      <c r="B132" s="1724">
        <v>0</v>
      </c>
      <c r="C132" s="1724"/>
      <c r="D132" s="1724"/>
      <c r="E132" s="1724"/>
      <c r="F132" s="1724"/>
      <c r="G132" s="1724"/>
      <c r="H132" s="1724"/>
      <c r="I132" s="1044" t="s">
        <v>1043</v>
      </c>
      <c r="J132" s="1044"/>
      <c r="K132" s="1754"/>
      <c r="L132" s="1755"/>
      <c r="M132" s="1755"/>
      <c r="N132" s="1755"/>
      <c r="O132" s="1758"/>
      <c r="P132" s="1758"/>
      <c r="Q132" s="1753"/>
      <c r="R132" s="1753"/>
      <c r="S132" s="1753"/>
      <c r="T132" s="1753"/>
      <c r="U132" s="1753"/>
      <c r="V132" s="1753"/>
      <c r="W132" s="1753"/>
      <c r="X132" s="1753"/>
      <c r="Y132" s="1753"/>
      <c r="Z132" s="1756" t="e">
        <f t="shared" ref="Z132" si="73">AI132/Q132</f>
        <v>#DIV/0!</v>
      </c>
      <c r="AA132" s="1756"/>
      <c r="AB132" s="1756"/>
      <c r="AC132" s="1756" t="e">
        <f t="shared" ref="AC132" si="74">AL132/T132</f>
        <v>#DIV/0!</v>
      </c>
      <c r="AD132" s="1756"/>
      <c r="AE132" s="1756"/>
      <c r="AF132" s="1756" t="e">
        <f t="shared" ref="AF132" si="75">AO132/W132</f>
        <v>#DIV/0!</v>
      </c>
      <c r="AG132" s="1756"/>
      <c r="AH132" s="1756"/>
      <c r="AI132" s="1042">
        <v>0</v>
      </c>
      <c r="AJ132" s="1042"/>
      <c r="AK132" s="1042"/>
      <c r="AL132" s="1042">
        <v>0</v>
      </c>
      <c r="AM132" s="1042"/>
      <c r="AN132" s="1042"/>
      <c r="AO132" s="1042">
        <v>0</v>
      </c>
      <c r="AP132" s="1042"/>
      <c r="AQ132" s="1042"/>
      <c r="AR132" s="180"/>
      <c r="AS132" s="180"/>
      <c r="AT132" s="237"/>
      <c r="AU132" s="237"/>
      <c r="AV132" s="237"/>
      <c r="AW132" s="237"/>
      <c r="AX132" s="246"/>
      <c r="AY132" s="246"/>
    </row>
    <row r="133" spans="1:51" s="205" customFormat="1" ht="15" hidden="1" customHeight="1">
      <c r="A133" s="726"/>
      <c r="B133" s="1724">
        <v>0</v>
      </c>
      <c r="C133" s="1724"/>
      <c r="D133" s="1724"/>
      <c r="E133" s="1724"/>
      <c r="F133" s="1724"/>
      <c r="G133" s="1724"/>
      <c r="H133" s="1724"/>
      <c r="I133" s="1044" t="s">
        <v>1043</v>
      </c>
      <c r="J133" s="1044"/>
      <c r="K133" s="1754"/>
      <c r="L133" s="1755"/>
      <c r="M133" s="1755"/>
      <c r="N133" s="1755"/>
      <c r="O133" s="1232"/>
      <c r="P133" s="1232"/>
      <c r="Q133" s="1715"/>
      <c r="R133" s="1715"/>
      <c r="S133" s="1715"/>
      <c r="T133" s="1715"/>
      <c r="U133" s="1715"/>
      <c r="V133" s="1715"/>
      <c r="W133" s="1715"/>
      <c r="X133" s="1715"/>
      <c r="Y133" s="1715"/>
      <c r="Z133" s="1716" t="e">
        <f t="shared" ref="Z133" si="76">AI133/Q133</f>
        <v>#DIV/0!</v>
      </c>
      <c r="AA133" s="1716"/>
      <c r="AB133" s="1716"/>
      <c r="AC133" s="1716" t="e">
        <f t="shared" ref="AC133" si="77">AL133/T133</f>
        <v>#DIV/0!</v>
      </c>
      <c r="AD133" s="1716"/>
      <c r="AE133" s="1716"/>
      <c r="AF133" s="1716" t="e">
        <f t="shared" ref="AF133" si="78">AO133/W133</f>
        <v>#DIV/0!</v>
      </c>
      <c r="AG133" s="1716"/>
      <c r="AH133" s="1716"/>
      <c r="AI133" s="1042">
        <v>0</v>
      </c>
      <c r="AJ133" s="1042"/>
      <c r="AK133" s="1042"/>
      <c r="AL133" s="1042">
        <v>0</v>
      </c>
      <c r="AM133" s="1042"/>
      <c r="AN133" s="1042"/>
      <c r="AO133" s="1042">
        <v>0</v>
      </c>
      <c r="AP133" s="1042"/>
      <c r="AQ133" s="1042"/>
      <c r="AR133" s="180"/>
      <c r="AS133" s="180"/>
      <c r="AT133" s="237"/>
      <c r="AU133" s="237"/>
      <c r="AV133" s="237"/>
      <c r="AW133" s="237"/>
      <c r="AX133" s="246"/>
      <c r="AY133" s="246"/>
    </row>
    <row r="134" spans="1:51" s="205" customFormat="1" hidden="1">
      <c r="A134" s="726"/>
      <c r="B134" s="1724">
        <v>0</v>
      </c>
      <c r="C134" s="1724"/>
      <c r="D134" s="1724"/>
      <c r="E134" s="1724"/>
      <c r="F134" s="1724"/>
      <c r="G134" s="1724"/>
      <c r="H134" s="1724"/>
      <c r="I134" s="1044" t="s">
        <v>1043</v>
      </c>
      <c r="J134" s="1044"/>
      <c r="K134" s="1754"/>
      <c r="L134" s="1755"/>
      <c r="M134" s="1755"/>
      <c r="N134" s="1755"/>
      <c r="O134" s="1232"/>
      <c r="P134" s="1232"/>
      <c r="Q134" s="1715"/>
      <c r="R134" s="1715"/>
      <c r="S134" s="1715"/>
      <c r="T134" s="1715"/>
      <c r="U134" s="1715"/>
      <c r="V134" s="1715"/>
      <c r="W134" s="1715"/>
      <c r="X134" s="1715"/>
      <c r="Y134" s="1715"/>
      <c r="Z134" s="1716" t="e">
        <f t="shared" ref="Z134:Z136" si="79">AI134/Q134</f>
        <v>#DIV/0!</v>
      </c>
      <c r="AA134" s="1716"/>
      <c r="AB134" s="1716"/>
      <c r="AC134" s="1716" t="e">
        <f t="shared" ref="AC134:AC136" si="80">AL134/T134</f>
        <v>#DIV/0!</v>
      </c>
      <c r="AD134" s="1716"/>
      <c r="AE134" s="1716"/>
      <c r="AF134" s="1716" t="e">
        <f t="shared" ref="AF134:AF136" si="81">AO134/W134</f>
        <v>#DIV/0!</v>
      </c>
      <c r="AG134" s="1716"/>
      <c r="AH134" s="1716"/>
      <c r="AI134" s="1042">
        <v>0</v>
      </c>
      <c r="AJ134" s="1042"/>
      <c r="AK134" s="1042"/>
      <c r="AL134" s="1042">
        <v>0</v>
      </c>
      <c r="AM134" s="1042"/>
      <c r="AN134" s="1042"/>
      <c r="AO134" s="1042">
        <v>0</v>
      </c>
      <c r="AP134" s="1042"/>
      <c r="AQ134" s="1042"/>
      <c r="AR134" s="180"/>
      <c r="AS134" s="180"/>
      <c r="AT134" s="237"/>
      <c r="AU134" s="237"/>
      <c r="AV134" s="237"/>
      <c r="AW134" s="237"/>
      <c r="AX134" s="246"/>
      <c r="AY134" s="246"/>
    </row>
    <row r="135" spans="1:51" s="205" customFormat="1" hidden="1">
      <c r="A135" s="726"/>
      <c r="B135" s="1724">
        <v>0</v>
      </c>
      <c r="C135" s="1724"/>
      <c r="D135" s="1724"/>
      <c r="E135" s="1724"/>
      <c r="F135" s="1724"/>
      <c r="G135" s="1724"/>
      <c r="H135" s="1724"/>
      <c r="I135" s="1044" t="s">
        <v>1043</v>
      </c>
      <c r="J135" s="1044"/>
      <c r="K135" s="1754"/>
      <c r="L135" s="1755"/>
      <c r="M135" s="1755"/>
      <c r="N135" s="1755"/>
      <c r="O135" s="1232"/>
      <c r="P135" s="1232"/>
      <c r="Q135" s="1715"/>
      <c r="R135" s="1715"/>
      <c r="S135" s="1715"/>
      <c r="T135" s="1715"/>
      <c r="U135" s="1715"/>
      <c r="V135" s="1715"/>
      <c r="W135" s="1715"/>
      <c r="X135" s="1715"/>
      <c r="Y135" s="1715"/>
      <c r="Z135" s="1716" t="e">
        <f t="shared" si="79"/>
        <v>#DIV/0!</v>
      </c>
      <c r="AA135" s="1716"/>
      <c r="AB135" s="1716"/>
      <c r="AC135" s="1716" t="e">
        <f t="shared" si="80"/>
        <v>#DIV/0!</v>
      </c>
      <c r="AD135" s="1716"/>
      <c r="AE135" s="1716"/>
      <c r="AF135" s="1716" t="e">
        <f t="shared" si="81"/>
        <v>#DIV/0!</v>
      </c>
      <c r="AG135" s="1716"/>
      <c r="AH135" s="1716"/>
      <c r="AI135" s="1042">
        <v>0</v>
      </c>
      <c r="AJ135" s="1042"/>
      <c r="AK135" s="1042"/>
      <c r="AL135" s="1042">
        <v>0</v>
      </c>
      <c r="AM135" s="1042"/>
      <c r="AN135" s="1042"/>
      <c r="AO135" s="1042">
        <v>0</v>
      </c>
      <c r="AP135" s="1042"/>
      <c r="AQ135" s="1042"/>
      <c r="AR135" s="180"/>
      <c r="AS135" s="180"/>
      <c r="AT135" s="237"/>
      <c r="AU135" s="237"/>
      <c r="AV135" s="237"/>
      <c r="AW135" s="237"/>
      <c r="AX135" s="246"/>
      <c r="AY135" s="246"/>
    </row>
    <row r="136" spans="1:51" s="205" customFormat="1" hidden="1">
      <c r="A136" s="726"/>
      <c r="B136" s="1724">
        <v>0</v>
      </c>
      <c r="C136" s="1724"/>
      <c r="D136" s="1724"/>
      <c r="E136" s="1724"/>
      <c r="F136" s="1724"/>
      <c r="G136" s="1724"/>
      <c r="H136" s="1724"/>
      <c r="I136" s="1044" t="s">
        <v>1043</v>
      </c>
      <c r="J136" s="1044"/>
      <c r="K136" s="1754"/>
      <c r="L136" s="1755"/>
      <c r="M136" s="1755"/>
      <c r="N136" s="1755"/>
      <c r="O136" s="1232"/>
      <c r="P136" s="1232"/>
      <c r="Q136" s="1715"/>
      <c r="R136" s="1715"/>
      <c r="S136" s="1715"/>
      <c r="T136" s="1715"/>
      <c r="U136" s="1715"/>
      <c r="V136" s="1715"/>
      <c r="W136" s="1715"/>
      <c r="X136" s="1715"/>
      <c r="Y136" s="1715"/>
      <c r="Z136" s="1716" t="e">
        <f t="shared" si="79"/>
        <v>#DIV/0!</v>
      </c>
      <c r="AA136" s="1716"/>
      <c r="AB136" s="1716"/>
      <c r="AC136" s="1716" t="e">
        <f t="shared" si="80"/>
        <v>#DIV/0!</v>
      </c>
      <c r="AD136" s="1716"/>
      <c r="AE136" s="1716"/>
      <c r="AF136" s="1716" t="e">
        <f t="shared" si="81"/>
        <v>#DIV/0!</v>
      </c>
      <c r="AG136" s="1716"/>
      <c r="AH136" s="1716"/>
      <c r="AI136" s="1042">
        <v>0</v>
      </c>
      <c r="AJ136" s="1042"/>
      <c r="AK136" s="1042"/>
      <c r="AL136" s="1042">
        <v>0</v>
      </c>
      <c r="AM136" s="1042"/>
      <c r="AN136" s="1042"/>
      <c r="AO136" s="1042">
        <v>0</v>
      </c>
      <c r="AP136" s="1042"/>
      <c r="AQ136" s="1042"/>
      <c r="AR136" s="180"/>
      <c r="AS136" s="180"/>
      <c r="AT136" s="237"/>
      <c r="AU136" s="237"/>
      <c r="AV136" s="237"/>
      <c r="AW136" s="237"/>
      <c r="AX136" s="246"/>
      <c r="AY136" s="246"/>
    </row>
    <row r="137" spans="1:51" s="205" customFormat="1" ht="14.45" hidden="1" customHeight="1">
      <c r="A137" s="726"/>
      <c r="B137" s="1724">
        <v>0</v>
      </c>
      <c r="C137" s="1724"/>
      <c r="D137" s="1724"/>
      <c r="E137" s="1724"/>
      <c r="F137" s="1724"/>
      <c r="G137" s="1724"/>
      <c r="H137" s="1724"/>
      <c r="I137" s="1044" t="s">
        <v>1043</v>
      </c>
      <c r="J137" s="1044"/>
      <c r="K137" s="1754"/>
      <c r="L137" s="1755"/>
      <c r="M137" s="1755"/>
      <c r="N137" s="1755"/>
      <c r="O137" s="1232"/>
      <c r="P137" s="1232"/>
      <c r="Q137" s="1716"/>
      <c r="R137" s="1716"/>
      <c r="S137" s="1716"/>
      <c r="T137" s="1716"/>
      <c r="U137" s="1716"/>
      <c r="V137" s="1716"/>
      <c r="W137" s="1716"/>
      <c r="X137" s="1716"/>
      <c r="Y137" s="1716"/>
      <c r="Z137" s="1716" t="e">
        <f t="shared" ref="Z137:Z138" si="82">AI137/Q137</f>
        <v>#DIV/0!</v>
      </c>
      <c r="AA137" s="1716"/>
      <c r="AB137" s="1716"/>
      <c r="AC137" s="1716" t="e">
        <f t="shared" ref="AC137:AC138" si="83">AL137/T137</f>
        <v>#DIV/0!</v>
      </c>
      <c r="AD137" s="1716"/>
      <c r="AE137" s="1716"/>
      <c r="AF137" s="1716" t="e">
        <f t="shared" ref="AF137:AF138" si="84">AO137/W137</f>
        <v>#DIV/0!</v>
      </c>
      <c r="AG137" s="1716"/>
      <c r="AH137" s="1716"/>
      <c r="AI137" s="1042">
        <v>0</v>
      </c>
      <c r="AJ137" s="1042"/>
      <c r="AK137" s="1042"/>
      <c r="AL137" s="1042">
        <v>0</v>
      </c>
      <c r="AM137" s="1042"/>
      <c r="AN137" s="1042"/>
      <c r="AO137" s="1042">
        <v>0</v>
      </c>
      <c r="AP137" s="1042"/>
      <c r="AQ137" s="1042"/>
      <c r="AR137" s="180"/>
      <c r="AS137" s="180"/>
      <c r="AT137" s="237"/>
      <c r="AU137" s="237"/>
      <c r="AV137" s="237"/>
      <c r="AW137" s="237"/>
      <c r="AX137" s="246"/>
      <c r="AY137" s="246"/>
    </row>
    <row r="138" spans="1:51" s="205" customFormat="1" ht="14.45" hidden="1" customHeight="1">
      <c r="A138" s="726"/>
      <c r="B138" s="1724">
        <v>0</v>
      </c>
      <c r="C138" s="1724"/>
      <c r="D138" s="1724"/>
      <c r="E138" s="1724"/>
      <c r="F138" s="1724"/>
      <c r="G138" s="1724"/>
      <c r="H138" s="1724"/>
      <c r="I138" s="1044" t="s">
        <v>1043</v>
      </c>
      <c r="J138" s="1044"/>
      <c r="K138" s="1754"/>
      <c r="L138" s="1755"/>
      <c r="M138" s="1755"/>
      <c r="N138" s="1755"/>
      <c r="O138" s="1232"/>
      <c r="P138" s="1232"/>
      <c r="Q138" s="1716"/>
      <c r="R138" s="1716"/>
      <c r="S138" s="1716"/>
      <c r="T138" s="1716"/>
      <c r="U138" s="1716"/>
      <c r="V138" s="1716"/>
      <c r="W138" s="1716"/>
      <c r="X138" s="1716"/>
      <c r="Y138" s="1716"/>
      <c r="Z138" s="1716" t="e">
        <f t="shared" si="82"/>
        <v>#DIV/0!</v>
      </c>
      <c r="AA138" s="1716"/>
      <c r="AB138" s="1716"/>
      <c r="AC138" s="1716" t="e">
        <f t="shared" si="83"/>
        <v>#DIV/0!</v>
      </c>
      <c r="AD138" s="1716"/>
      <c r="AE138" s="1716"/>
      <c r="AF138" s="1716" t="e">
        <f t="shared" si="84"/>
        <v>#DIV/0!</v>
      </c>
      <c r="AG138" s="1716"/>
      <c r="AH138" s="1716"/>
      <c r="AI138" s="1042">
        <v>0</v>
      </c>
      <c r="AJ138" s="1042"/>
      <c r="AK138" s="1042"/>
      <c r="AL138" s="1042">
        <v>0</v>
      </c>
      <c r="AM138" s="1042"/>
      <c r="AN138" s="1042"/>
      <c r="AO138" s="1042">
        <v>0</v>
      </c>
      <c r="AP138" s="1042"/>
      <c r="AQ138" s="1042"/>
      <c r="AR138" s="180"/>
      <c r="AS138" s="180"/>
      <c r="AT138" s="237"/>
      <c r="AU138" s="237"/>
      <c r="AV138" s="237"/>
      <c r="AW138" s="237"/>
      <c r="AX138" s="246"/>
      <c r="AY138" s="246"/>
    </row>
    <row r="139" spans="1:51" s="205" customFormat="1" ht="27.75" customHeight="1">
      <c r="A139" s="726"/>
      <c r="B139" s="1730" t="s">
        <v>216</v>
      </c>
      <c r="C139" s="1731"/>
      <c r="D139" s="1731"/>
      <c r="E139" s="1731"/>
      <c r="F139" s="1731"/>
      <c r="G139" s="1731"/>
      <c r="H139" s="1731"/>
      <c r="I139" s="1731"/>
      <c r="J139" s="1731"/>
      <c r="K139" s="1731"/>
      <c r="L139" s="1731"/>
      <c r="M139" s="1731"/>
      <c r="N139" s="1732"/>
      <c r="O139" s="1745" t="s">
        <v>914</v>
      </c>
      <c r="P139" s="1746"/>
      <c r="Q139" s="1725" t="s">
        <v>6</v>
      </c>
      <c r="R139" s="1725"/>
      <c r="S139" s="1725"/>
      <c r="T139" s="1725" t="s">
        <v>6</v>
      </c>
      <c r="U139" s="1725"/>
      <c r="V139" s="1725"/>
      <c r="W139" s="1725" t="s">
        <v>6</v>
      </c>
      <c r="X139" s="1725"/>
      <c r="Y139" s="1725"/>
      <c r="Z139" s="1725" t="s">
        <v>6</v>
      </c>
      <c r="AA139" s="1725"/>
      <c r="AB139" s="1725"/>
      <c r="AC139" s="1725" t="s">
        <v>6</v>
      </c>
      <c r="AD139" s="1725"/>
      <c r="AE139" s="1725"/>
      <c r="AF139" s="1725" t="s">
        <v>6</v>
      </c>
      <c r="AG139" s="1725"/>
      <c r="AH139" s="1725"/>
      <c r="AI139" s="1718">
        <f>AI140+AI158</f>
        <v>179628.32</v>
      </c>
      <c r="AJ139" s="1718"/>
      <c r="AK139" s="1718"/>
      <c r="AL139" s="1718">
        <f>AL140+AL158</f>
        <v>179628.32</v>
      </c>
      <c r="AM139" s="1718"/>
      <c r="AN139" s="1718"/>
      <c r="AO139" s="1718">
        <f>AO140+AO158</f>
        <v>179628.32</v>
      </c>
      <c r="AP139" s="1718"/>
      <c r="AQ139" s="1718"/>
      <c r="AR139" s="180"/>
      <c r="AS139" s="180"/>
      <c r="AT139" s="237"/>
      <c r="AU139" s="237"/>
      <c r="AV139" s="237"/>
      <c r="AW139" s="237"/>
      <c r="AX139" s="246"/>
      <c r="AY139" s="246"/>
    </row>
    <row r="140" spans="1:51" s="205" customFormat="1" ht="30.75" customHeight="1">
      <c r="A140" s="726"/>
      <c r="B140" s="1747" t="s">
        <v>215</v>
      </c>
      <c r="C140" s="1748"/>
      <c r="D140" s="1748"/>
      <c r="E140" s="1748"/>
      <c r="F140" s="1748"/>
      <c r="G140" s="1748"/>
      <c r="H140" s="1748"/>
      <c r="I140" s="1748"/>
      <c r="J140" s="1748"/>
      <c r="K140" s="1748"/>
      <c r="L140" s="1748"/>
      <c r="M140" s="1748"/>
      <c r="N140" s="1749"/>
      <c r="O140" s="1750"/>
      <c r="P140" s="1750"/>
      <c r="Q140" s="1751" t="s">
        <v>6</v>
      </c>
      <c r="R140" s="1751"/>
      <c r="S140" s="1751"/>
      <c r="T140" s="1751" t="s">
        <v>6</v>
      </c>
      <c r="U140" s="1751"/>
      <c r="V140" s="1751"/>
      <c r="W140" s="1751" t="s">
        <v>6</v>
      </c>
      <c r="X140" s="1751"/>
      <c r="Y140" s="1751"/>
      <c r="Z140" s="1751" t="s">
        <v>6</v>
      </c>
      <c r="AA140" s="1751"/>
      <c r="AB140" s="1751"/>
      <c r="AC140" s="1751" t="s">
        <v>6</v>
      </c>
      <c r="AD140" s="1751"/>
      <c r="AE140" s="1751"/>
      <c r="AF140" s="1751" t="s">
        <v>6</v>
      </c>
      <c r="AG140" s="1751"/>
      <c r="AH140" s="1751"/>
      <c r="AI140" s="1752">
        <f>SUM(AI141:AK157)</f>
        <v>179628.32</v>
      </c>
      <c r="AJ140" s="1752"/>
      <c r="AK140" s="1752"/>
      <c r="AL140" s="1752">
        <f t="shared" ref="AL140" si="85">SUM(AL141:AN157)</f>
        <v>179628.32</v>
      </c>
      <c r="AM140" s="1752"/>
      <c r="AN140" s="1752"/>
      <c r="AO140" s="1752">
        <f t="shared" ref="AO140" si="86">SUM(AO141:AQ157)</f>
        <v>179628.32</v>
      </c>
      <c r="AP140" s="1752"/>
      <c r="AQ140" s="1752"/>
      <c r="AR140" s="180"/>
      <c r="AS140" s="180"/>
      <c r="AT140" s="237"/>
      <c r="AU140" s="237"/>
      <c r="AV140" s="237"/>
      <c r="AW140" s="237"/>
      <c r="AX140" s="246"/>
      <c r="AY140" s="246"/>
    </row>
    <row r="141" spans="1:51" s="205" customFormat="1" hidden="1">
      <c r="A141" s="726">
        <v>243</v>
      </c>
      <c r="B141" s="1724">
        <v>0</v>
      </c>
      <c r="C141" s="1724"/>
      <c r="D141" s="1724"/>
      <c r="E141" s="1724"/>
      <c r="F141" s="1724"/>
      <c r="G141" s="1724"/>
      <c r="H141" s="1724"/>
      <c r="I141" s="1044" t="s">
        <v>1043</v>
      </c>
      <c r="J141" s="1044"/>
      <c r="K141" s="1580"/>
      <c r="L141" s="1717"/>
      <c r="M141" s="1717"/>
      <c r="N141" s="1717"/>
      <c r="O141" s="1232"/>
      <c r="P141" s="1232"/>
      <c r="Q141" s="1715"/>
      <c r="R141" s="1715"/>
      <c r="S141" s="1715"/>
      <c r="T141" s="1715"/>
      <c r="U141" s="1715"/>
      <c r="V141" s="1715"/>
      <c r="W141" s="1715"/>
      <c r="X141" s="1715"/>
      <c r="Y141" s="1715"/>
      <c r="Z141" s="1716" t="e">
        <f t="shared" ref="Z141:Z142" si="87">AI141/Q141</f>
        <v>#DIV/0!</v>
      </c>
      <c r="AA141" s="1716"/>
      <c r="AB141" s="1716"/>
      <c r="AC141" s="1716" t="e">
        <f t="shared" ref="AC141:AC142" si="88">AL141/T141</f>
        <v>#DIV/0!</v>
      </c>
      <c r="AD141" s="1716"/>
      <c r="AE141" s="1716"/>
      <c r="AF141" s="1716" t="e">
        <f t="shared" ref="AF141:AF142" si="89">AO141/W141</f>
        <v>#DIV/0!</v>
      </c>
      <c r="AG141" s="1716"/>
      <c r="AH141" s="1716"/>
      <c r="AI141" s="1042">
        <v>0</v>
      </c>
      <c r="AJ141" s="1042"/>
      <c r="AK141" s="1042"/>
      <c r="AL141" s="1042">
        <v>0</v>
      </c>
      <c r="AM141" s="1042"/>
      <c r="AN141" s="1042"/>
      <c r="AO141" s="1042">
        <v>0</v>
      </c>
      <c r="AP141" s="1042"/>
      <c r="AQ141" s="1042"/>
      <c r="AR141" s="180"/>
      <c r="AS141" s="180"/>
      <c r="AT141" s="237"/>
      <c r="AU141" s="237"/>
      <c r="AV141" s="237"/>
      <c r="AW141" s="237"/>
      <c r="AX141" s="246"/>
      <c r="AY141" s="246"/>
    </row>
    <row r="142" spans="1:51" s="205" customFormat="1" ht="14.45" hidden="1" customHeight="1">
      <c r="A142" s="726"/>
      <c r="B142" s="1724">
        <v>0</v>
      </c>
      <c r="C142" s="1724"/>
      <c r="D142" s="1724"/>
      <c r="E142" s="1724"/>
      <c r="F142" s="1724"/>
      <c r="G142" s="1724"/>
      <c r="H142" s="1724"/>
      <c r="I142" s="1044" t="s">
        <v>1043</v>
      </c>
      <c r="J142" s="1044"/>
      <c r="K142" s="1580"/>
      <c r="L142" s="1717"/>
      <c r="M142" s="1717"/>
      <c r="N142" s="1717"/>
      <c r="O142" s="1232"/>
      <c r="P142" s="1232"/>
      <c r="Q142" s="1715"/>
      <c r="R142" s="1715"/>
      <c r="S142" s="1715"/>
      <c r="T142" s="1715"/>
      <c r="U142" s="1715"/>
      <c r="V142" s="1715"/>
      <c r="W142" s="1715"/>
      <c r="X142" s="1715"/>
      <c r="Y142" s="1715"/>
      <c r="Z142" s="1716" t="e">
        <f t="shared" si="87"/>
        <v>#DIV/0!</v>
      </c>
      <c r="AA142" s="1716"/>
      <c r="AB142" s="1716"/>
      <c r="AC142" s="1716" t="e">
        <f t="shared" si="88"/>
        <v>#DIV/0!</v>
      </c>
      <c r="AD142" s="1716"/>
      <c r="AE142" s="1716"/>
      <c r="AF142" s="1716" t="e">
        <f t="shared" si="89"/>
        <v>#DIV/0!</v>
      </c>
      <c r="AG142" s="1716"/>
      <c r="AH142" s="1716"/>
      <c r="AI142" s="1042">
        <v>0</v>
      </c>
      <c r="AJ142" s="1042"/>
      <c r="AK142" s="1042"/>
      <c r="AL142" s="1042">
        <v>0</v>
      </c>
      <c r="AM142" s="1042"/>
      <c r="AN142" s="1042"/>
      <c r="AO142" s="1042">
        <v>0</v>
      </c>
      <c r="AP142" s="1042"/>
      <c r="AQ142" s="1042"/>
      <c r="AR142" s="180"/>
      <c r="AS142" s="180"/>
      <c r="AT142" s="237"/>
      <c r="AU142" s="237"/>
      <c r="AV142" s="237"/>
      <c r="AW142" s="237"/>
      <c r="AX142" s="246"/>
      <c r="AY142" s="246"/>
    </row>
    <row r="143" spans="1:51" s="205" customFormat="1" hidden="1">
      <c r="A143" s="726">
        <v>244</v>
      </c>
      <c r="B143" s="1724">
        <v>0</v>
      </c>
      <c r="C143" s="1724"/>
      <c r="D143" s="1724"/>
      <c r="E143" s="1724"/>
      <c r="F143" s="1724"/>
      <c r="G143" s="1724"/>
      <c r="H143" s="1724"/>
      <c r="I143" s="1044" t="s">
        <v>1043</v>
      </c>
      <c r="J143" s="1044"/>
      <c r="K143" s="1580" t="s">
        <v>1439</v>
      </c>
      <c r="L143" s="1717"/>
      <c r="M143" s="1717"/>
      <c r="N143" s="1717"/>
      <c r="O143" s="1232"/>
      <c r="P143" s="1232"/>
      <c r="Q143" s="1715"/>
      <c r="R143" s="1715"/>
      <c r="S143" s="1715"/>
      <c r="T143" s="1715"/>
      <c r="U143" s="1715"/>
      <c r="V143" s="1715"/>
      <c r="W143" s="1715"/>
      <c r="X143" s="1715"/>
      <c r="Y143" s="1715"/>
      <c r="Z143" s="1716" t="e">
        <f t="shared" ref="Z143:Z157" si="90">AI143/Q143</f>
        <v>#DIV/0!</v>
      </c>
      <c r="AA143" s="1716"/>
      <c r="AB143" s="1716"/>
      <c r="AC143" s="1716" t="e">
        <f t="shared" ref="AC143:AC157" si="91">AL143/T143</f>
        <v>#DIV/0!</v>
      </c>
      <c r="AD143" s="1716"/>
      <c r="AE143" s="1716"/>
      <c r="AF143" s="1716" t="e">
        <f t="shared" ref="AF143:AF157" si="92">AO143/W143</f>
        <v>#DIV/0!</v>
      </c>
      <c r="AG143" s="1716"/>
      <c r="AH143" s="1716"/>
      <c r="AI143" s="1042">
        <v>0</v>
      </c>
      <c r="AJ143" s="1042"/>
      <c r="AK143" s="1042"/>
      <c r="AL143" s="1042">
        <v>0</v>
      </c>
      <c r="AM143" s="1042"/>
      <c r="AN143" s="1042"/>
      <c r="AO143" s="1042">
        <v>0</v>
      </c>
      <c r="AP143" s="1042"/>
      <c r="AQ143" s="1042"/>
      <c r="AR143" s="180"/>
      <c r="AS143" s="180"/>
      <c r="AT143" s="237"/>
      <c r="AU143" s="237"/>
      <c r="AV143" s="237"/>
      <c r="AW143" s="237"/>
      <c r="AX143" s="246"/>
      <c r="AY143" s="246"/>
    </row>
    <row r="144" spans="1:51" s="205" customFormat="1" ht="14.45" hidden="1" customHeight="1">
      <c r="A144" s="726"/>
      <c r="B144" s="1724">
        <v>0</v>
      </c>
      <c r="C144" s="1724"/>
      <c r="D144" s="1724"/>
      <c r="E144" s="1724"/>
      <c r="F144" s="1724"/>
      <c r="G144" s="1724"/>
      <c r="H144" s="1724"/>
      <c r="I144" s="1044" t="s">
        <v>1043</v>
      </c>
      <c r="J144" s="1044"/>
      <c r="K144" s="1580"/>
      <c r="L144" s="1717"/>
      <c r="M144" s="1717"/>
      <c r="N144" s="1717"/>
      <c r="O144" s="1232"/>
      <c r="P144" s="1232"/>
      <c r="Q144" s="1715"/>
      <c r="R144" s="1715"/>
      <c r="S144" s="1715"/>
      <c r="T144" s="1715"/>
      <c r="U144" s="1715"/>
      <c r="V144" s="1715"/>
      <c r="W144" s="1715"/>
      <c r="X144" s="1715"/>
      <c r="Y144" s="1715"/>
      <c r="Z144" s="1716" t="e">
        <f t="shared" si="90"/>
        <v>#DIV/0!</v>
      </c>
      <c r="AA144" s="1716"/>
      <c r="AB144" s="1716"/>
      <c r="AC144" s="1716" t="e">
        <f t="shared" si="91"/>
        <v>#DIV/0!</v>
      </c>
      <c r="AD144" s="1716"/>
      <c r="AE144" s="1716"/>
      <c r="AF144" s="1716" t="e">
        <f t="shared" si="92"/>
        <v>#DIV/0!</v>
      </c>
      <c r="AG144" s="1716"/>
      <c r="AH144" s="1716"/>
      <c r="AI144" s="1042">
        <v>0</v>
      </c>
      <c r="AJ144" s="1042"/>
      <c r="AK144" s="1042"/>
      <c r="AL144" s="1042">
        <v>0</v>
      </c>
      <c r="AM144" s="1042"/>
      <c r="AN144" s="1042"/>
      <c r="AO144" s="1042">
        <v>0</v>
      </c>
      <c r="AP144" s="1042"/>
      <c r="AQ144" s="1042"/>
      <c r="AR144" s="180"/>
      <c r="AS144" s="180"/>
      <c r="AT144" s="237"/>
      <c r="AU144" s="237"/>
      <c r="AV144" s="237"/>
      <c r="AW144" s="237"/>
      <c r="AX144" s="246"/>
      <c r="AY144" s="246"/>
    </row>
    <row r="145" spans="1:51" s="205" customFormat="1" ht="15" hidden="1" customHeight="1">
      <c r="A145" s="726"/>
      <c r="B145" s="1724">
        <v>0</v>
      </c>
      <c r="C145" s="1724"/>
      <c r="D145" s="1724"/>
      <c r="E145" s="1724"/>
      <c r="F145" s="1724"/>
      <c r="G145" s="1724"/>
      <c r="H145" s="1724"/>
      <c r="I145" s="1044" t="s">
        <v>1043</v>
      </c>
      <c r="J145" s="1044"/>
      <c r="K145" s="1580"/>
      <c r="L145" s="1717"/>
      <c r="M145" s="1717"/>
      <c r="N145" s="1717"/>
      <c r="O145" s="1232"/>
      <c r="P145" s="1232"/>
      <c r="Q145" s="1715"/>
      <c r="R145" s="1715"/>
      <c r="S145" s="1715"/>
      <c r="T145" s="1715"/>
      <c r="U145" s="1715"/>
      <c r="V145" s="1715"/>
      <c r="W145" s="1715"/>
      <c r="X145" s="1715"/>
      <c r="Y145" s="1715"/>
      <c r="Z145" s="1716" t="e">
        <f t="shared" si="90"/>
        <v>#DIV/0!</v>
      </c>
      <c r="AA145" s="1716"/>
      <c r="AB145" s="1716"/>
      <c r="AC145" s="1716" t="e">
        <f t="shared" si="91"/>
        <v>#DIV/0!</v>
      </c>
      <c r="AD145" s="1716"/>
      <c r="AE145" s="1716"/>
      <c r="AF145" s="1716" t="e">
        <f t="shared" si="92"/>
        <v>#DIV/0!</v>
      </c>
      <c r="AG145" s="1716"/>
      <c r="AH145" s="1716"/>
      <c r="AI145" s="1042">
        <v>0</v>
      </c>
      <c r="AJ145" s="1042"/>
      <c r="AK145" s="1042"/>
      <c r="AL145" s="1042">
        <v>0</v>
      </c>
      <c r="AM145" s="1042"/>
      <c r="AN145" s="1042"/>
      <c r="AO145" s="1042">
        <v>0</v>
      </c>
      <c r="AP145" s="1042"/>
      <c r="AQ145" s="1042"/>
      <c r="AR145" s="180"/>
      <c r="AS145" s="180"/>
      <c r="AT145" s="237"/>
      <c r="AU145" s="237"/>
      <c r="AV145" s="237"/>
      <c r="AW145" s="237"/>
      <c r="AX145" s="246"/>
      <c r="AY145" s="246"/>
    </row>
    <row r="146" spans="1:51" s="205" customFormat="1" ht="15" hidden="1" customHeight="1">
      <c r="A146" s="726"/>
      <c r="B146" s="1724">
        <v>0</v>
      </c>
      <c r="C146" s="1724"/>
      <c r="D146" s="1724"/>
      <c r="E146" s="1724"/>
      <c r="F146" s="1724"/>
      <c r="G146" s="1724"/>
      <c r="H146" s="1724"/>
      <c r="I146" s="1044" t="s">
        <v>1043</v>
      </c>
      <c r="J146" s="1044"/>
      <c r="K146" s="1580"/>
      <c r="L146" s="1717"/>
      <c r="M146" s="1717"/>
      <c r="N146" s="1717"/>
      <c r="O146" s="1232"/>
      <c r="P146" s="1232"/>
      <c r="Q146" s="1715"/>
      <c r="R146" s="1715"/>
      <c r="S146" s="1715"/>
      <c r="T146" s="1715"/>
      <c r="U146" s="1715"/>
      <c r="V146" s="1715"/>
      <c r="W146" s="1715"/>
      <c r="X146" s="1715"/>
      <c r="Y146" s="1715"/>
      <c r="Z146" s="1716" t="e">
        <f t="shared" si="90"/>
        <v>#DIV/0!</v>
      </c>
      <c r="AA146" s="1716"/>
      <c r="AB146" s="1716"/>
      <c r="AC146" s="1716" t="e">
        <f t="shared" si="91"/>
        <v>#DIV/0!</v>
      </c>
      <c r="AD146" s="1716"/>
      <c r="AE146" s="1716"/>
      <c r="AF146" s="1716" t="e">
        <f t="shared" si="92"/>
        <v>#DIV/0!</v>
      </c>
      <c r="AG146" s="1716"/>
      <c r="AH146" s="1716"/>
      <c r="AI146" s="1042">
        <v>0</v>
      </c>
      <c r="AJ146" s="1042"/>
      <c r="AK146" s="1042"/>
      <c r="AL146" s="1042">
        <v>0</v>
      </c>
      <c r="AM146" s="1042"/>
      <c r="AN146" s="1042"/>
      <c r="AO146" s="1042">
        <v>0</v>
      </c>
      <c r="AP146" s="1042"/>
      <c r="AQ146" s="1042"/>
      <c r="AR146" s="180"/>
      <c r="AS146" s="180"/>
      <c r="AT146" s="237"/>
      <c r="AU146" s="237"/>
      <c r="AV146" s="237"/>
      <c r="AW146" s="237"/>
      <c r="AX146" s="246"/>
      <c r="AY146" s="246"/>
    </row>
    <row r="147" spans="1:51" s="205" customFormat="1" ht="15" hidden="1" customHeight="1">
      <c r="A147" s="726"/>
      <c r="B147" s="1724">
        <v>0</v>
      </c>
      <c r="C147" s="1724"/>
      <c r="D147" s="1724"/>
      <c r="E147" s="1724"/>
      <c r="F147" s="1724"/>
      <c r="G147" s="1724"/>
      <c r="H147" s="1724"/>
      <c r="I147" s="1044" t="s">
        <v>1043</v>
      </c>
      <c r="J147" s="1044"/>
      <c r="K147" s="1580"/>
      <c r="L147" s="1717"/>
      <c r="M147" s="1717"/>
      <c r="N147" s="1717"/>
      <c r="O147" s="1232"/>
      <c r="P147" s="1232"/>
      <c r="Q147" s="1715"/>
      <c r="R147" s="1715"/>
      <c r="S147" s="1715"/>
      <c r="T147" s="1715"/>
      <c r="U147" s="1715"/>
      <c r="V147" s="1715"/>
      <c r="W147" s="1715"/>
      <c r="X147" s="1715"/>
      <c r="Y147" s="1715"/>
      <c r="Z147" s="1716" t="e">
        <f t="shared" si="90"/>
        <v>#DIV/0!</v>
      </c>
      <c r="AA147" s="1716"/>
      <c r="AB147" s="1716"/>
      <c r="AC147" s="1716" t="e">
        <f t="shared" si="91"/>
        <v>#DIV/0!</v>
      </c>
      <c r="AD147" s="1716"/>
      <c r="AE147" s="1716"/>
      <c r="AF147" s="1716" t="e">
        <f t="shared" si="92"/>
        <v>#DIV/0!</v>
      </c>
      <c r="AG147" s="1716"/>
      <c r="AH147" s="1716"/>
      <c r="AI147" s="1042">
        <v>0</v>
      </c>
      <c r="AJ147" s="1042"/>
      <c r="AK147" s="1042"/>
      <c r="AL147" s="1042">
        <v>0</v>
      </c>
      <c r="AM147" s="1042"/>
      <c r="AN147" s="1042"/>
      <c r="AO147" s="1042">
        <v>0</v>
      </c>
      <c r="AP147" s="1042"/>
      <c r="AQ147" s="1042"/>
      <c r="AR147" s="180"/>
      <c r="AS147" s="180"/>
      <c r="AT147" s="237"/>
      <c r="AU147" s="237"/>
      <c r="AV147" s="237"/>
      <c r="AW147" s="237"/>
      <c r="AX147" s="246"/>
      <c r="AY147" s="246"/>
    </row>
    <row r="148" spans="1:51" s="205" customFormat="1">
      <c r="A148" s="728"/>
      <c r="B148" s="1724" t="s">
        <v>1536</v>
      </c>
      <c r="C148" s="1724"/>
      <c r="D148" s="1724"/>
      <c r="E148" s="1724"/>
      <c r="F148" s="1724"/>
      <c r="G148" s="1724"/>
      <c r="H148" s="1724"/>
      <c r="I148" s="1044" t="s">
        <v>1043</v>
      </c>
      <c r="J148" s="1044"/>
      <c r="K148" s="1754" t="s">
        <v>1440</v>
      </c>
      <c r="L148" s="1755"/>
      <c r="M148" s="1755"/>
      <c r="N148" s="1755"/>
      <c r="O148" s="1758"/>
      <c r="P148" s="1758"/>
      <c r="Q148" s="1753">
        <v>12</v>
      </c>
      <c r="R148" s="1753"/>
      <c r="S148" s="1753"/>
      <c r="T148" s="1753">
        <v>12</v>
      </c>
      <c r="U148" s="1753"/>
      <c r="V148" s="1753"/>
      <c r="W148" s="1753">
        <v>12</v>
      </c>
      <c r="X148" s="1753"/>
      <c r="Y148" s="1753"/>
      <c r="Z148" s="1756">
        <f t="shared" si="90"/>
        <v>4750</v>
      </c>
      <c r="AA148" s="1756"/>
      <c r="AB148" s="1756"/>
      <c r="AC148" s="1756">
        <f t="shared" si="91"/>
        <v>4750</v>
      </c>
      <c r="AD148" s="1756"/>
      <c r="AE148" s="1756"/>
      <c r="AF148" s="1756">
        <f t="shared" si="92"/>
        <v>4750</v>
      </c>
      <c r="AG148" s="1756"/>
      <c r="AH148" s="1756"/>
      <c r="AI148" s="1042">
        <v>57000</v>
      </c>
      <c r="AJ148" s="1042"/>
      <c r="AK148" s="1042"/>
      <c r="AL148" s="1042">
        <v>57000</v>
      </c>
      <c r="AM148" s="1042"/>
      <c r="AN148" s="1042"/>
      <c r="AO148" s="1042">
        <v>57000</v>
      </c>
      <c r="AP148" s="1042"/>
      <c r="AQ148" s="1042"/>
      <c r="AR148" s="180"/>
      <c r="AS148" s="180"/>
      <c r="AT148" s="237"/>
      <c r="AU148" s="237"/>
      <c r="AV148" s="237"/>
      <c r="AW148" s="237"/>
      <c r="AX148" s="246"/>
      <c r="AY148" s="246"/>
    </row>
    <row r="149" spans="1:51" s="205" customFormat="1" ht="15" customHeight="1">
      <c r="A149" s="726"/>
      <c r="B149" s="1724" t="s">
        <v>1537</v>
      </c>
      <c r="C149" s="1724"/>
      <c r="D149" s="1724"/>
      <c r="E149" s="1724"/>
      <c r="F149" s="1724"/>
      <c r="G149" s="1724"/>
      <c r="H149" s="1724"/>
      <c r="I149" s="1044" t="s">
        <v>1043</v>
      </c>
      <c r="J149" s="1044"/>
      <c r="K149" s="1754" t="s">
        <v>156</v>
      </c>
      <c r="L149" s="1755"/>
      <c r="M149" s="1755"/>
      <c r="N149" s="1755"/>
      <c r="O149" s="1758"/>
      <c r="P149" s="1758"/>
      <c r="Q149" s="1753">
        <v>12</v>
      </c>
      <c r="R149" s="1753"/>
      <c r="S149" s="1753"/>
      <c r="T149" s="1753">
        <v>12</v>
      </c>
      <c r="U149" s="1753"/>
      <c r="V149" s="1753"/>
      <c r="W149" s="1753">
        <v>12</v>
      </c>
      <c r="X149" s="1753"/>
      <c r="Y149" s="1753"/>
      <c r="Z149" s="1756">
        <f t="shared" si="90"/>
        <v>327.36</v>
      </c>
      <c r="AA149" s="1756"/>
      <c r="AB149" s="1756"/>
      <c r="AC149" s="1756">
        <f t="shared" si="91"/>
        <v>327.36</v>
      </c>
      <c r="AD149" s="1756"/>
      <c r="AE149" s="1756"/>
      <c r="AF149" s="1756">
        <f t="shared" si="92"/>
        <v>327.36</v>
      </c>
      <c r="AG149" s="1756"/>
      <c r="AH149" s="1756"/>
      <c r="AI149" s="1042">
        <v>3928.32</v>
      </c>
      <c r="AJ149" s="1042"/>
      <c r="AK149" s="1042"/>
      <c r="AL149" s="1042">
        <v>3928.32</v>
      </c>
      <c r="AM149" s="1042"/>
      <c r="AN149" s="1042"/>
      <c r="AO149" s="1042">
        <v>3928.32</v>
      </c>
      <c r="AP149" s="1042"/>
      <c r="AQ149" s="1042"/>
      <c r="AR149" s="180"/>
      <c r="AS149" s="180"/>
      <c r="AT149" s="237"/>
      <c r="AU149" s="237"/>
      <c r="AV149" s="237"/>
      <c r="AW149" s="237"/>
      <c r="AX149" s="246"/>
      <c r="AY149" s="246"/>
    </row>
    <row r="150" spans="1:51" s="205" customFormat="1" ht="15" customHeight="1">
      <c r="A150" s="726"/>
      <c r="B150" s="1724" t="s">
        <v>1538</v>
      </c>
      <c r="C150" s="1724"/>
      <c r="D150" s="1724"/>
      <c r="E150" s="1724"/>
      <c r="F150" s="1724"/>
      <c r="G150" s="1724"/>
      <c r="H150" s="1724"/>
      <c r="I150" s="1044" t="s">
        <v>1043</v>
      </c>
      <c r="J150" s="1044"/>
      <c r="K150" s="1754" t="s">
        <v>156</v>
      </c>
      <c r="L150" s="1755"/>
      <c r="M150" s="1755"/>
      <c r="N150" s="1755"/>
      <c r="O150" s="1758"/>
      <c r="P150" s="1758"/>
      <c r="Q150" s="1753">
        <v>12</v>
      </c>
      <c r="R150" s="1753"/>
      <c r="S150" s="1753"/>
      <c r="T150" s="1753">
        <v>12</v>
      </c>
      <c r="U150" s="1753"/>
      <c r="V150" s="1753"/>
      <c r="W150" s="1753">
        <v>12</v>
      </c>
      <c r="X150" s="1753"/>
      <c r="Y150" s="1753"/>
      <c r="Z150" s="1756">
        <f t="shared" si="90"/>
        <v>5300</v>
      </c>
      <c r="AA150" s="1756"/>
      <c r="AB150" s="1756"/>
      <c r="AC150" s="1756">
        <f t="shared" si="91"/>
        <v>5000</v>
      </c>
      <c r="AD150" s="1756"/>
      <c r="AE150" s="1756"/>
      <c r="AF150" s="1756">
        <f t="shared" si="92"/>
        <v>5000</v>
      </c>
      <c r="AG150" s="1756"/>
      <c r="AH150" s="1756"/>
      <c r="AI150" s="1042">
        <v>63600</v>
      </c>
      <c r="AJ150" s="1042"/>
      <c r="AK150" s="1042"/>
      <c r="AL150" s="1042">
        <v>60000</v>
      </c>
      <c r="AM150" s="1042"/>
      <c r="AN150" s="1042"/>
      <c r="AO150" s="1042">
        <v>60000</v>
      </c>
      <c r="AP150" s="1042"/>
      <c r="AQ150" s="1042"/>
      <c r="AR150" s="180"/>
      <c r="AS150" s="180"/>
      <c r="AT150" s="237"/>
      <c r="AU150" s="237"/>
      <c r="AV150" s="237"/>
      <c r="AW150" s="237"/>
      <c r="AX150" s="246"/>
      <c r="AY150" s="246"/>
    </row>
    <row r="151" spans="1:51" s="205" customFormat="1">
      <c r="A151" s="726"/>
      <c r="B151" s="1724" t="s">
        <v>1539</v>
      </c>
      <c r="C151" s="1724"/>
      <c r="D151" s="1724"/>
      <c r="E151" s="1724"/>
      <c r="F151" s="1724"/>
      <c r="G151" s="1724"/>
      <c r="H151" s="1724"/>
      <c r="I151" s="1044" t="s">
        <v>1043</v>
      </c>
      <c r="J151" s="1044"/>
      <c r="K151" s="1754" t="s">
        <v>156</v>
      </c>
      <c r="L151" s="1755"/>
      <c r="M151" s="1755"/>
      <c r="N151" s="1755"/>
      <c r="O151" s="1758"/>
      <c r="P151" s="1758"/>
      <c r="Q151" s="1753">
        <v>1</v>
      </c>
      <c r="R151" s="1753"/>
      <c r="S151" s="1753"/>
      <c r="T151" s="1753">
        <v>1</v>
      </c>
      <c r="U151" s="1753"/>
      <c r="V151" s="1753"/>
      <c r="W151" s="1753">
        <v>1</v>
      </c>
      <c r="X151" s="1753"/>
      <c r="Y151" s="1753"/>
      <c r="Z151" s="1756">
        <f t="shared" si="90"/>
        <v>46570</v>
      </c>
      <c r="AA151" s="1756"/>
      <c r="AB151" s="1756"/>
      <c r="AC151" s="1756">
        <f t="shared" si="91"/>
        <v>46500</v>
      </c>
      <c r="AD151" s="1756"/>
      <c r="AE151" s="1756"/>
      <c r="AF151" s="1756">
        <f t="shared" si="92"/>
        <v>46500</v>
      </c>
      <c r="AG151" s="1756"/>
      <c r="AH151" s="1756"/>
      <c r="AI151" s="1042">
        <v>46570</v>
      </c>
      <c r="AJ151" s="1042"/>
      <c r="AK151" s="1042"/>
      <c r="AL151" s="1042">
        <v>46500</v>
      </c>
      <c r="AM151" s="1042"/>
      <c r="AN151" s="1042"/>
      <c r="AO151" s="1042">
        <v>46500</v>
      </c>
      <c r="AP151" s="1042"/>
      <c r="AQ151" s="1042"/>
      <c r="AR151" s="180"/>
      <c r="AS151" s="180"/>
      <c r="AT151" s="237"/>
      <c r="AU151" s="237"/>
      <c r="AV151" s="237"/>
      <c r="AW151" s="237"/>
      <c r="AX151" s="246"/>
      <c r="AY151" s="246"/>
    </row>
    <row r="152" spans="1:51" s="205" customFormat="1" ht="45" customHeight="1">
      <c r="A152" s="726"/>
      <c r="B152" s="1724" t="s">
        <v>1540</v>
      </c>
      <c r="C152" s="1724"/>
      <c r="D152" s="1724"/>
      <c r="E152" s="1724"/>
      <c r="F152" s="1724"/>
      <c r="G152" s="1724"/>
      <c r="H152" s="1724"/>
      <c r="I152" s="1044" t="s">
        <v>1043</v>
      </c>
      <c r="J152" s="1044"/>
      <c r="K152" s="1754" t="s">
        <v>156</v>
      </c>
      <c r="L152" s="1755"/>
      <c r="M152" s="1755"/>
      <c r="N152" s="1755"/>
      <c r="O152" s="1232"/>
      <c r="P152" s="1232"/>
      <c r="Q152" s="1753">
        <v>12</v>
      </c>
      <c r="R152" s="1753"/>
      <c r="S152" s="1753"/>
      <c r="T152" s="1753">
        <v>12</v>
      </c>
      <c r="U152" s="1753"/>
      <c r="V152" s="1753"/>
      <c r="W152" s="1753">
        <v>12</v>
      </c>
      <c r="X152" s="1753"/>
      <c r="Y152" s="1753"/>
      <c r="Z152" s="1716">
        <f t="shared" si="90"/>
        <v>637.08333333333337</v>
      </c>
      <c r="AA152" s="1716"/>
      <c r="AB152" s="1716"/>
      <c r="AC152" s="1716">
        <f t="shared" si="91"/>
        <v>583.33333333333337</v>
      </c>
      <c r="AD152" s="1716"/>
      <c r="AE152" s="1716"/>
      <c r="AF152" s="1716">
        <f t="shared" si="92"/>
        <v>583.33333333333337</v>
      </c>
      <c r="AG152" s="1716"/>
      <c r="AH152" s="1716"/>
      <c r="AI152" s="1042">
        <v>7645</v>
      </c>
      <c r="AJ152" s="1042"/>
      <c r="AK152" s="1042"/>
      <c r="AL152" s="1042">
        <v>7000</v>
      </c>
      <c r="AM152" s="1042"/>
      <c r="AN152" s="1042"/>
      <c r="AO152" s="1042">
        <v>7000</v>
      </c>
      <c r="AP152" s="1042"/>
      <c r="AQ152" s="1042"/>
      <c r="AR152" s="180"/>
      <c r="AS152" s="180"/>
      <c r="AT152" s="237"/>
      <c r="AU152" s="237"/>
      <c r="AV152" s="237"/>
      <c r="AW152" s="237"/>
      <c r="AX152" s="246"/>
      <c r="AY152" s="246"/>
    </row>
    <row r="153" spans="1:51" s="205" customFormat="1" ht="15" customHeight="1">
      <c r="A153" s="726"/>
      <c r="B153" s="1724" t="s">
        <v>1541</v>
      </c>
      <c r="C153" s="1724"/>
      <c r="D153" s="1724"/>
      <c r="E153" s="1724"/>
      <c r="F153" s="1724"/>
      <c r="G153" s="1724"/>
      <c r="H153" s="1724"/>
      <c r="I153" s="1044" t="s">
        <v>1043</v>
      </c>
      <c r="J153" s="1044"/>
      <c r="K153" s="1754" t="s">
        <v>156</v>
      </c>
      <c r="L153" s="1755"/>
      <c r="M153" s="1755"/>
      <c r="N153" s="1755"/>
      <c r="O153" s="1232"/>
      <c r="P153" s="1232"/>
      <c r="Q153" s="1715">
        <v>2</v>
      </c>
      <c r="R153" s="1715"/>
      <c r="S153" s="1715"/>
      <c r="T153" s="1715">
        <v>12</v>
      </c>
      <c r="U153" s="1715"/>
      <c r="V153" s="1715"/>
      <c r="W153" s="1715">
        <v>12</v>
      </c>
      <c r="X153" s="1715"/>
      <c r="Y153" s="1715"/>
      <c r="Z153" s="1716">
        <f t="shared" si="90"/>
        <v>442.5</v>
      </c>
      <c r="AA153" s="1716"/>
      <c r="AB153" s="1716"/>
      <c r="AC153" s="1716">
        <f t="shared" si="91"/>
        <v>433.33333333333331</v>
      </c>
      <c r="AD153" s="1716"/>
      <c r="AE153" s="1716"/>
      <c r="AF153" s="1716">
        <f t="shared" si="92"/>
        <v>433.33333333333331</v>
      </c>
      <c r="AG153" s="1716"/>
      <c r="AH153" s="1716"/>
      <c r="AI153" s="1042">
        <v>885</v>
      </c>
      <c r="AJ153" s="1042"/>
      <c r="AK153" s="1042"/>
      <c r="AL153" s="1042">
        <v>5200</v>
      </c>
      <c r="AM153" s="1042"/>
      <c r="AN153" s="1042"/>
      <c r="AO153" s="1042">
        <v>5200</v>
      </c>
      <c r="AP153" s="1042"/>
      <c r="AQ153" s="1042"/>
      <c r="AR153" s="180"/>
      <c r="AS153" s="180"/>
      <c r="AT153" s="237"/>
      <c r="AU153" s="237"/>
      <c r="AV153" s="237"/>
      <c r="AW153" s="237"/>
      <c r="AX153" s="246"/>
      <c r="AY153" s="246"/>
    </row>
    <row r="154" spans="1:51" s="205" customFormat="1" ht="15" hidden="1" customHeight="1">
      <c r="A154" s="726"/>
      <c r="B154" s="1724">
        <v>0</v>
      </c>
      <c r="C154" s="1724"/>
      <c r="D154" s="1724"/>
      <c r="E154" s="1724"/>
      <c r="F154" s="1724"/>
      <c r="G154" s="1724"/>
      <c r="H154" s="1724"/>
      <c r="I154" s="1044" t="s">
        <v>1043</v>
      </c>
      <c r="J154" s="1044"/>
      <c r="K154" s="1754"/>
      <c r="L154" s="1755"/>
      <c r="M154" s="1755"/>
      <c r="N154" s="1755"/>
      <c r="O154" s="1232"/>
      <c r="P154" s="1232"/>
      <c r="Q154" s="1715"/>
      <c r="R154" s="1715"/>
      <c r="S154" s="1715"/>
      <c r="T154" s="1715"/>
      <c r="U154" s="1715"/>
      <c r="V154" s="1715"/>
      <c r="W154" s="1715"/>
      <c r="X154" s="1715"/>
      <c r="Y154" s="1715"/>
      <c r="Z154" s="1716" t="e">
        <f t="shared" si="90"/>
        <v>#DIV/0!</v>
      </c>
      <c r="AA154" s="1716"/>
      <c r="AB154" s="1716"/>
      <c r="AC154" s="1716" t="e">
        <f t="shared" si="91"/>
        <v>#DIV/0!</v>
      </c>
      <c r="AD154" s="1716"/>
      <c r="AE154" s="1716"/>
      <c r="AF154" s="1716" t="e">
        <f t="shared" si="92"/>
        <v>#DIV/0!</v>
      </c>
      <c r="AG154" s="1716"/>
      <c r="AH154" s="1716"/>
      <c r="AI154" s="1042">
        <v>0</v>
      </c>
      <c r="AJ154" s="1042"/>
      <c r="AK154" s="1042"/>
      <c r="AL154" s="1042">
        <v>0</v>
      </c>
      <c r="AM154" s="1042"/>
      <c r="AN154" s="1042"/>
      <c r="AO154" s="1042">
        <v>0</v>
      </c>
      <c r="AP154" s="1042"/>
      <c r="AQ154" s="1042"/>
      <c r="AR154" s="180"/>
      <c r="AS154" s="180"/>
      <c r="AT154" s="237"/>
      <c r="AU154" s="237"/>
      <c r="AV154" s="237"/>
      <c r="AW154" s="237"/>
      <c r="AX154" s="246"/>
      <c r="AY154" s="246"/>
    </row>
    <row r="155" spans="1:51" s="205" customFormat="1" ht="15" hidden="1" customHeight="1">
      <c r="A155" s="726"/>
      <c r="B155" s="1724">
        <v>0</v>
      </c>
      <c r="C155" s="1724"/>
      <c r="D155" s="1724"/>
      <c r="E155" s="1724"/>
      <c r="F155" s="1724"/>
      <c r="G155" s="1724"/>
      <c r="H155" s="1724"/>
      <c r="I155" s="1044" t="s">
        <v>1043</v>
      </c>
      <c r="J155" s="1044"/>
      <c r="K155" s="1754"/>
      <c r="L155" s="1755"/>
      <c r="M155" s="1755"/>
      <c r="N155" s="1755"/>
      <c r="O155" s="1232"/>
      <c r="P155" s="1232"/>
      <c r="Q155" s="1715"/>
      <c r="R155" s="1715"/>
      <c r="S155" s="1715"/>
      <c r="T155" s="1715"/>
      <c r="U155" s="1715"/>
      <c r="V155" s="1715"/>
      <c r="W155" s="1715"/>
      <c r="X155" s="1715"/>
      <c r="Y155" s="1715"/>
      <c r="Z155" s="1716" t="e">
        <f t="shared" si="90"/>
        <v>#DIV/0!</v>
      </c>
      <c r="AA155" s="1716"/>
      <c r="AB155" s="1716"/>
      <c r="AC155" s="1716" t="e">
        <f t="shared" si="91"/>
        <v>#DIV/0!</v>
      </c>
      <c r="AD155" s="1716"/>
      <c r="AE155" s="1716"/>
      <c r="AF155" s="1716" t="e">
        <f t="shared" si="92"/>
        <v>#DIV/0!</v>
      </c>
      <c r="AG155" s="1716"/>
      <c r="AH155" s="1716"/>
      <c r="AI155" s="1042">
        <v>0</v>
      </c>
      <c r="AJ155" s="1042"/>
      <c r="AK155" s="1042"/>
      <c r="AL155" s="1042">
        <v>0</v>
      </c>
      <c r="AM155" s="1042"/>
      <c r="AN155" s="1042"/>
      <c r="AO155" s="1042">
        <v>0</v>
      </c>
      <c r="AP155" s="1042"/>
      <c r="AQ155" s="1042"/>
      <c r="AR155" s="180"/>
      <c r="AS155" s="180"/>
      <c r="AT155" s="237"/>
      <c r="AU155" s="237"/>
      <c r="AV155" s="237"/>
      <c r="AW155" s="237"/>
      <c r="AX155" s="246"/>
      <c r="AY155" s="246"/>
    </row>
    <row r="156" spans="1:51" s="205" customFormat="1" ht="14.45" hidden="1" customHeight="1">
      <c r="A156" s="726"/>
      <c r="B156" s="1724">
        <v>0</v>
      </c>
      <c r="C156" s="1724"/>
      <c r="D156" s="1724"/>
      <c r="E156" s="1724"/>
      <c r="F156" s="1724"/>
      <c r="G156" s="1724"/>
      <c r="H156" s="1724"/>
      <c r="I156" s="1044" t="s">
        <v>1043</v>
      </c>
      <c r="J156" s="1044"/>
      <c r="K156" s="1754"/>
      <c r="L156" s="1755"/>
      <c r="M156" s="1755"/>
      <c r="N156" s="1755"/>
      <c r="O156" s="1232"/>
      <c r="P156" s="1232"/>
      <c r="Q156" s="1716"/>
      <c r="R156" s="1716"/>
      <c r="S156" s="1716"/>
      <c r="T156" s="1716"/>
      <c r="U156" s="1716"/>
      <c r="V156" s="1716"/>
      <c r="W156" s="1716"/>
      <c r="X156" s="1716"/>
      <c r="Y156" s="1716"/>
      <c r="Z156" s="1716" t="e">
        <f t="shared" si="90"/>
        <v>#DIV/0!</v>
      </c>
      <c r="AA156" s="1716"/>
      <c r="AB156" s="1716"/>
      <c r="AC156" s="1716" t="e">
        <f t="shared" si="91"/>
        <v>#DIV/0!</v>
      </c>
      <c r="AD156" s="1716"/>
      <c r="AE156" s="1716"/>
      <c r="AF156" s="1716" t="e">
        <f t="shared" si="92"/>
        <v>#DIV/0!</v>
      </c>
      <c r="AG156" s="1716"/>
      <c r="AH156" s="1716"/>
      <c r="AI156" s="1042">
        <v>0</v>
      </c>
      <c r="AJ156" s="1042"/>
      <c r="AK156" s="1042"/>
      <c r="AL156" s="1042">
        <v>0</v>
      </c>
      <c r="AM156" s="1042"/>
      <c r="AN156" s="1042"/>
      <c r="AO156" s="1042">
        <v>0</v>
      </c>
      <c r="AP156" s="1042"/>
      <c r="AQ156" s="1042"/>
      <c r="AR156" s="180"/>
      <c r="AS156" s="180"/>
      <c r="AT156" s="237"/>
      <c r="AU156" s="237"/>
      <c r="AV156" s="237"/>
      <c r="AW156" s="237"/>
      <c r="AX156" s="246"/>
      <c r="AY156" s="246"/>
    </row>
    <row r="157" spans="1:51" s="205" customFormat="1" ht="14.45" hidden="1" customHeight="1">
      <c r="A157" s="726"/>
      <c r="B157" s="1724">
        <v>0</v>
      </c>
      <c r="C157" s="1724"/>
      <c r="D157" s="1724"/>
      <c r="E157" s="1724"/>
      <c r="F157" s="1724"/>
      <c r="G157" s="1724"/>
      <c r="H157" s="1724"/>
      <c r="I157" s="1044" t="s">
        <v>1043</v>
      </c>
      <c r="J157" s="1044"/>
      <c r="K157" s="1754"/>
      <c r="L157" s="1755"/>
      <c r="M157" s="1755"/>
      <c r="N157" s="1755"/>
      <c r="O157" s="1232"/>
      <c r="P157" s="1232"/>
      <c r="Q157" s="1716"/>
      <c r="R157" s="1716"/>
      <c r="S157" s="1716"/>
      <c r="T157" s="1716"/>
      <c r="U157" s="1716"/>
      <c r="V157" s="1716"/>
      <c r="W157" s="1716"/>
      <c r="X157" s="1716"/>
      <c r="Y157" s="1716"/>
      <c r="Z157" s="1716" t="e">
        <f t="shared" si="90"/>
        <v>#DIV/0!</v>
      </c>
      <c r="AA157" s="1716"/>
      <c r="AB157" s="1716"/>
      <c r="AC157" s="1716" t="e">
        <f t="shared" si="91"/>
        <v>#DIV/0!</v>
      </c>
      <c r="AD157" s="1716"/>
      <c r="AE157" s="1716"/>
      <c r="AF157" s="1716" t="e">
        <f t="shared" si="92"/>
        <v>#DIV/0!</v>
      </c>
      <c r="AG157" s="1716"/>
      <c r="AH157" s="1716"/>
      <c r="AI157" s="1042">
        <v>0</v>
      </c>
      <c r="AJ157" s="1042"/>
      <c r="AK157" s="1042"/>
      <c r="AL157" s="1042">
        <v>0</v>
      </c>
      <c r="AM157" s="1042"/>
      <c r="AN157" s="1042"/>
      <c r="AO157" s="1042">
        <v>0</v>
      </c>
      <c r="AP157" s="1042"/>
      <c r="AQ157" s="1042"/>
      <c r="AR157" s="180"/>
      <c r="AS157" s="180"/>
      <c r="AT157" s="237"/>
      <c r="AU157" s="237"/>
      <c r="AV157" s="237"/>
      <c r="AW157" s="237"/>
      <c r="AX157" s="246"/>
      <c r="AY157" s="246"/>
    </row>
    <row r="158" spans="1:51" s="205" customFormat="1" ht="46.5" hidden="1" customHeight="1">
      <c r="A158" s="726"/>
      <c r="B158" s="1747" t="s">
        <v>255</v>
      </c>
      <c r="C158" s="1748"/>
      <c r="D158" s="1748"/>
      <c r="E158" s="1748"/>
      <c r="F158" s="1748"/>
      <c r="G158" s="1748"/>
      <c r="H158" s="1748"/>
      <c r="I158" s="1748"/>
      <c r="J158" s="1748"/>
      <c r="K158" s="1748"/>
      <c r="L158" s="1748"/>
      <c r="M158" s="1748"/>
      <c r="N158" s="1749"/>
      <c r="O158" s="1750"/>
      <c r="P158" s="1750"/>
      <c r="Q158" s="1751" t="s">
        <v>6</v>
      </c>
      <c r="R158" s="1751"/>
      <c r="S158" s="1751"/>
      <c r="T158" s="1751" t="s">
        <v>6</v>
      </c>
      <c r="U158" s="1751"/>
      <c r="V158" s="1751"/>
      <c r="W158" s="1751" t="s">
        <v>6</v>
      </c>
      <c r="X158" s="1751"/>
      <c r="Y158" s="1751"/>
      <c r="Z158" s="1751" t="s">
        <v>6</v>
      </c>
      <c r="AA158" s="1751"/>
      <c r="AB158" s="1751"/>
      <c r="AC158" s="1751" t="s">
        <v>6</v>
      </c>
      <c r="AD158" s="1751"/>
      <c r="AE158" s="1751"/>
      <c r="AF158" s="1751" t="s">
        <v>6</v>
      </c>
      <c r="AG158" s="1751"/>
      <c r="AH158" s="1751"/>
      <c r="AI158" s="1752">
        <f>SUM(AI159:AK161)</f>
        <v>0</v>
      </c>
      <c r="AJ158" s="1752"/>
      <c r="AK158" s="1752"/>
      <c r="AL158" s="1752">
        <f>SUM(AL159:AN161)</f>
        <v>0</v>
      </c>
      <c r="AM158" s="1752"/>
      <c r="AN158" s="1752"/>
      <c r="AO158" s="1752">
        <f>SUM(AO159:AQ161)</f>
        <v>0</v>
      </c>
      <c r="AP158" s="1752"/>
      <c r="AQ158" s="1752"/>
      <c r="AR158" s="180"/>
      <c r="AS158" s="180"/>
      <c r="AT158" s="237"/>
      <c r="AU158" s="237"/>
      <c r="AV158" s="237"/>
      <c r="AW158" s="237"/>
      <c r="AX158" s="246"/>
      <c r="AY158" s="246"/>
    </row>
    <row r="159" spans="1:51" s="205" customFormat="1" ht="28.5" hidden="1" customHeight="1">
      <c r="A159" s="726"/>
      <c r="B159" s="1724">
        <v>0</v>
      </c>
      <c r="C159" s="1724"/>
      <c r="D159" s="1724"/>
      <c r="E159" s="1724"/>
      <c r="F159" s="1724"/>
      <c r="G159" s="1724"/>
      <c r="H159" s="1724"/>
      <c r="I159" s="1044" t="s">
        <v>1043</v>
      </c>
      <c r="J159" s="1044"/>
      <c r="K159" s="1754" t="s">
        <v>157</v>
      </c>
      <c r="L159" s="1755"/>
      <c r="M159" s="1755"/>
      <c r="N159" s="1755"/>
      <c r="O159" s="1232"/>
      <c r="P159" s="1232"/>
      <c r="Q159" s="1715">
        <v>12</v>
      </c>
      <c r="R159" s="1715"/>
      <c r="S159" s="1715"/>
      <c r="T159" s="1715">
        <v>12</v>
      </c>
      <c r="U159" s="1715"/>
      <c r="V159" s="1715"/>
      <c r="W159" s="1715">
        <v>12</v>
      </c>
      <c r="X159" s="1715"/>
      <c r="Y159" s="1715"/>
      <c r="Z159" s="1716">
        <f t="shared" ref="Z159" si="93">AI159/Q159</f>
        <v>0</v>
      </c>
      <c r="AA159" s="1716"/>
      <c r="AB159" s="1716"/>
      <c r="AC159" s="1716">
        <f t="shared" ref="AC159" si="94">AL159/T159</f>
        <v>0</v>
      </c>
      <c r="AD159" s="1716"/>
      <c r="AE159" s="1716"/>
      <c r="AF159" s="1716">
        <f t="shared" ref="AF159" si="95">AO159/W159</f>
        <v>0</v>
      </c>
      <c r="AG159" s="1716"/>
      <c r="AH159" s="1716"/>
      <c r="AI159" s="1042">
        <v>0</v>
      </c>
      <c r="AJ159" s="1042"/>
      <c r="AK159" s="1042"/>
      <c r="AL159" s="1042">
        <v>0</v>
      </c>
      <c r="AM159" s="1042"/>
      <c r="AN159" s="1042"/>
      <c r="AO159" s="1042">
        <v>0</v>
      </c>
      <c r="AP159" s="1042"/>
      <c r="AQ159" s="1042"/>
      <c r="AR159" s="180"/>
      <c r="AS159" s="180"/>
      <c r="AT159" s="237"/>
      <c r="AU159" s="237"/>
      <c r="AV159" s="237"/>
      <c r="AW159" s="237"/>
      <c r="AX159" s="246"/>
      <c r="AY159" s="246"/>
    </row>
    <row r="160" spans="1:51" s="205" customFormat="1" hidden="1">
      <c r="A160" s="726"/>
      <c r="B160" s="1724">
        <v>0</v>
      </c>
      <c r="C160" s="1724"/>
      <c r="D160" s="1724"/>
      <c r="E160" s="1724"/>
      <c r="F160" s="1724"/>
      <c r="G160" s="1724"/>
      <c r="H160" s="1724"/>
      <c r="I160" s="1044" t="s">
        <v>1043</v>
      </c>
      <c r="J160" s="1044"/>
      <c r="K160" s="1754"/>
      <c r="L160" s="1755"/>
      <c r="M160" s="1755"/>
      <c r="N160" s="1755"/>
      <c r="O160" s="1232"/>
      <c r="P160" s="1232"/>
      <c r="Q160" s="1715"/>
      <c r="R160" s="1715"/>
      <c r="S160" s="1715"/>
      <c r="T160" s="1715"/>
      <c r="U160" s="1715"/>
      <c r="V160" s="1715"/>
      <c r="W160" s="1715"/>
      <c r="X160" s="1715"/>
      <c r="Y160" s="1715"/>
      <c r="Z160" s="1716" t="e">
        <f>AI160/Q160</f>
        <v>#DIV/0!</v>
      </c>
      <c r="AA160" s="1716"/>
      <c r="AB160" s="1716"/>
      <c r="AC160" s="1716" t="e">
        <f t="shared" ref="AC160" si="96">AL160/T160</f>
        <v>#DIV/0!</v>
      </c>
      <c r="AD160" s="1716"/>
      <c r="AE160" s="1716"/>
      <c r="AF160" s="1716" t="e">
        <f t="shared" ref="AF160" si="97">AO160/W160</f>
        <v>#DIV/0!</v>
      </c>
      <c r="AG160" s="1716"/>
      <c r="AH160" s="1716"/>
      <c r="AI160" s="1042">
        <v>0</v>
      </c>
      <c r="AJ160" s="1042"/>
      <c r="AK160" s="1042"/>
      <c r="AL160" s="1042">
        <v>0</v>
      </c>
      <c r="AM160" s="1042"/>
      <c r="AN160" s="1042"/>
      <c r="AO160" s="1042">
        <v>0</v>
      </c>
      <c r="AP160" s="1042"/>
      <c r="AQ160" s="1042"/>
      <c r="AR160" s="180"/>
      <c r="AS160" s="180"/>
      <c r="AT160" s="237"/>
      <c r="AU160" s="237"/>
      <c r="AV160" s="237"/>
      <c r="AW160" s="237"/>
      <c r="AX160" s="246"/>
      <c r="AY160" s="246"/>
    </row>
    <row r="161" spans="1:51" s="205" customFormat="1" ht="15" hidden="1" customHeight="1">
      <c r="A161" s="726"/>
      <c r="B161" s="1724">
        <v>0</v>
      </c>
      <c r="C161" s="1724"/>
      <c r="D161" s="1724"/>
      <c r="E161" s="1724"/>
      <c r="F161" s="1724"/>
      <c r="G161" s="1724"/>
      <c r="H161" s="1724"/>
      <c r="I161" s="1044" t="s">
        <v>1043</v>
      </c>
      <c r="J161" s="1044"/>
      <c r="K161" s="1754"/>
      <c r="L161" s="1755"/>
      <c r="M161" s="1755"/>
      <c r="N161" s="1755"/>
      <c r="O161" s="1232"/>
      <c r="P161" s="1232"/>
      <c r="Q161" s="1716"/>
      <c r="R161" s="1716"/>
      <c r="S161" s="1716"/>
      <c r="T161" s="1716"/>
      <c r="U161" s="1716"/>
      <c r="V161" s="1716"/>
      <c r="W161" s="1716"/>
      <c r="X161" s="1716"/>
      <c r="Y161" s="1716"/>
      <c r="Z161" s="1716" t="e">
        <f>AI161/Q161</f>
        <v>#DIV/0!</v>
      </c>
      <c r="AA161" s="1716"/>
      <c r="AB161" s="1716"/>
      <c r="AC161" s="1716" t="e">
        <f t="shared" ref="AC161" si="98">AL161/T161</f>
        <v>#DIV/0!</v>
      </c>
      <c r="AD161" s="1716"/>
      <c r="AE161" s="1716"/>
      <c r="AF161" s="1716" t="e">
        <f t="shared" ref="AF161" si="99">AO161/W161</f>
        <v>#DIV/0!</v>
      </c>
      <c r="AG161" s="1716"/>
      <c r="AH161" s="1716"/>
      <c r="AI161" s="1042">
        <v>0</v>
      </c>
      <c r="AJ161" s="1042"/>
      <c r="AK161" s="1042"/>
      <c r="AL161" s="1042">
        <v>0</v>
      </c>
      <c r="AM161" s="1042"/>
      <c r="AN161" s="1042"/>
      <c r="AO161" s="1042">
        <v>0</v>
      </c>
      <c r="AP161" s="1042"/>
      <c r="AQ161" s="1042"/>
      <c r="AR161" s="180"/>
      <c r="AS161" s="180"/>
      <c r="AT161" s="237"/>
      <c r="AU161" s="237"/>
      <c r="AV161" s="237"/>
      <c r="AW161" s="237"/>
      <c r="AX161" s="246"/>
      <c r="AY161" s="246"/>
    </row>
    <row r="162" spans="1:51" s="205" customFormat="1" ht="44.25" hidden="1" customHeight="1">
      <c r="A162" s="726"/>
      <c r="B162" s="1730" t="s">
        <v>864</v>
      </c>
      <c r="C162" s="1731"/>
      <c r="D162" s="1731"/>
      <c r="E162" s="1731"/>
      <c r="F162" s="1731"/>
      <c r="G162" s="1731"/>
      <c r="H162" s="1731"/>
      <c r="I162" s="1731"/>
      <c r="J162" s="1731"/>
      <c r="K162" s="1731"/>
      <c r="L162" s="1731"/>
      <c r="M162" s="1731"/>
      <c r="N162" s="1732"/>
      <c r="O162" s="1745" t="s">
        <v>913</v>
      </c>
      <c r="P162" s="1746"/>
      <c r="Q162" s="1725" t="s">
        <v>6</v>
      </c>
      <c r="R162" s="1725"/>
      <c r="S162" s="1725"/>
      <c r="T162" s="1725" t="s">
        <v>6</v>
      </c>
      <c r="U162" s="1725"/>
      <c r="V162" s="1725"/>
      <c r="W162" s="1725" t="s">
        <v>6</v>
      </c>
      <c r="X162" s="1725"/>
      <c r="Y162" s="1725"/>
      <c r="Z162" s="1725" t="s">
        <v>6</v>
      </c>
      <c r="AA162" s="1725"/>
      <c r="AB162" s="1725"/>
      <c r="AC162" s="1725" t="s">
        <v>6</v>
      </c>
      <c r="AD162" s="1725"/>
      <c r="AE162" s="1725"/>
      <c r="AF162" s="1725" t="s">
        <v>6</v>
      </c>
      <c r="AG162" s="1725"/>
      <c r="AH162" s="1725"/>
      <c r="AI162" s="1718">
        <f>SUM(AI163:AK174)</f>
        <v>0</v>
      </c>
      <c r="AJ162" s="1718"/>
      <c r="AK162" s="1718"/>
      <c r="AL162" s="1718">
        <f t="shared" ref="AL162" si="100">SUM(AL163:AN174)</f>
        <v>0</v>
      </c>
      <c r="AM162" s="1718"/>
      <c r="AN162" s="1718"/>
      <c r="AO162" s="1718">
        <f t="shared" ref="AO162" si="101">SUM(AO163:AQ174)</f>
        <v>0</v>
      </c>
      <c r="AP162" s="1718"/>
      <c r="AQ162" s="1718"/>
      <c r="AR162" s="180"/>
      <c r="AS162" s="180"/>
      <c r="AT162" s="237"/>
      <c r="AU162" s="237"/>
      <c r="AV162" s="237"/>
      <c r="AW162" s="237"/>
      <c r="AX162" s="246"/>
      <c r="AY162" s="246"/>
    </row>
    <row r="163" spans="1:51" s="205" customFormat="1" hidden="1">
      <c r="A163" s="726">
        <v>243</v>
      </c>
      <c r="B163" s="1724">
        <v>0</v>
      </c>
      <c r="C163" s="1724"/>
      <c r="D163" s="1724"/>
      <c r="E163" s="1724"/>
      <c r="F163" s="1724"/>
      <c r="G163" s="1724"/>
      <c r="H163" s="1724"/>
      <c r="I163" s="1044" t="s">
        <v>1043</v>
      </c>
      <c r="J163" s="1044"/>
      <c r="K163" s="1717"/>
      <c r="L163" s="1717"/>
      <c r="M163" s="1717"/>
      <c r="N163" s="1717"/>
      <c r="O163" s="1232"/>
      <c r="P163" s="1232"/>
      <c r="Q163" s="1715"/>
      <c r="R163" s="1715"/>
      <c r="S163" s="1715"/>
      <c r="T163" s="1715"/>
      <c r="U163" s="1715"/>
      <c r="V163" s="1715"/>
      <c r="W163" s="1715"/>
      <c r="X163" s="1715"/>
      <c r="Y163" s="1715"/>
      <c r="Z163" s="1716" t="e">
        <f t="shared" ref="Z163:Z164" si="102">AI163/Q163</f>
        <v>#DIV/0!</v>
      </c>
      <c r="AA163" s="1716"/>
      <c r="AB163" s="1716"/>
      <c r="AC163" s="1716" t="e">
        <f t="shared" ref="AC163:AC164" si="103">AL163/T163</f>
        <v>#DIV/0!</v>
      </c>
      <c r="AD163" s="1716"/>
      <c r="AE163" s="1716"/>
      <c r="AF163" s="1716" t="e">
        <f t="shared" ref="AF163:AF164" si="104">AO163/W163</f>
        <v>#DIV/0!</v>
      </c>
      <c r="AG163" s="1716"/>
      <c r="AH163" s="1716"/>
      <c r="AI163" s="1042">
        <v>0</v>
      </c>
      <c r="AJ163" s="1042"/>
      <c r="AK163" s="1042"/>
      <c r="AL163" s="1042">
        <v>0</v>
      </c>
      <c r="AM163" s="1042"/>
      <c r="AN163" s="1042"/>
      <c r="AO163" s="1042">
        <v>0</v>
      </c>
      <c r="AP163" s="1042"/>
      <c r="AQ163" s="1042"/>
      <c r="AR163" s="180"/>
      <c r="AS163" s="180"/>
      <c r="AT163" s="237"/>
      <c r="AU163" s="237"/>
      <c r="AV163" s="237"/>
      <c r="AW163" s="237"/>
      <c r="AX163" s="246"/>
      <c r="AY163" s="246"/>
    </row>
    <row r="164" spans="1:51" s="205" customFormat="1" ht="14.45" hidden="1" customHeight="1">
      <c r="A164" s="726"/>
      <c r="B164" s="1724">
        <v>0</v>
      </c>
      <c r="C164" s="1724"/>
      <c r="D164" s="1724"/>
      <c r="E164" s="1724"/>
      <c r="F164" s="1724"/>
      <c r="G164" s="1724"/>
      <c r="H164" s="1724"/>
      <c r="I164" s="1044" t="s">
        <v>1043</v>
      </c>
      <c r="J164" s="1044"/>
      <c r="K164" s="1580"/>
      <c r="L164" s="1717"/>
      <c r="M164" s="1717"/>
      <c r="N164" s="1717"/>
      <c r="O164" s="1232"/>
      <c r="P164" s="1232"/>
      <c r="Q164" s="1715"/>
      <c r="R164" s="1715"/>
      <c r="S164" s="1715"/>
      <c r="T164" s="1715"/>
      <c r="U164" s="1715"/>
      <c r="V164" s="1715"/>
      <c r="W164" s="1715"/>
      <c r="X164" s="1715"/>
      <c r="Y164" s="1715"/>
      <c r="Z164" s="1716" t="e">
        <f t="shared" si="102"/>
        <v>#DIV/0!</v>
      </c>
      <c r="AA164" s="1716"/>
      <c r="AB164" s="1716"/>
      <c r="AC164" s="1716" t="e">
        <f t="shared" si="103"/>
        <v>#DIV/0!</v>
      </c>
      <c r="AD164" s="1716"/>
      <c r="AE164" s="1716"/>
      <c r="AF164" s="1716" t="e">
        <f t="shared" si="104"/>
        <v>#DIV/0!</v>
      </c>
      <c r="AG164" s="1716"/>
      <c r="AH164" s="1716"/>
      <c r="AI164" s="1042">
        <v>0</v>
      </c>
      <c r="AJ164" s="1042"/>
      <c r="AK164" s="1042"/>
      <c r="AL164" s="1042">
        <v>0</v>
      </c>
      <c r="AM164" s="1042"/>
      <c r="AN164" s="1042"/>
      <c r="AO164" s="1042">
        <v>0</v>
      </c>
      <c r="AP164" s="1042"/>
      <c r="AQ164" s="1042"/>
      <c r="AR164" s="180"/>
      <c r="AS164" s="180"/>
      <c r="AT164" s="237"/>
      <c r="AU164" s="237"/>
      <c r="AV164" s="237"/>
      <c r="AW164" s="237"/>
      <c r="AX164" s="246"/>
      <c r="AY164" s="246"/>
    </row>
    <row r="165" spans="1:51" s="205" customFormat="1" hidden="1">
      <c r="A165" s="726">
        <v>244</v>
      </c>
      <c r="B165" s="1734" t="s">
        <v>1542</v>
      </c>
      <c r="C165" s="1735"/>
      <c r="D165" s="1735"/>
      <c r="E165" s="1735"/>
      <c r="F165" s="1735"/>
      <c r="G165" s="1735"/>
      <c r="H165" s="1736"/>
      <c r="I165" s="1588" t="s">
        <v>1043</v>
      </c>
      <c r="J165" s="1588"/>
      <c r="K165" s="1232" t="s">
        <v>1359</v>
      </c>
      <c r="L165" s="1588"/>
      <c r="M165" s="1588"/>
      <c r="N165" s="1588"/>
      <c r="O165" s="1757" t="s">
        <v>1361</v>
      </c>
      <c r="P165" s="1757"/>
      <c r="Q165" s="1715">
        <v>1</v>
      </c>
      <c r="R165" s="1715"/>
      <c r="S165" s="1715"/>
      <c r="T165" s="1715">
        <v>1</v>
      </c>
      <c r="U165" s="1715"/>
      <c r="V165" s="1715"/>
      <c r="W165" s="1715">
        <v>1</v>
      </c>
      <c r="X165" s="1715"/>
      <c r="Y165" s="1715"/>
      <c r="Z165" s="1716">
        <f t="shared" ref="Z165:Z170" si="105">AI165/Q165</f>
        <v>0</v>
      </c>
      <c r="AA165" s="1716"/>
      <c r="AB165" s="1716"/>
      <c r="AC165" s="1716">
        <f t="shared" ref="AC165:AC166" si="106">AL165/T165</f>
        <v>0</v>
      </c>
      <c r="AD165" s="1716"/>
      <c r="AE165" s="1716"/>
      <c r="AF165" s="1716">
        <f t="shared" ref="AF165:AF166" si="107">AO165/W165</f>
        <v>0</v>
      </c>
      <c r="AG165" s="1716"/>
      <c r="AH165" s="1716"/>
      <c r="AI165" s="1042">
        <v>0</v>
      </c>
      <c r="AJ165" s="1042"/>
      <c r="AK165" s="1042"/>
      <c r="AL165" s="1042">
        <v>0</v>
      </c>
      <c r="AM165" s="1042"/>
      <c r="AN165" s="1042"/>
      <c r="AO165" s="1042">
        <v>0</v>
      </c>
      <c r="AP165" s="1042"/>
      <c r="AQ165" s="1042"/>
      <c r="AR165" s="180"/>
      <c r="AS165" s="180"/>
      <c r="AT165" s="237"/>
      <c r="AU165" s="237"/>
      <c r="AV165" s="237"/>
      <c r="AW165" s="237"/>
      <c r="AX165" s="246"/>
      <c r="AY165" s="246"/>
    </row>
    <row r="166" spans="1:51" s="205" customFormat="1" ht="30" hidden="1" customHeight="1">
      <c r="A166" s="726"/>
      <c r="B166" s="1734" t="s">
        <v>1543</v>
      </c>
      <c r="C166" s="1735"/>
      <c r="D166" s="1735"/>
      <c r="E166" s="1735"/>
      <c r="F166" s="1735"/>
      <c r="G166" s="1735"/>
      <c r="H166" s="1736"/>
      <c r="I166" s="1588" t="s">
        <v>1043</v>
      </c>
      <c r="J166" s="1588"/>
      <c r="K166" s="1232" t="s">
        <v>1360</v>
      </c>
      <c r="L166" s="1588"/>
      <c r="M166" s="1588"/>
      <c r="N166" s="1588"/>
      <c r="O166" s="1757" t="s">
        <v>1362</v>
      </c>
      <c r="P166" s="1757"/>
      <c r="Q166" s="1715">
        <v>1</v>
      </c>
      <c r="R166" s="1715"/>
      <c r="S166" s="1715"/>
      <c r="T166" s="1715">
        <v>1</v>
      </c>
      <c r="U166" s="1715"/>
      <c r="V166" s="1715"/>
      <c r="W166" s="1715">
        <v>1</v>
      </c>
      <c r="X166" s="1715"/>
      <c r="Y166" s="1715"/>
      <c r="Z166" s="1716">
        <f t="shared" si="105"/>
        <v>0</v>
      </c>
      <c r="AA166" s="1716"/>
      <c r="AB166" s="1716"/>
      <c r="AC166" s="1716">
        <f t="shared" si="106"/>
        <v>0</v>
      </c>
      <c r="AD166" s="1716"/>
      <c r="AE166" s="1716"/>
      <c r="AF166" s="1716">
        <f t="shared" si="107"/>
        <v>0</v>
      </c>
      <c r="AG166" s="1716"/>
      <c r="AH166" s="1716"/>
      <c r="AI166" s="1042">
        <v>0</v>
      </c>
      <c r="AJ166" s="1042"/>
      <c r="AK166" s="1042"/>
      <c r="AL166" s="1042">
        <v>0</v>
      </c>
      <c r="AM166" s="1042"/>
      <c r="AN166" s="1042"/>
      <c r="AO166" s="1042">
        <v>0</v>
      </c>
      <c r="AP166" s="1042"/>
      <c r="AQ166" s="1042"/>
      <c r="AR166" s="180"/>
      <c r="AS166" s="180"/>
      <c r="AT166" s="237"/>
      <c r="AU166" s="237"/>
      <c r="AV166" s="237"/>
      <c r="AW166" s="237"/>
      <c r="AX166" s="246"/>
      <c r="AY166" s="246"/>
    </row>
    <row r="167" spans="1:51" s="205" customFormat="1" ht="29.25" hidden="1" customHeight="1">
      <c r="A167" s="726"/>
      <c r="B167" s="1734" t="s">
        <v>1544</v>
      </c>
      <c r="C167" s="1735"/>
      <c r="D167" s="1735"/>
      <c r="E167" s="1735"/>
      <c r="F167" s="1735"/>
      <c r="G167" s="1735"/>
      <c r="H167" s="1736"/>
      <c r="I167" s="1588" t="s">
        <v>1043</v>
      </c>
      <c r="J167" s="1588"/>
      <c r="K167" s="1232" t="s">
        <v>1372</v>
      </c>
      <c r="L167" s="1588"/>
      <c r="M167" s="1588"/>
      <c r="N167" s="1588"/>
      <c r="O167" s="1232"/>
      <c r="P167" s="1232"/>
      <c r="Q167" s="1715">
        <v>1</v>
      </c>
      <c r="R167" s="1715"/>
      <c r="S167" s="1715"/>
      <c r="T167" s="1715">
        <v>1</v>
      </c>
      <c r="U167" s="1715"/>
      <c r="V167" s="1715"/>
      <c r="W167" s="1715">
        <v>1</v>
      </c>
      <c r="X167" s="1715"/>
      <c r="Y167" s="1715"/>
      <c r="Z167" s="1716">
        <f t="shared" si="105"/>
        <v>0</v>
      </c>
      <c r="AA167" s="1716"/>
      <c r="AB167" s="1716"/>
      <c r="AC167" s="1716">
        <f t="shared" ref="AC167" si="108">AL167/T167</f>
        <v>0</v>
      </c>
      <c r="AD167" s="1716"/>
      <c r="AE167" s="1716"/>
      <c r="AF167" s="1716">
        <f t="shared" ref="AF167" si="109">AO167/W167</f>
        <v>0</v>
      </c>
      <c r="AG167" s="1716"/>
      <c r="AH167" s="1716"/>
      <c r="AI167" s="1042">
        <v>0</v>
      </c>
      <c r="AJ167" s="1042"/>
      <c r="AK167" s="1042"/>
      <c r="AL167" s="1042">
        <v>0</v>
      </c>
      <c r="AM167" s="1042"/>
      <c r="AN167" s="1042"/>
      <c r="AO167" s="1042">
        <v>0</v>
      </c>
      <c r="AP167" s="1042"/>
      <c r="AQ167" s="1042"/>
      <c r="AR167" s="180"/>
      <c r="AS167" s="180"/>
      <c r="AT167" s="237"/>
      <c r="AU167" s="237"/>
      <c r="AV167" s="237"/>
      <c r="AW167" s="237"/>
      <c r="AX167" s="246"/>
      <c r="AY167" s="246"/>
    </row>
    <row r="168" spans="1:51" s="205" customFormat="1" ht="30" hidden="1" customHeight="1">
      <c r="A168" s="726"/>
      <c r="B168" s="1734" t="s">
        <v>1545</v>
      </c>
      <c r="C168" s="1735"/>
      <c r="D168" s="1735"/>
      <c r="E168" s="1735"/>
      <c r="F168" s="1735"/>
      <c r="G168" s="1735"/>
      <c r="H168" s="1736"/>
      <c r="I168" s="1588" t="s">
        <v>1043</v>
      </c>
      <c r="J168" s="1588"/>
      <c r="K168" s="1232" t="s">
        <v>1372</v>
      </c>
      <c r="L168" s="1588"/>
      <c r="M168" s="1588"/>
      <c r="N168" s="1588"/>
      <c r="O168" s="1232"/>
      <c r="P168" s="1232"/>
      <c r="Q168" s="1715">
        <v>1</v>
      </c>
      <c r="R168" s="1715"/>
      <c r="S168" s="1715"/>
      <c r="T168" s="1715">
        <v>1</v>
      </c>
      <c r="U168" s="1715"/>
      <c r="V168" s="1715"/>
      <c r="W168" s="1715">
        <v>1</v>
      </c>
      <c r="X168" s="1715"/>
      <c r="Y168" s="1715"/>
      <c r="Z168" s="1716">
        <f t="shared" si="105"/>
        <v>0</v>
      </c>
      <c r="AA168" s="1716"/>
      <c r="AB168" s="1716"/>
      <c r="AC168" s="1716">
        <f t="shared" ref="AC168" si="110">AL168/T168</f>
        <v>0</v>
      </c>
      <c r="AD168" s="1716"/>
      <c r="AE168" s="1716"/>
      <c r="AF168" s="1716">
        <f t="shared" ref="AF168" si="111">AO168/W168</f>
        <v>0</v>
      </c>
      <c r="AG168" s="1716"/>
      <c r="AH168" s="1716"/>
      <c r="AI168" s="1042">
        <v>0</v>
      </c>
      <c r="AJ168" s="1042"/>
      <c r="AK168" s="1042"/>
      <c r="AL168" s="1042">
        <v>0</v>
      </c>
      <c r="AM168" s="1042"/>
      <c r="AN168" s="1042"/>
      <c r="AO168" s="1042">
        <v>0</v>
      </c>
      <c r="AP168" s="1042"/>
      <c r="AQ168" s="1042"/>
      <c r="AR168" s="180"/>
      <c r="AS168" s="180"/>
      <c r="AT168" s="237"/>
      <c r="AU168" s="237"/>
      <c r="AV168" s="237"/>
      <c r="AW168" s="237"/>
      <c r="AX168" s="246"/>
      <c r="AY168" s="246"/>
    </row>
    <row r="169" spans="1:51" s="205" customFormat="1" ht="30" hidden="1" customHeight="1">
      <c r="A169" s="726"/>
      <c r="B169" s="1734">
        <v>0</v>
      </c>
      <c r="C169" s="1735"/>
      <c r="D169" s="1735"/>
      <c r="E169" s="1735"/>
      <c r="F169" s="1735"/>
      <c r="G169" s="1735"/>
      <c r="H169" s="1736"/>
      <c r="I169" s="1588" t="s">
        <v>1043</v>
      </c>
      <c r="J169" s="1588"/>
      <c r="K169" s="1232" t="s">
        <v>1396</v>
      </c>
      <c r="L169" s="1588"/>
      <c r="M169" s="1588"/>
      <c r="N169" s="1588"/>
      <c r="O169" s="1232"/>
      <c r="P169" s="1232"/>
      <c r="Q169" s="1715">
        <v>1</v>
      </c>
      <c r="R169" s="1715"/>
      <c r="S169" s="1715"/>
      <c r="T169" s="1715">
        <v>1</v>
      </c>
      <c r="U169" s="1715"/>
      <c r="V169" s="1715"/>
      <c r="W169" s="1715">
        <v>1</v>
      </c>
      <c r="X169" s="1715"/>
      <c r="Y169" s="1715"/>
      <c r="Z169" s="1716">
        <f t="shared" si="105"/>
        <v>0</v>
      </c>
      <c r="AA169" s="1716"/>
      <c r="AB169" s="1716"/>
      <c r="AC169" s="1716">
        <f t="shared" ref="AC169" si="112">AL169/T169</f>
        <v>0</v>
      </c>
      <c r="AD169" s="1716"/>
      <c r="AE169" s="1716"/>
      <c r="AF169" s="1716">
        <f t="shared" ref="AF169" si="113">AO169/W169</f>
        <v>0</v>
      </c>
      <c r="AG169" s="1716"/>
      <c r="AH169" s="1716"/>
      <c r="AI169" s="1042">
        <v>0</v>
      </c>
      <c r="AJ169" s="1042"/>
      <c r="AK169" s="1042"/>
      <c r="AL169" s="1042">
        <v>0</v>
      </c>
      <c r="AM169" s="1042"/>
      <c r="AN169" s="1042"/>
      <c r="AO169" s="1042">
        <v>0</v>
      </c>
      <c r="AP169" s="1042"/>
      <c r="AQ169" s="1042"/>
      <c r="AR169" s="180"/>
      <c r="AS169" s="180"/>
      <c r="AT169" s="237"/>
      <c r="AU169" s="237"/>
      <c r="AV169" s="237"/>
      <c r="AW169" s="237"/>
      <c r="AX169" s="246"/>
      <c r="AY169" s="246"/>
    </row>
    <row r="170" spans="1:51" s="205" customFormat="1" hidden="1">
      <c r="A170" s="726"/>
      <c r="B170" s="1734">
        <v>0</v>
      </c>
      <c r="C170" s="1735"/>
      <c r="D170" s="1735"/>
      <c r="E170" s="1735"/>
      <c r="F170" s="1735"/>
      <c r="G170" s="1735"/>
      <c r="H170" s="1736"/>
      <c r="I170" s="1588" t="s">
        <v>1043</v>
      </c>
      <c r="J170" s="1588"/>
      <c r="K170" s="1232"/>
      <c r="L170" s="1588"/>
      <c r="M170" s="1588"/>
      <c r="N170" s="1588"/>
      <c r="O170" s="1232"/>
      <c r="P170" s="1232"/>
      <c r="Q170" s="1715"/>
      <c r="R170" s="1715"/>
      <c r="S170" s="1715"/>
      <c r="T170" s="1715"/>
      <c r="U170" s="1715"/>
      <c r="V170" s="1715"/>
      <c r="W170" s="1715"/>
      <c r="X170" s="1715"/>
      <c r="Y170" s="1715"/>
      <c r="Z170" s="1716" t="e">
        <f t="shared" si="105"/>
        <v>#DIV/0!</v>
      </c>
      <c r="AA170" s="1716"/>
      <c r="AB170" s="1716"/>
      <c r="AC170" s="1716" t="e">
        <f t="shared" ref="AC170" si="114">AL170/T170</f>
        <v>#DIV/0!</v>
      </c>
      <c r="AD170" s="1716"/>
      <c r="AE170" s="1716"/>
      <c r="AF170" s="1716" t="e">
        <f t="shared" ref="AF170" si="115">AO170/W170</f>
        <v>#DIV/0!</v>
      </c>
      <c r="AG170" s="1716"/>
      <c r="AH170" s="1716"/>
      <c r="AI170" s="1042">
        <v>0</v>
      </c>
      <c r="AJ170" s="1042"/>
      <c r="AK170" s="1042"/>
      <c r="AL170" s="1042">
        <v>0</v>
      </c>
      <c r="AM170" s="1042"/>
      <c r="AN170" s="1042"/>
      <c r="AO170" s="1042">
        <v>0</v>
      </c>
      <c r="AP170" s="1042"/>
      <c r="AQ170" s="1042"/>
      <c r="AR170" s="180"/>
      <c r="AS170" s="180"/>
      <c r="AT170" s="237"/>
      <c r="AU170" s="237"/>
      <c r="AV170" s="237"/>
      <c r="AW170" s="237"/>
      <c r="AX170" s="246"/>
      <c r="AY170" s="246"/>
    </row>
    <row r="171" spans="1:51" s="205" customFormat="1" hidden="1">
      <c r="A171" s="726"/>
      <c r="B171" s="1734">
        <v>0</v>
      </c>
      <c r="C171" s="1735"/>
      <c r="D171" s="1735"/>
      <c r="E171" s="1735"/>
      <c r="F171" s="1735"/>
      <c r="G171" s="1735"/>
      <c r="H171" s="1736"/>
      <c r="I171" s="1588" t="s">
        <v>1043</v>
      </c>
      <c r="J171" s="1588"/>
      <c r="K171" s="1232"/>
      <c r="L171" s="1588"/>
      <c r="M171" s="1588"/>
      <c r="N171" s="1588"/>
      <c r="O171" s="1232"/>
      <c r="P171" s="1232"/>
      <c r="Q171" s="1715"/>
      <c r="R171" s="1715"/>
      <c r="S171" s="1715"/>
      <c r="T171" s="1715"/>
      <c r="U171" s="1715"/>
      <c r="V171" s="1715"/>
      <c r="W171" s="1715"/>
      <c r="X171" s="1715"/>
      <c r="Y171" s="1715"/>
      <c r="Z171" s="1716" t="e">
        <f t="shared" ref="Z171:Z172" si="116">AI171/Q171</f>
        <v>#DIV/0!</v>
      </c>
      <c r="AA171" s="1716"/>
      <c r="AB171" s="1716"/>
      <c r="AC171" s="1716" t="e">
        <f t="shared" ref="AC171:AC172" si="117">AL171/T171</f>
        <v>#DIV/0!</v>
      </c>
      <c r="AD171" s="1716"/>
      <c r="AE171" s="1716"/>
      <c r="AF171" s="1716" t="e">
        <f t="shared" ref="AF171:AF172" si="118">AO171/W171</f>
        <v>#DIV/0!</v>
      </c>
      <c r="AG171" s="1716"/>
      <c r="AH171" s="1716"/>
      <c r="AI171" s="1042">
        <v>0</v>
      </c>
      <c r="AJ171" s="1042"/>
      <c r="AK171" s="1042"/>
      <c r="AL171" s="1042">
        <v>0</v>
      </c>
      <c r="AM171" s="1042"/>
      <c r="AN171" s="1042"/>
      <c r="AO171" s="1042">
        <v>0</v>
      </c>
      <c r="AP171" s="1042"/>
      <c r="AQ171" s="1042"/>
      <c r="AR171" s="180"/>
      <c r="AS171" s="180"/>
      <c r="AT171" s="237"/>
      <c r="AU171" s="237"/>
      <c r="AV171" s="237"/>
      <c r="AW171" s="237"/>
      <c r="AX171" s="246"/>
      <c r="AY171" s="246"/>
    </row>
    <row r="172" spans="1:51" s="205" customFormat="1" hidden="1">
      <c r="A172" s="726"/>
      <c r="B172" s="1734">
        <v>0</v>
      </c>
      <c r="C172" s="1735"/>
      <c r="D172" s="1735"/>
      <c r="E172" s="1735"/>
      <c r="F172" s="1735"/>
      <c r="G172" s="1735"/>
      <c r="H172" s="1736"/>
      <c r="I172" s="1588" t="s">
        <v>1043</v>
      </c>
      <c r="J172" s="1588"/>
      <c r="K172" s="1232"/>
      <c r="L172" s="1588"/>
      <c r="M172" s="1588"/>
      <c r="N172" s="1588"/>
      <c r="O172" s="1232"/>
      <c r="P172" s="1232"/>
      <c r="Q172" s="1715"/>
      <c r="R172" s="1715"/>
      <c r="S172" s="1715"/>
      <c r="T172" s="1715"/>
      <c r="U172" s="1715"/>
      <c r="V172" s="1715"/>
      <c r="W172" s="1715"/>
      <c r="X172" s="1715"/>
      <c r="Y172" s="1715"/>
      <c r="Z172" s="1716" t="e">
        <f t="shared" si="116"/>
        <v>#DIV/0!</v>
      </c>
      <c r="AA172" s="1716"/>
      <c r="AB172" s="1716"/>
      <c r="AC172" s="1716" t="e">
        <f t="shared" si="117"/>
        <v>#DIV/0!</v>
      </c>
      <c r="AD172" s="1716"/>
      <c r="AE172" s="1716"/>
      <c r="AF172" s="1716" t="e">
        <f t="shared" si="118"/>
        <v>#DIV/0!</v>
      </c>
      <c r="AG172" s="1716"/>
      <c r="AH172" s="1716"/>
      <c r="AI172" s="1042">
        <v>0</v>
      </c>
      <c r="AJ172" s="1042"/>
      <c r="AK172" s="1042"/>
      <c r="AL172" s="1042">
        <v>0</v>
      </c>
      <c r="AM172" s="1042"/>
      <c r="AN172" s="1042"/>
      <c r="AO172" s="1042">
        <v>0</v>
      </c>
      <c r="AP172" s="1042"/>
      <c r="AQ172" s="1042"/>
      <c r="AR172" s="180"/>
      <c r="AS172" s="180"/>
      <c r="AT172" s="237"/>
      <c r="AU172" s="237"/>
      <c r="AV172" s="237"/>
      <c r="AW172" s="237"/>
      <c r="AX172" s="246"/>
      <c r="AY172" s="246"/>
    </row>
    <row r="173" spans="1:51" s="205" customFormat="1" hidden="1">
      <c r="A173" s="726"/>
      <c r="B173" s="1734">
        <v>0</v>
      </c>
      <c r="C173" s="1735"/>
      <c r="D173" s="1735"/>
      <c r="E173" s="1735"/>
      <c r="F173" s="1735"/>
      <c r="G173" s="1735"/>
      <c r="H173" s="1736"/>
      <c r="I173" s="1588" t="s">
        <v>1043</v>
      </c>
      <c r="J173" s="1588"/>
      <c r="K173" s="1232"/>
      <c r="L173" s="1588"/>
      <c r="M173" s="1588"/>
      <c r="N173" s="1588"/>
      <c r="O173" s="1232"/>
      <c r="P173" s="1232"/>
      <c r="Q173" s="1715"/>
      <c r="R173" s="1715"/>
      <c r="S173" s="1715"/>
      <c r="T173" s="1715"/>
      <c r="U173" s="1715"/>
      <c r="V173" s="1715"/>
      <c r="W173" s="1715"/>
      <c r="X173" s="1715"/>
      <c r="Y173" s="1715"/>
      <c r="Z173" s="1716" t="e">
        <f t="shared" ref="Z173" si="119">AI173/Q173</f>
        <v>#DIV/0!</v>
      </c>
      <c r="AA173" s="1716"/>
      <c r="AB173" s="1716"/>
      <c r="AC173" s="1716" t="e">
        <f t="shared" ref="AC173" si="120">AL173/T173</f>
        <v>#DIV/0!</v>
      </c>
      <c r="AD173" s="1716"/>
      <c r="AE173" s="1716"/>
      <c r="AF173" s="1716" t="e">
        <f t="shared" ref="AF173" si="121">AO173/W173</f>
        <v>#DIV/0!</v>
      </c>
      <c r="AG173" s="1716"/>
      <c r="AH173" s="1716"/>
      <c r="AI173" s="1042">
        <v>0</v>
      </c>
      <c r="AJ173" s="1042"/>
      <c r="AK173" s="1042"/>
      <c r="AL173" s="1042">
        <v>0</v>
      </c>
      <c r="AM173" s="1042"/>
      <c r="AN173" s="1042"/>
      <c r="AO173" s="1042">
        <v>0</v>
      </c>
      <c r="AP173" s="1042"/>
      <c r="AQ173" s="1042"/>
      <c r="AR173" s="180"/>
      <c r="AS173" s="180"/>
      <c r="AT173" s="237"/>
      <c r="AU173" s="237"/>
      <c r="AV173" s="237"/>
      <c r="AW173" s="237"/>
      <c r="AX173" s="246"/>
      <c r="AY173" s="246"/>
    </row>
    <row r="174" spans="1:51" s="205" customFormat="1" ht="15" hidden="1" customHeight="1">
      <c r="A174" s="726"/>
      <c r="B174" s="1734">
        <v>0</v>
      </c>
      <c r="C174" s="1735"/>
      <c r="D174" s="1735"/>
      <c r="E174" s="1735"/>
      <c r="F174" s="1735"/>
      <c r="G174" s="1735"/>
      <c r="H174" s="1736"/>
      <c r="I174" s="1588" t="s">
        <v>1043</v>
      </c>
      <c r="J174" s="1588"/>
      <c r="K174" s="1232"/>
      <c r="L174" s="1588"/>
      <c r="M174" s="1588"/>
      <c r="N174" s="1588"/>
      <c r="O174" s="1232"/>
      <c r="P174" s="1232"/>
      <c r="Q174" s="1715"/>
      <c r="R174" s="1715"/>
      <c r="S174" s="1715"/>
      <c r="T174" s="1715"/>
      <c r="U174" s="1715"/>
      <c r="V174" s="1715"/>
      <c r="W174" s="1715"/>
      <c r="X174" s="1715"/>
      <c r="Y174" s="1715"/>
      <c r="Z174" s="1716" t="e">
        <f>AI174/Q174</f>
        <v>#DIV/0!</v>
      </c>
      <c r="AA174" s="1716"/>
      <c r="AB174" s="1716"/>
      <c r="AC174" s="1716" t="e">
        <f t="shared" ref="AC174" si="122">AL174/T174</f>
        <v>#DIV/0!</v>
      </c>
      <c r="AD174" s="1716"/>
      <c r="AE174" s="1716"/>
      <c r="AF174" s="1716" t="e">
        <f t="shared" ref="AF174" si="123">AO174/W174</f>
        <v>#DIV/0!</v>
      </c>
      <c r="AG174" s="1716"/>
      <c r="AH174" s="1716"/>
      <c r="AI174" s="1042">
        <v>0</v>
      </c>
      <c r="AJ174" s="1042"/>
      <c r="AK174" s="1042"/>
      <c r="AL174" s="1042">
        <v>0</v>
      </c>
      <c r="AM174" s="1042"/>
      <c r="AN174" s="1042"/>
      <c r="AO174" s="1042">
        <v>0</v>
      </c>
      <c r="AP174" s="1042"/>
      <c r="AQ174" s="1042"/>
      <c r="AR174" s="180"/>
      <c r="AS174" s="180"/>
      <c r="AT174" s="237"/>
      <c r="AU174" s="237"/>
      <c r="AV174" s="237"/>
      <c r="AW174" s="237"/>
      <c r="AX174" s="246"/>
      <c r="AY174" s="246"/>
    </row>
    <row r="175" spans="1:51" s="205" customFormat="1" ht="36" customHeight="1">
      <c r="A175" s="726"/>
      <c r="B175" s="1737" t="s">
        <v>912</v>
      </c>
      <c r="C175" s="1737"/>
      <c r="D175" s="1737"/>
      <c r="E175" s="1737"/>
      <c r="F175" s="1737"/>
      <c r="G175" s="1737"/>
      <c r="H175" s="1737"/>
      <c r="I175" s="1738" t="s">
        <v>700</v>
      </c>
      <c r="J175" s="1738"/>
      <c r="K175" s="1738"/>
      <c r="L175" s="1738"/>
      <c r="M175" s="1738"/>
      <c r="N175" s="1738"/>
      <c r="O175" s="1720">
        <v>9005</v>
      </c>
      <c r="P175" s="1720"/>
      <c r="Q175" s="1719" t="s">
        <v>6</v>
      </c>
      <c r="R175" s="1719"/>
      <c r="S175" s="1719"/>
      <c r="T175" s="1719" t="s">
        <v>6</v>
      </c>
      <c r="U175" s="1719"/>
      <c r="V175" s="1719"/>
      <c r="W175" s="1719" t="s">
        <v>6</v>
      </c>
      <c r="X175" s="1719"/>
      <c r="Y175" s="1719"/>
      <c r="Z175" s="1719" t="s">
        <v>6</v>
      </c>
      <c r="AA175" s="1719"/>
      <c r="AB175" s="1719"/>
      <c r="AC175" s="1719" t="s">
        <v>6</v>
      </c>
      <c r="AD175" s="1719"/>
      <c r="AE175" s="1719"/>
      <c r="AF175" s="1719" t="s">
        <v>6</v>
      </c>
      <c r="AG175" s="1719"/>
      <c r="AH175" s="1719"/>
      <c r="AI175" s="1721">
        <f>AI162+AI139+AI121</f>
        <v>350266.48</v>
      </c>
      <c r="AJ175" s="1721"/>
      <c r="AK175" s="1721"/>
      <c r="AL175" s="1721">
        <f>AL162+AL139+AL121</f>
        <v>350667.25</v>
      </c>
      <c r="AM175" s="1721"/>
      <c r="AN175" s="1721"/>
      <c r="AO175" s="1721">
        <f>AO162+AO139+AO121</f>
        <v>350682.83999999997</v>
      </c>
      <c r="AP175" s="1721"/>
      <c r="AQ175" s="1721"/>
      <c r="AR175" s="180"/>
      <c r="AS175" s="180"/>
      <c r="AT175" s="237"/>
      <c r="AU175" s="237"/>
      <c r="AV175" s="237"/>
      <c r="AW175" s="237"/>
      <c r="AX175" s="246"/>
      <c r="AY175" s="246"/>
    </row>
    <row r="176" spans="1:51" s="205" customFormat="1" ht="43.5" customHeight="1">
      <c r="A176" s="726"/>
      <c r="B176" s="1730" t="s">
        <v>293</v>
      </c>
      <c r="C176" s="1731"/>
      <c r="D176" s="1731"/>
      <c r="E176" s="1731"/>
      <c r="F176" s="1731"/>
      <c r="G176" s="1731"/>
      <c r="H176" s="1731"/>
      <c r="I176" s="1731"/>
      <c r="J176" s="1731"/>
      <c r="K176" s="1731"/>
      <c r="L176" s="1731"/>
      <c r="M176" s="1731"/>
      <c r="N176" s="1732"/>
      <c r="O176" s="1733" t="s">
        <v>472</v>
      </c>
      <c r="P176" s="1733"/>
      <c r="Q176" s="1725" t="s">
        <v>6</v>
      </c>
      <c r="R176" s="1725"/>
      <c r="S176" s="1725"/>
      <c r="T176" s="1725" t="s">
        <v>6</v>
      </c>
      <c r="U176" s="1725"/>
      <c r="V176" s="1725"/>
      <c r="W176" s="1725" t="s">
        <v>6</v>
      </c>
      <c r="X176" s="1725"/>
      <c r="Y176" s="1725"/>
      <c r="Z176" s="1725" t="s">
        <v>6</v>
      </c>
      <c r="AA176" s="1725"/>
      <c r="AB176" s="1725"/>
      <c r="AC176" s="1725" t="s">
        <v>6</v>
      </c>
      <c r="AD176" s="1725"/>
      <c r="AE176" s="1725"/>
      <c r="AF176" s="1725" t="s">
        <v>6</v>
      </c>
      <c r="AG176" s="1725"/>
      <c r="AH176" s="1725"/>
      <c r="AI176" s="1718">
        <f>SUM(AI177:AK191)</f>
        <v>290000</v>
      </c>
      <c r="AJ176" s="1718"/>
      <c r="AK176" s="1718"/>
      <c r="AL176" s="1718">
        <f t="shared" ref="AL176" si="124">SUM(AL177:AN191)</f>
        <v>290000</v>
      </c>
      <c r="AM176" s="1718"/>
      <c r="AN176" s="1718"/>
      <c r="AO176" s="1718">
        <f t="shared" ref="AO176" si="125">SUM(AO177:AQ191)</f>
        <v>290000</v>
      </c>
      <c r="AP176" s="1718"/>
      <c r="AQ176" s="1718"/>
      <c r="AR176" s="180"/>
      <c r="AS176" s="180"/>
      <c r="AT176" s="237"/>
      <c r="AU176" s="237"/>
      <c r="AV176" s="237"/>
      <c r="AW176" s="237"/>
      <c r="AX176" s="246"/>
      <c r="AY176" s="246"/>
    </row>
    <row r="177" spans="1:51" s="205" customFormat="1" hidden="1">
      <c r="A177" s="726">
        <v>243</v>
      </c>
      <c r="B177" s="1724">
        <v>0</v>
      </c>
      <c r="C177" s="1724"/>
      <c r="D177" s="1724"/>
      <c r="E177" s="1724"/>
      <c r="F177" s="1724"/>
      <c r="G177" s="1724"/>
      <c r="H177" s="1724"/>
      <c r="I177" s="1044" t="s">
        <v>1043</v>
      </c>
      <c r="J177" s="1044"/>
      <c r="K177" s="1580"/>
      <c r="L177" s="1717"/>
      <c r="M177" s="1717"/>
      <c r="N177" s="1717"/>
      <c r="O177" s="1232"/>
      <c r="P177" s="1232"/>
      <c r="Q177" s="1715"/>
      <c r="R177" s="1715"/>
      <c r="S177" s="1715"/>
      <c r="T177" s="1715"/>
      <c r="U177" s="1715"/>
      <c r="V177" s="1715"/>
      <c r="W177" s="1715"/>
      <c r="X177" s="1715"/>
      <c r="Y177" s="1715"/>
      <c r="Z177" s="1716" t="e">
        <f t="shared" ref="Z177:Z178" si="126">AI177/Q177</f>
        <v>#DIV/0!</v>
      </c>
      <c r="AA177" s="1716"/>
      <c r="AB177" s="1716"/>
      <c r="AC177" s="1716" t="e">
        <f t="shared" ref="AC177:AC178" si="127">AL177/T177</f>
        <v>#DIV/0!</v>
      </c>
      <c r="AD177" s="1716"/>
      <c r="AE177" s="1716"/>
      <c r="AF177" s="1716" t="e">
        <f t="shared" ref="AF177:AF178" si="128">AO177/W177</f>
        <v>#DIV/0!</v>
      </c>
      <c r="AG177" s="1716"/>
      <c r="AH177" s="1716"/>
      <c r="AI177" s="1042">
        <v>0</v>
      </c>
      <c r="AJ177" s="1042"/>
      <c r="AK177" s="1042"/>
      <c r="AL177" s="1042">
        <v>0</v>
      </c>
      <c r="AM177" s="1042"/>
      <c r="AN177" s="1042"/>
      <c r="AO177" s="1042">
        <v>0</v>
      </c>
      <c r="AP177" s="1042"/>
      <c r="AQ177" s="1042"/>
      <c r="AR177" s="180"/>
      <c r="AS177" s="180"/>
      <c r="AT177" s="237"/>
      <c r="AU177" s="237"/>
      <c r="AV177" s="237"/>
      <c r="AW177" s="237"/>
      <c r="AX177" s="246"/>
      <c r="AY177" s="246"/>
    </row>
    <row r="178" spans="1:51" s="205" customFormat="1" hidden="1">
      <c r="A178" s="726"/>
      <c r="B178" s="1724">
        <v>0</v>
      </c>
      <c r="C178" s="1724"/>
      <c r="D178" s="1724"/>
      <c r="E178" s="1724"/>
      <c r="F178" s="1724"/>
      <c r="G178" s="1724"/>
      <c r="H178" s="1724"/>
      <c r="I178" s="1044" t="s">
        <v>1043</v>
      </c>
      <c r="J178" s="1044"/>
      <c r="K178" s="1580"/>
      <c r="L178" s="1717"/>
      <c r="M178" s="1717"/>
      <c r="N178" s="1717"/>
      <c r="O178" s="1232"/>
      <c r="P178" s="1232"/>
      <c r="Q178" s="1715"/>
      <c r="R178" s="1715"/>
      <c r="S178" s="1715"/>
      <c r="T178" s="1715"/>
      <c r="U178" s="1715"/>
      <c r="V178" s="1715"/>
      <c r="W178" s="1715"/>
      <c r="X178" s="1715"/>
      <c r="Y178" s="1715"/>
      <c r="Z178" s="1716" t="e">
        <f t="shared" si="126"/>
        <v>#DIV/0!</v>
      </c>
      <c r="AA178" s="1716"/>
      <c r="AB178" s="1716"/>
      <c r="AC178" s="1716" t="e">
        <f t="shared" si="127"/>
        <v>#DIV/0!</v>
      </c>
      <c r="AD178" s="1716"/>
      <c r="AE178" s="1716"/>
      <c r="AF178" s="1716" t="e">
        <f t="shared" si="128"/>
        <v>#DIV/0!</v>
      </c>
      <c r="AG178" s="1716"/>
      <c r="AH178" s="1716"/>
      <c r="AI178" s="1042">
        <v>0</v>
      </c>
      <c r="AJ178" s="1042"/>
      <c r="AK178" s="1042"/>
      <c r="AL178" s="1042">
        <v>0</v>
      </c>
      <c r="AM178" s="1042"/>
      <c r="AN178" s="1042"/>
      <c r="AO178" s="1042">
        <v>0</v>
      </c>
      <c r="AP178" s="1042"/>
      <c r="AQ178" s="1042"/>
      <c r="AR178" s="180"/>
      <c r="AS178" s="180"/>
      <c r="AT178" s="237"/>
      <c r="AU178" s="237"/>
      <c r="AV178" s="237"/>
      <c r="AW178" s="237"/>
      <c r="AX178" s="246"/>
      <c r="AY178" s="246"/>
    </row>
    <row r="179" spans="1:51" s="205" customFormat="1">
      <c r="A179" s="726">
        <v>244</v>
      </c>
      <c r="B179" s="1724" t="s">
        <v>1546</v>
      </c>
      <c r="C179" s="1724"/>
      <c r="D179" s="1724"/>
      <c r="E179" s="1724"/>
      <c r="F179" s="1724"/>
      <c r="G179" s="1724"/>
      <c r="H179" s="1724"/>
      <c r="I179" s="1044" t="s">
        <v>1043</v>
      </c>
      <c r="J179" s="1044"/>
      <c r="K179" s="1580" t="s">
        <v>152</v>
      </c>
      <c r="L179" s="1044"/>
      <c r="M179" s="1044"/>
      <c r="N179" s="1044"/>
      <c r="O179" s="1232"/>
      <c r="P179" s="1232"/>
      <c r="Q179" s="1715">
        <v>8</v>
      </c>
      <c r="R179" s="1715"/>
      <c r="S179" s="1715"/>
      <c r="T179" s="1715">
        <v>8</v>
      </c>
      <c r="U179" s="1715"/>
      <c r="V179" s="1715"/>
      <c r="W179" s="1715">
        <v>8</v>
      </c>
      <c r="X179" s="1715"/>
      <c r="Y179" s="1715"/>
      <c r="Z179" s="1716">
        <f t="shared" ref="Z179:Z184" si="129">AI179/Q179</f>
        <v>36250</v>
      </c>
      <c r="AA179" s="1716"/>
      <c r="AB179" s="1716"/>
      <c r="AC179" s="1716">
        <f t="shared" ref="AC179:AC184" si="130">AL179/T179</f>
        <v>36250</v>
      </c>
      <c r="AD179" s="1716"/>
      <c r="AE179" s="1716"/>
      <c r="AF179" s="1716">
        <f t="shared" ref="AF179:AF184" si="131">AO179/W179</f>
        <v>36250</v>
      </c>
      <c r="AG179" s="1716"/>
      <c r="AH179" s="1716"/>
      <c r="AI179" s="1042">
        <v>290000</v>
      </c>
      <c r="AJ179" s="1042"/>
      <c r="AK179" s="1042"/>
      <c r="AL179" s="1042">
        <v>290000</v>
      </c>
      <c r="AM179" s="1042"/>
      <c r="AN179" s="1042"/>
      <c r="AO179" s="1042">
        <v>290000</v>
      </c>
      <c r="AP179" s="1042"/>
      <c r="AQ179" s="1042"/>
      <c r="AR179" s="180"/>
      <c r="AS179" s="180"/>
      <c r="AT179" s="237"/>
      <c r="AU179" s="237"/>
      <c r="AV179" s="237"/>
      <c r="AW179" s="237"/>
      <c r="AX179" s="246"/>
      <c r="AY179" s="246"/>
    </row>
    <row r="180" spans="1:51" s="205" customFormat="1" hidden="1">
      <c r="A180" s="726"/>
      <c r="B180" s="1724" t="s">
        <v>1547</v>
      </c>
      <c r="C180" s="1724"/>
      <c r="D180" s="1724"/>
      <c r="E180" s="1724"/>
      <c r="F180" s="1724"/>
      <c r="G180" s="1724"/>
      <c r="H180" s="1724"/>
      <c r="I180" s="1044" t="s">
        <v>1043</v>
      </c>
      <c r="J180" s="1044"/>
      <c r="K180" s="1580" t="s">
        <v>152</v>
      </c>
      <c r="L180" s="1044"/>
      <c r="M180" s="1044"/>
      <c r="N180" s="1044"/>
      <c r="O180" s="1232"/>
      <c r="P180" s="1232"/>
      <c r="Q180" s="1715">
        <v>1</v>
      </c>
      <c r="R180" s="1715"/>
      <c r="S180" s="1715"/>
      <c r="T180" s="1715">
        <v>1</v>
      </c>
      <c r="U180" s="1715"/>
      <c r="V180" s="1715"/>
      <c r="W180" s="1715">
        <v>1</v>
      </c>
      <c r="X180" s="1715"/>
      <c r="Y180" s="1715"/>
      <c r="Z180" s="1716">
        <f t="shared" si="129"/>
        <v>0</v>
      </c>
      <c r="AA180" s="1716"/>
      <c r="AB180" s="1716"/>
      <c r="AC180" s="1716">
        <f t="shared" ref="AC180" si="132">AL180/T180</f>
        <v>0</v>
      </c>
      <c r="AD180" s="1716"/>
      <c r="AE180" s="1716"/>
      <c r="AF180" s="1716">
        <f t="shared" ref="AF180" si="133">AO180/W180</f>
        <v>0</v>
      </c>
      <c r="AG180" s="1716"/>
      <c r="AH180" s="1716"/>
      <c r="AI180" s="1042">
        <v>0</v>
      </c>
      <c r="AJ180" s="1042"/>
      <c r="AK180" s="1042"/>
      <c r="AL180" s="1042">
        <v>0</v>
      </c>
      <c r="AM180" s="1042"/>
      <c r="AN180" s="1042"/>
      <c r="AO180" s="1042">
        <v>0</v>
      </c>
      <c r="AP180" s="1042"/>
      <c r="AQ180" s="1042"/>
      <c r="AR180" s="180"/>
      <c r="AS180" s="180"/>
      <c r="AT180" s="237"/>
      <c r="AU180" s="237"/>
      <c r="AV180" s="237"/>
      <c r="AW180" s="237"/>
      <c r="AX180" s="246"/>
      <c r="AY180" s="246"/>
    </row>
    <row r="181" spans="1:51" s="205" customFormat="1" ht="15" hidden="1" customHeight="1">
      <c r="A181" s="726"/>
      <c r="B181" s="1724" t="s">
        <v>1548</v>
      </c>
      <c r="C181" s="1724"/>
      <c r="D181" s="1724"/>
      <c r="E181" s="1724"/>
      <c r="F181" s="1724"/>
      <c r="G181" s="1724"/>
      <c r="H181" s="1724"/>
      <c r="I181" s="1044" t="s">
        <v>1043</v>
      </c>
      <c r="J181" s="1044"/>
      <c r="K181" s="1580" t="s">
        <v>152</v>
      </c>
      <c r="L181" s="1044"/>
      <c r="M181" s="1044"/>
      <c r="N181" s="1044"/>
      <c r="O181" s="1232"/>
      <c r="P181" s="1232"/>
      <c r="Q181" s="1715">
        <v>2</v>
      </c>
      <c r="R181" s="1715"/>
      <c r="S181" s="1715"/>
      <c r="T181" s="1715">
        <v>2</v>
      </c>
      <c r="U181" s="1715"/>
      <c r="V181" s="1715"/>
      <c r="W181" s="1715">
        <v>2</v>
      </c>
      <c r="X181" s="1715"/>
      <c r="Y181" s="1715"/>
      <c r="Z181" s="1716">
        <f t="shared" si="129"/>
        <v>0</v>
      </c>
      <c r="AA181" s="1716"/>
      <c r="AB181" s="1716"/>
      <c r="AC181" s="1716">
        <f t="shared" ref="AC181" si="134">AL181/T181</f>
        <v>0</v>
      </c>
      <c r="AD181" s="1716"/>
      <c r="AE181" s="1716"/>
      <c r="AF181" s="1716">
        <f t="shared" ref="AF181" si="135">AO181/W181</f>
        <v>0</v>
      </c>
      <c r="AG181" s="1716"/>
      <c r="AH181" s="1716"/>
      <c r="AI181" s="1042">
        <v>0</v>
      </c>
      <c r="AJ181" s="1042"/>
      <c r="AK181" s="1042"/>
      <c r="AL181" s="1042">
        <v>0</v>
      </c>
      <c r="AM181" s="1042"/>
      <c r="AN181" s="1042"/>
      <c r="AO181" s="1042">
        <v>0</v>
      </c>
      <c r="AP181" s="1042"/>
      <c r="AQ181" s="1042"/>
      <c r="AR181" s="180"/>
      <c r="AS181" s="180"/>
      <c r="AT181" s="237"/>
      <c r="AU181" s="237"/>
      <c r="AV181" s="237"/>
      <c r="AW181" s="237"/>
      <c r="AX181" s="246"/>
      <c r="AY181" s="246"/>
    </row>
    <row r="182" spans="1:51" s="205" customFormat="1" ht="15" hidden="1" customHeight="1">
      <c r="A182" s="726"/>
      <c r="B182" s="1724" t="s">
        <v>1356</v>
      </c>
      <c r="C182" s="1724"/>
      <c r="D182" s="1724"/>
      <c r="E182" s="1724"/>
      <c r="F182" s="1724"/>
      <c r="G182" s="1724"/>
      <c r="H182" s="1724"/>
      <c r="I182" s="1044" t="s">
        <v>1043</v>
      </c>
      <c r="J182" s="1044"/>
      <c r="K182" s="1580" t="s">
        <v>152</v>
      </c>
      <c r="L182" s="1044"/>
      <c r="M182" s="1044"/>
      <c r="N182" s="1044"/>
      <c r="O182" s="1232"/>
      <c r="P182" s="1232"/>
      <c r="Q182" s="1715">
        <v>1</v>
      </c>
      <c r="R182" s="1715"/>
      <c r="S182" s="1715"/>
      <c r="T182" s="1715">
        <v>1</v>
      </c>
      <c r="U182" s="1715"/>
      <c r="V182" s="1715"/>
      <c r="W182" s="1715">
        <v>1</v>
      </c>
      <c r="X182" s="1715"/>
      <c r="Y182" s="1715"/>
      <c r="Z182" s="1716">
        <f t="shared" si="129"/>
        <v>0</v>
      </c>
      <c r="AA182" s="1716"/>
      <c r="AB182" s="1716"/>
      <c r="AC182" s="1716">
        <f t="shared" ref="AC182" si="136">AL182/T182</f>
        <v>0</v>
      </c>
      <c r="AD182" s="1716"/>
      <c r="AE182" s="1716"/>
      <c r="AF182" s="1716">
        <f t="shared" ref="AF182" si="137">AO182/W182</f>
        <v>0</v>
      </c>
      <c r="AG182" s="1716"/>
      <c r="AH182" s="1716"/>
      <c r="AI182" s="1042">
        <v>0</v>
      </c>
      <c r="AJ182" s="1042"/>
      <c r="AK182" s="1042"/>
      <c r="AL182" s="1042">
        <v>0</v>
      </c>
      <c r="AM182" s="1042"/>
      <c r="AN182" s="1042"/>
      <c r="AO182" s="1042">
        <v>0</v>
      </c>
      <c r="AP182" s="1042"/>
      <c r="AQ182" s="1042"/>
      <c r="AR182" s="180"/>
      <c r="AS182" s="180"/>
      <c r="AT182" s="237"/>
      <c r="AU182" s="237"/>
      <c r="AV182" s="237"/>
      <c r="AW182" s="237"/>
      <c r="AX182" s="246"/>
      <c r="AY182" s="246"/>
    </row>
    <row r="183" spans="1:51" s="205" customFormat="1" ht="15" hidden="1" customHeight="1">
      <c r="A183" s="726"/>
      <c r="B183" s="1724">
        <v>0</v>
      </c>
      <c r="C183" s="1724"/>
      <c r="D183" s="1724"/>
      <c r="E183" s="1724"/>
      <c r="F183" s="1724"/>
      <c r="G183" s="1724"/>
      <c r="H183" s="1724"/>
      <c r="I183" s="1044" t="s">
        <v>1043</v>
      </c>
      <c r="J183" s="1044"/>
      <c r="K183" s="1580"/>
      <c r="L183" s="1044"/>
      <c r="M183" s="1044"/>
      <c r="N183" s="1044"/>
      <c r="O183" s="1232"/>
      <c r="P183" s="1232"/>
      <c r="Q183" s="1715"/>
      <c r="R183" s="1715"/>
      <c r="S183" s="1715"/>
      <c r="T183" s="1715"/>
      <c r="U183" s="1715"/>
      <c r="V183" s="1715"/>
      <c r="W183" s="1715"/>
      <c r="X183" s="1715"/>
      <c r="Y183" s="1715"/>
      <c r="Z183" s="1716" t="e">
        <f t="shared" si="129"/>
        <v>#DIV/0!</v>
      </c>
      <c r="AA183" s="1716"/>
      <c r="AB183" s="1716"/>
      <c r="AC183" s="1716" t="e">
        <f t="shared" ref="AC183" si="138">AL183/T183</f>
        <v>#DIV/0!</v>
      </c>
      <c r="AD183" s="1716"/>
      <c r="AE183" s="1716"/>
      <c r="AF183" s="1716" t="e">
        <f t="shared" ref="AF183" si="139">AO183/W183</f>
        <v>#DIV/0!</v>
      </c>
      <c r="AG183" s="1716"/>
      <c r="AH183" s="1716"/>
      <c r="AI183" s="1042">
        <v>0</v>
      </c>
      <c r="AJ183" s="1042"/>
      <c r="AK183" s="1042"/>
      <c r="AL183" s="1042">
        <v>0</v>
      </c>
      <c r="AM183" s="1042"/>
      <c r="AN183" s="1042"/>
      <c r="AO183" s="1042">
        <v>0</v>
      </c>
      <c r="AP183" s="1042"/>
      <c r="AQ183" s="1042"/>
      <c r="AR183" s="180"/>
      <c r="AS183" s="180"/>
      <c r="AT183" s="237"/>
      <c r="AU183" s="237"/>
      <c r="AV183" s="237"/>
      <c r="AW183" s="237"/>
      <c r="AX183" s="246"/>
      <c r="AY183" s="246"/>
    </row>
    <row r="184" spans="1:51" s="205" customFormat="1" ht="15" hidden="1" customHeight="1">
      <c r="A184" s="726"/>
      <c r="B184" s="1724">
        <v>0</v>
      </c>
      <c r="C184" s="1724"/>
      <c r="D184" s="1724"/>
      <c r="E184" s="1724"/>
      <c r="F184" s="1724"/>
      <c r="G184" s="1724"/>
      <c r="H184" s="1724"/>
      <c r="I184" s="1044" t="s">
        <v>1043</v>
      </c>
      <c r="J184" s="1044"/>
      <c r="K184" s="1580"/>
      <c r="L184" s="1044"/>
      <c r="M184" s="1044"/>
      <c r="N184" s="1044"/>
      <c r="O184" s="1232"/>
      <c r="P184" s="1232"/>
      <c r="Q184" s="1715"/>
      <c r="R184" s="1715"/>
      <c r="S184" s="1715"/>
      <c r="T184" s="1715"/>
      <c r="U184" s="1715"/>
      <c r="V184" s="1715"/>
      <c r="W184" s="1715"/>
      <c r="X184" s="1715"/>
      <c r="Y184" s="1715"/>
      <c r="Z184" s="1716" t="e">
        <f t="shared" si="129"/>
        <v>#DIV/0!</v>
      </c>
      <c r="AA184" s="1716"/>
      <c r="AB184" s="1716"/>
      <c r="AC184" s="1716" t="e">
        <f t="shared" si="130"/>
        <v>#DIV/0!</v>
      </c>
      <c r="AD184" s="1716"/>
      <c r="AE184" s="1716"/>
      <c r="AF184" s="1716" t="e">
        <f t="shared" si="131"/>
        <v>#DIV/0!</v>
      </c>
      <c r="AG184" s="1716"/>
      <c r="AH184" s="1716"/>
      <c r="AI184" s="1042">
        <v>0</v>
      </c>
      <c r="AJ184" s="1042"/>
      <c r="AK184" s="1042"/>
      <c r="AL184" s="1042">
        <v>0</v>
      </c>
      <c r="AM184" s="1042"/>
      <c r="AN184" s="1042"/>
      <c r="AO184" s="1042">
        <v>0</v>
      </c>
      <c r="AP184" s="1042"/>
      <c r="AQ184" s="1042"/>
      <c r="AR184" s="180"/>
      <c r="AS184" s="180"/>
      <c r="AT184" s="237"/>
      <c r="AU184" s="237"/>
      <c r="AV184" s="237"/>
      <c r="AW184" s="237"/>
      <c r="AX184" s="246"/>
      <c r="AY184" s="246"/>
    </row>
    <row r="185" spans="1:51" s="205" customFormat="1" ht="15" hidden="1" customHeight="1">
      <c r="A185" s="726"/>
      <c r="B185" s="1724">
        <v>0</v>
      </c>
      <c r="C185" s="1724"/>
      <c r="D185" s="1724"/>
      <c r="E185" s="1724"/>
      <c r="F185" s="1724"/>
      <c r="G185" s="1724"/>
      <c r="H185" s="1724"/>
      <c r="I185" s="1044" t="s">
        <v>1043</v>
      </c>
      <c r="J185" s="1044"/>
      <c r="K185" s="1580"/>
      <c r="L185" s="1044"/>
      <c r="M185" s="1044"/>
      <c r="N185" s="1044"/>
      <c r="O185" s="1232"/>
      <c r="P185" s="1232"/>
      <c r="Q185" s="1715"/>
      <c r="R185" s="1715"/>
      <c r="S185" s="1715"/>
      <c r="T185" s="1715"/>
      <c r="U185" s="1715"/>
      <c r="V185" s="1715"/>
      <c r="W185" s="1715"/>
      <c r="X185" s="1715"/>
      <c r="Y185" s="1715"/>
      <c r="Z185" s="1716" t="e">
        <f t="shared" ref="Z185" si="140">AI185/Q185</f>
        <v>#DIV/0!</v>
      </c>
      <c r="AA185" s="1716"/>
      <c r="AB185" s="1716"/>
      <c r="AC185" s="1716" t="e">
        <f t="shared" ref="AC185" si="141">AL185/T185</f>
        <v>#DIV/0!</v>
      </c>
      <c r="AD185" s="1716"/>
      <c r="AE185" s="1716"/>
      <c r="AF185" s="1716" t="e">
        <f t="shared" ref="AF185" si="142">AO185/W185</f>
        <v>#DIV/0!</v>
      </c>
      <c r="AG185" s="1716"/>
      <c r="AH185" s="1716"/>
      <c r="AI185" s="1042">
        <v>0</v>
      </c>
      <c r="AJ185" s="1042"/>
      <c r="AK185" s="1042"/>
      <c r="AL185" s="1042">
        <v>0</v>
      </c>
      <c r="AM185" s="1042"/>
      <c r="AN185" s="1042"/>
      <c r="AO185" s="1042">
        <v>0</v>
      </c>
      <c r="AP185" s="1042"/>
      <c r="AQ185" s="1042"/>
      <c r="AR185" s="180"/>
      <c r="AS185" s="180"/>
      <c r="AT185" s="237"/>
      <c r="AU185" s="237"/>
      <c r="AV185" s="237"/>
      <c r="AW185" s="237"/>
      <c r="AX185" s="246"/>
      <c r="AY185" s="246"/>
    </row>
    <row r="186" spans="1:51" s="205" customFormat="1" ht="15" hidden="1" customHeight="1">
      <c r="A186" s="726"/>
      <c r="B186" s="1724">
        <v>0</v>
      </c>
      <c r="C186" s="1724"/>
      <c r="D186" s="1724"/>
      <c r="E186" s="1724"/>
      <c r="F186" s="1724"/>
      <c r="G186" s="1724"/>
      <c r="H186" s="1724"/>
      <c r="I186" s="1044" t="s">
        <v>1043</v>
      </c>
      <c r="J186" s="1044"/>
      <c r="K186" s="1580"/>
      <c r="L186" s="1044"/>
      <c r="M186" s="1044"/>
      <c r="N186" s="1044"/>
      <c r="O186" s="1232"/>
      <c r="P186" s="1232"/>
      <c r="Q186" s="1715"/>
      <c r="R186" s="1715"/>
      <c r="S186" s="1715"/>
      <c r="T186" s="1715"/>
      <c r="U186" s="1715"/>
      <c r="V186" s="1715"/>
      <c r="W186" s="1715"/>
      <c r="X186" s="1715"/>
      <c r="Y186" s="1715"/>
      <c r="Z186" s="1716" t="e">
        <f t="shared" ref="Z186" si="143">AI186/Q186</f>
        <v>#DIV/0!</v>
      </c>
      <c r="AA186" s="1716"/>
      <c r="AB186" s="1716"/>
      <c r="AC186" s="1716" t="e">
        <f t="shared" ref="AC186" si="144">AL186/T186</f>
        <v>#DIV/0!</v>
      </c>
      <c r="AD186" s="1716"/>
      <c r="AE186" s="1716"/>
      <c r="AF186" s="1716" t="e">
        <f t="shared" ref="AF186" si="145">AO186/W186</f>
        <v>#DIV/0!</v>
      </c>
      <c r="AG186" s="1716"/>
      <c r="AH186" s="1716"/>
      <c r="AI186" s="1042">
        <v>0</v>
      </c>
      <c r="AJ186" s="1042"/>
      <c r="AK186" s="1042"/>
      <c r="AL186" s="1042">
        <v>0</v>
      </c>
      <c r="AM186" s="1042"/>
      <c r="AN186" s="1042"/>
      <c r="AO186" s="1042">
        <v>0</v>
      </c>
      <c r="AP186" s="1042"/>
      <c r="AQ186" s="1042"/>
      <c r="AR186" s="180"/>
      <c r="AS186" s="180"/>
      <c r="AT186" s="237"/>
      <c r="AU186" s="237"/>
      <c r="AV186" s="237"/>
      <c r="AW186" s="237"/>
      <c r="AX186" s="246"/>
      <c r="AY186" s="246"/>
    </row>
    <row r="187" spans="1:51" s="205" customFormat="1" hidden="1">
      <c r="A187" s="726"/>
      <c r="B187" s="1724">
        <v>0</v>
      </c>
      <c r="C187" s="1724"/>
      <c r="D187" s="1724"/>
      <c r="E187" s="1724"/>
      <c r="F187" s="1724"/>
      <c r="G187" s="1724"/>
      <c r="H187" s="1724"/>
      <c r="I187" s="1044" t="s">
        <v>1043</v>
      </c>
      <c r="J187" s="1044"/>
      <c r="K187" s="1580"/>
      <c r="L187" s="1044"/>
      <c r="M187" s="1044"/>
      <c r="N187" s="1044"/>
      <c r="O187" s="1232"/>
      <c r="P187" s="1232"/>
      <c r="Q187" s="1715"/>
      <c r="R187" s="1715"/>
      <c r="S187" s="1715"/>
      <c r="T187" s="1715"/>
      <c r="U187" s="1715"/>
      <c r="V187" s="1715"/>
      <c r="W187" s="1715"/>
      <c r="X187" s="1715"/>
      <c r="Y187" s="1715"/>
      <c r="Z187" s="1716" t="e">
        <f t="shared" ref="Z187" si="146">AI187/Q187</f>
        <v>#DIV/0!</v>
      </c>
      <c r="AA187" s="1716"/>
      <c r="AB187" s="1716"/>
      <c r="AC187" s="1716" t="e">
        <f t="shared" ref="AC187" si="147">AL187/T187</f>
        <v>#DIV/0!</v>
      </c>
      <c r="AD187" s="1716"/>
      <c r="AE187" s="1716"/>
      <c r="AF187" s="1716" t="e">
        <f t="shared" ref="AF187" si="148">AO187/W187</f>
        <v>#DIV/0!</v>
      </c>
      <c r="AG187" s="1716"/>
      <c r="AH187" s="1716"/>
      <c r="AI187" s="1042">
        <v>0</v>
      </c>
      <c r="AJ187" s="1042"/>
      <c r="AK187" s="1042"/>
      <c r="AL187" s="1042">
        <v>0</v>
      </c>
      <c r="AM187" s="1042"/>
      <c r="AN187" s="1042"/>
      <c r="AO187" s="1042">
        <v>0</v>
      </c>
      <c r="AP187" s="1042"/>
      <c r="AQ187" s="1042"/>
      <c r="AR187" s="180"/>
      <c r="AS187" s="180"/>
      <c r="AT187" s="237"/>
      <c r="AU187" s="237"/>
      <c r="AV187" s="237"/>
      <c r="AW187" s="237"/>
      <c r="AX187" s="246"/>
      <c r="AY187" s="246"/>
    </row>
    <row r="188" spans="1:51" s="205" customFormat="1" ht="15" hidden="1" customHeight="1">
      <c r="A188" s="726"/>
      <c r="B188" s="1724">
        <v>0</v>
      </c>
      <c r="C188" s="1724"/>
      <c r="D188" s="1724"/>
      <c r="E188" s="1724"/>
      <c r="F188" s="1724"/>
      <c r="G188" s="1724"/>
      <c r="H188" s="1724"/>
      <c r="I188" s="1044" t="s">
        <v>1043</v>
      </c>
      <c r="J188" s="1044"/>
      <c r="K188" s="1580"/>
      <c r="L188" s="1044"/>
      <c r="M188" s="1044"/>
      <c r="N188" s="1044"/>
      <c r="O188" s="1232"/>
      <c r="P188" s="1232"/>
      <c r="Q188" s="1715"/>
      <c r="R188" s="1715"/>
      <c r="S188" s="1715"/>
      <c r="T188" s="1715"/>
      <c r="U188" s="1715"/>
      <c r="V188" s="1715"/>
      <c r="W188" s="1715"/>
      <c r="X188" s="1715"/>
      <c r="Y188" s="1715"/>
      <c r="Z188" s="1716" t="e">
        <f t="shared" ref="Z188" si="149">AI188/Q188</f>
        <v>#DIV/0!</v>
      </c>
      <c r="AA188" s="1716"/>
      <c r="AB188" s="1716"/>
      <c r="AC188" s="1716" t="e">
        <f t="shared" ref="AC188" si="150">AL188/T188</f>
        <v>#DIV/0!</v>
      </c>
      <c r="AD188" s="1716"/>
      <c r="AE188" s="1716"/>
      <c r="AF188" s="1716" t="e">
        <f t="shared" ref="AF188" si="151">AO188/W188</f>
        <v>#DIV/0!</v>
      </c>
      <c r="AG188" s="1716"/>
      <c r="AH188" s="1716"/>
      <c r="AI188" s="1042">
        <v>0</v>
      </c>
      <c r="AJ188" s="1042"/>
      <c r="AK188" s="1042"/>
      <c r="AL188" s="1042">
        <v>0</v>
      </c>
      <c r="AM188" s="1042"/>
      <c r="AN188" s="1042"/>
      <c r="AO188" s="1042">
        <v>0</v>
      </c>
      <c r="AP188" s="1042"/>
      <c r="AQ188" s="1042"/>
      <c r="AR188" s="180"/>
      <c r="AS188" s="180"/>
      <c r="AT188" s="237"/>
      <c r="AU188" s="237"/>
      <c r="AV188" s="237"/>
      <c r="AW188" s="237"/>
      <c r="AX188" s="246"/>
      <c r="AY188" s="246"/>
    </row>
    <row r="189" spans="1:51" s="205" customFormat="1" ht="15" hidden="1" customHeight="1">
      <c r="A189" s="729" t="s">
        <v>1092</v>
      </c>
      <c r="B189" s="1724" t="s">
        <v>1548</v>
      </c>
      <c r="C189" s="1724"/>
      <c r="D189" s="1724"/>
      <c r="E189" s="1724"/>
      <c r="F189" s="1724"/>
      <c r="G189" s="1724"/>
      <c r="H189" s="1724"/>
      <c r="I189" s="1044" t="s">
        <v>1043</v>
      </c>
      <c r="J189" s="1044"/>
      <c r="K189" s="1580" t="s">
        <v>152</v>
      </c>
      <c r="L189" s="1717"/>
      <c r="M189" s="1717"/>
      <c r="N189" s="1717"/>
      <c r="O189" s="1232"/>
      <c r="P189" s="1232"/>
      <c r="Q189" s="1715"/>
      <c r="R189" s="1715"/>
      <c r="S189" s="1715"/>
      <c r="T189" s="1715"/>
      <c r="U189" s="1715"/>
      <c r="V189" s="1715"/>
      <c r="W189" s="1715"/>
      <c r="X189" s="1715"/>
      <c r="Y189" s="1715"/>
      <c r="Z189" s="1716" t="e">
        <f t="shared" ref="Z189" si="152">AI189/Q189</f>
        <v>#DIV/0!</v>
      </c>
      <c r="AA189" s="1716"/>
      <c r="AB189" s="1716"/>
      <c r="AC189" s="1716" t="e">
        <f t="shared" ref="AC189" si="153">AL189/T189</f>
        <v>#DIV/0!</v>
      </c>
      <c r="AD189" s="1716"/>
      <c r="AE189" s="1716"/>
      <c r="AF189" s="1716" t="e">
        <f t="shared" ref="AF189" si="154">AO189/W189</f>
        <v>#DIV/0!</v>
      </c>
      <c r="AG189" s="1716"/>
      <c r="AH189" s="1716"/>
      <c r="AI189" s="1042">
        <v>0</v>
      </c>
      <c r="AJ189" s="1042"/>
      <c r="AK189" s="1042"/>
      <c r="AL189" s="1042">
        <v>0</v>
      </c>
      <c r="AM189" s="1042"/>
      <c r="AN189" s="1042"/>
      <c r="AO189" s="1042">
        <v>0</v>
      </c>
      <c r="AP189" s="1042"/>
      <c r="AQ189" s="1042"/>
      <c r="AR189" s="180"/>
      <c r="AS189" s="180"/>
      <c r="AT189" s="237"/>
      <c r="AU189" s="237"/>
      <c r="AV189" s="237"/>
      <c r="AW189" s="237"/>
      <c r="AX189" s="246"/>
      <c r="AY189" s="246"/>
    </row>
    <row r="190" spans="1:51" s="205" customFormat="1" ht="15" hidden="1" customHeight="1">
      <c r="A190" s="730"/>
      <c r="B190" s="1724">
        <v>0</v>
      </c>
      <c r="C190" s="1724"/>
      <c r="D190" s="1724"/>
      <c r="E190" s="1724"/>
      <c r="F190" s="1724"/>
      <c r="G190" s="1724"/>
      <c r="H190" s="1724"/>
      <c r="I190" s="1044" t="s">
        <v>1043</v>
      </c>
      <c r="J190" s="1044"/>
      <c r="K190" s="1580"/>
      <c r="L190" s="1717"/>
      <c r="M190" s="1717"/>
      <c r="N190" s="1717"/>
      <c r="O190" s="1232"/>
      <c r="P190" s="1232"/>
      <c r="Q190" s="1715"/>
      <c r="R190" s="1715"/>
      <c r="S190" s="1715"/>
      <c r="T190" s="1715"/>
      <c r="U190" s="1715"/>
      <c r="V190" s="1715"/>
      <c r="W190" s="1715"/>
      <c r="X190" s="1715"/>
      <c r="Y190" s="1715"/>
      <c r="Z190" s="1716" t="e">
        <f t="shared" ref="Z190:Z191" si="155">AI190/Q190</f>
        <v>#DIV/0!</v>
      </c>
      <c r="AA190" s="1716"/>
      <c r="AB190" s="1716"/>
      <c r="AC190" s="1716" t="e">
        <f t="shared" ref="AC190:AC191" si="156">AL190/T190</f>
        <v>#DIV/0!</v>
      </c>
      <c r="AD190" s="1716"/>
      <c r="AE190" s="1716"/>
      <c r="AF190" s="1716" t="e">
        <f t="shared" ref="AF190:AF191" si="157">AO190/W190</f>
        <v>#DIV/0!</v>
      </c>
      <c r="AG190" s="1716"/>
      <c r="AH190" s="1716"/>
      <c r="AI190" s="1042">
        <v>0</v>
      </c>
      <c r="AJ190" s="1042"/>
      <c r="AK190" s="1042"/>
      <c r="AL190" s="1042">
        <v>0</v>
      </c>
      <c r="AM190" s="1042"/>
      <c r="AN190" s="1042"/>
      <c r="AO190" s="1042">
        <v>0</v>
      </c>
      <c r="AP190" s="1042"/>
      <c r="AQ190" s="1042"/>
      <c r="AR190" s="180"/>
      <c r="AS190" s="180"/>
      <c r="AT190" s="237"/>
      <c r="AU190" s="237"/>
      <c r="AV190" s="237"/>
      <c r="AW190" s="237"/>
      <c r="AX190" s="246"/>
      <c r="AY190" s="246"/>
    </row>
    <row r="191" spans="1:51" s="205" customFormat="1" ht="15" hidden="1" customHeight="1">
      <c r="A191" s="730"/>
      <c r="B191" s="1724">
        <v>0</v>
      </c>
      <c r="C191" s="1724"/>
      <c r="D191" s="1724"/>
      <c r="E191" s="1724"/>
      <c r="F191" s="1724"/>
      <c r="G191" s="1724"/>
      <c r="H191" s="1724"/>
      <c r="I191" s="1044" t="s">
        <v>1043</v>
      </c>
      <c r="J191" s="1044"/>
      <c r="K191" s="1580"/>
      <c r="L191" s="1717"/>
      <c r="M191" s="1717"/>
      <c r="N191" s="1717"/>
      <c r="O191" s="1232"/>
      <c r="P191" s="1232"/>
      <c r="Q191" s="1715"/>
      <c r="R191" s="1715"/>
      <c r="S191" s="1715"/>
      <c r="T191" s="1715"/>
      <c r="U191" s="1715"/>
      <c r="V191" s="1715"/>
      <c r="W191" s="1715"/>
      <c r="X191" s="1715"/>
      <c r="Y191" s="1715"/>
      <c r="Z191" s="1716" t="e">
        <f t="shared" si="155"/>
        <v>#DIV/0!</v>
      </c>
      <c r="AA191" s="1716"/>
      <c r="AB191" s="1716"/>
      <c r="AC191" s="1716" t="e">
        <f t="shared" si="156"/>
        <v>#DIV/0!</v>
      </c>
      <c r="AD191" s="1716"/>
      <c r="AE191" s="1716"/>
      <c r="AF191" s="1716" t="e">
        <f t="shared" si="157"/>
        <v>#DIV/0!</v>
      </c>
      <c r="AG191" s="1716"/>
      <c r="AH191" s="1716"/>
      <c r="AI191" s="1042">
        <v>0</v>
      </c>
      <c r="AJ191" s="1042"/>
      <c r="AK191" s="1042"/>
      <c r="AL191" s="1042">
        <v>0</v>
      </c>
      <c r="AM191" s="1042"/>
      <c r="AN191" s="1042"/>
      <c r="AO191" s="1042">
        <v>0</v>
      </c>
      <c r="AP191" s="1042"/>
      <c r="AQ191" s="1042"/>
      <c r="AR191" s="180"/>
      <c r="AS191" s="180"/>
      <c r="AT191" s="237"/>
      <c r="AU191" s="237"/>
      <c r="AV191" s="237"/>
      <c r="AW191" s="237"/>
      <c r="AX191" s="246"/>
      <c r="AY191" s="246"/>
    </row>
    <row r="192" spans="1:51" s="205" customFormat="1" ht="27.75" customHeight="1">
      <c r="A192" s="726"/>
      <c r="B192" s="1730" t="s">
        <v>216</v>
      </c>
      <c r="C192" s="1731"/>
      <c r="D192" s="1731"/>
      <c r="E192" s="1731"/>
      <c r="F192" s="1731"/>
      <c r="G192" s="1731"/>
      <c r="H192" s="1731"/>
      <c r="I192" s="1731"/>
      <c r="J192" s="1731"/>
      <c r="K192" s="1731"/>
      <c r="L192" s="1731"/>
      <c r="M192" s="1731"/>
      <c r="N192" s="1732"/>
      <c r="O192" s="1745" t="s">
        <v>911</v>
      </c>
      <c r="P192" s="1746"/>
      <c r="Q192" s="1725" t="s">
        <v>6</v>
      </c>
      <c r="R192" s="1725"/>
      <c r="S192" s="1725"/>
      <c r="T192" s="1725" t="s">
        <v>6</v>
      </c>
      <c r="U192" s="1725"/>
      <c r="V192" s="1725"/>
      <c r="W192" s="1725" t="s">
        <v>6</v>
      </c>
      <c r="X192" s="1725"/>
      <c r="Y192" s="1725"/>
      <c r="Z192" s="1725" t="s">
        <v>6</v>
      </c>
      <c r="AA192" s="1725"/>
      <c r="AB192" s="1725"/>
      <c r="AC192" s="1725" t="s">
        <v>6</v>
      </c>
      <c r="AD192" s="1725"/>
      <c r="AE192" s="1725"/>
      <c r="AF192" s="1725" t="s">
        <v>6</v>
      </c>
      <c r="AG192" s="1725"/>
      <c r="AH192" s="1725"/>
      <c r="AI192" s="1718">
        <f>AI193+AI209+AI212</f>
        <v>49300</v>
      </c>
      <c r="AJ192" s="1718"/>
      <c r="AK192" s="1718"/>
      <c r="AL192" s="1718">
        <f>AL193+AL209+AL212</f>
        <v>49300</v>
      </c>
      <c r="AM192" s="1718"/>
      <c r="AN192" s="1718"/>
      <c r="AO192" s="1718">
        <f>AO193+AO209+AO212</f>
        <v>49300</v>
      </c>
      <c r="AP192" s="1718"/>
      <c r="AQ192" s="1718"/>
      <c r="AR192" s="180"/>
      <c r="AS192" s="180"/>
      <c r="AT192" s="237"/>
      <c r="AU192" s="237"/>
      <c r="AV192" s="237"/>
      <c r="AW192" s="237"/>
      <c r="AX192" s="246"/>
      <c r="AY192" s="246"/>
    </row>
    <row r="193" spans="1:51" s="205" customFormat="1" ht="30.75" customHeight="1">
      <c r="A193" s="726"/>
      <c r="B193" s="1747" t="s">
        <v>215</v>
      </c>
      <c r="C193" s="1748"/>
      <c r="D193" s="1748"/>
      <c r="E193" s="1748"/>
      <c r="F193" s="1748"/>
      <c r="G193" s="1748"/>
      <c r="H193" s="1748"/>
      <c r="I193" s="1748"/>
      <c r="J193" s="1748"/>
      <c r="K193" s="1748"/>
      <c r="L193" s="1748"/>
      <c r="M193" s="1748"/>
      <c r="N193" s="1749"/>
      <c r="O193" s="1750"/>
      <c r="P193" s="1750"/>
      <c r="Q193" s="1751" t="s">
        <v>6</v>
      </c>
      <c r="R193" s="1751"/>
      <c r="S193" s="1751"/>
      <c r="T193" s="1751" t="s">
        <v>6</v>
      </c>
      <c r="U193" s="1751"/>
      <c r="V193" s="1751"/>
      <c r="W193" s="1751" t="s">
        <v>6</v>
      </c>
      <c r="X193" s="1751"/>
      <c r="Y193" s="1751"/>
      <c r="Z193" s="1751" t="s">
        <v>6</v>
      </c>
      <c r="AA193" s="1751"/>
      <c r="AB193" s="1751"/>
      <c r="AC193" s="1751" t="s">
        <v>6</v>
      </c>
      <c r="AD193" s="1751"/>
      <c r="AE193" s="1751"/>
      <c r="AF193" s="1751" t="s">
        <v>6</v>
      </c>
      <c r="AG193" s="1751"/>
      <c r="AH193" s="1751"/>
      <c r="AI193" s="1752">
        <f>SUM(AI194:AK208)</f>
        <v>49300</v>
      </c>
      <c r="AJ193" s="1752"/>
      <c r="AK193" s="1752"/>
      <c r="AL193" s="1752">
        <f t="shared" ref="AL193" si="158">SUM(AL194:AN208)</f>
        <v>49300</v>
      </c>
      <c r="AM193" s="1752"/>
      <c r="AN193" s="1752"/>
      <c r="AO193" s="1752">
        <f t="shared" ref="AO193" si="159">SUM(AO194:AQ208)</f>
        <v>49300</v>
      </c>
      <c r="AP193" s="1752"/>
      <c r="AQ193" s="1752"/>
      <c r="AR193" s="180"/>
      <c r="AS193" s="180"/>
      <c r="AT193" s="237"/>
      <c r="AU193" s="237"/>
      <c r="AV193" s="237"/>
      <c r="AW193" s="237"/>
      <c r="AX193" s="246"/>
      <c r="AY193" s="246"/>
    </row>
    <row r="194" spans="1:51" s="205" customFormat="1" hidden="1">
      <c r="A194" s="726">
        <v>243</v>
      </c>
      <c r="B194" s="1724">
        <v>0</v>
      </c>
      <c r="C194" s="1724"/>
      <c r="D194" s="1724"/>
      <c r="E194" s="1724"/>
      <c r="F194" s="1724"/>
      <c r="G194" s="1724"/>
      <c r="H194" s="1724"/>
      <c r="I194" s="1044" t="s">
        <v>1043</v>
      </c>
      <c r="J194" s="1044"/>
      <c r="K194" s="1580"/>
      <c r="L194" s="1717"/>
      <c r="M194" s="1717"/>
      <c r="N194" s="1717"/>
      <c r="O194" s="1232"/>
      <c r="P194" s="1232"/>
      <c r="Q194" s="1715"/>
      <c r="R194" s="1715"/>
      <c r="S194" s="1715"/>
      <c r="T194" s="1715"/>
      <c r="U194" s="1715"/>
      <c r="V194" s="1715"/>
      <c r="W194" s="1715"/>
      <c r="X194" s="1715"/>
      <c r="Y194" s="1715"/>
      <c r="Z194" s="1716" t="e">
        <f t="shared" ref="Z194:Z195" si="160">AI194/Q194</f>
        <v>#DIV/0!</v>
      </c>
      <c r="AA194" s="1716"/>
      <c r="AB194" s="1716"/>
      <c r="AC194" s="1716" t="e">
        <f t="shared" ref="AC194:AC195" si="161">AL194/T194</f>
        <v>#DIV/0!</v>
      </c>
      <c r="AD194" s="1716"/>
      <c r="AE194" s="1716"/>
      <c r="AF194" s="1716" t="e">
        <f t="shared" ref="AF194:AF195" si="162">AO194/W194</f>
        <v>#DIV/0!</v>
      </c>
      <c r="AG194" s="1716"/>
      <c r="AH194" s="1716"/>
      <c r="AI194" s="1042">
        <v>0</v>
      </c>
      <c r="AJ194" s="1042"/>
      <c r="AK194" s="1042"/>
      <c r="AL194" s="1042">
        <v>0</v>
      </c>
      <c r="AM194" s="1042"/>
      <c r="AN194" s="1042"/>
      <c r="AO194" s="1042">
        <v>0</v>
      </c>
      <c r="AP194" s="1042"/>
      <c r="AQ194" s="1042"/>
      <c r="AR194" s="180"/>
      <c r="AS194" s="180"/>
      <c r="AT194" s="237"/>
      <c r="AU194" s="237"/>
      <c r="AV194" s="237"/>
      <c r="AW194" s="237"/>
      <c r="AX194" s="246"/>
      <c r="AY194" s="246"/>
    </row>
    <row r="195" spans="1:51" s="205" customFormat="1" ht="15" hidden="1" customHeight="1">
      <c r="A195" s="726"/>
      <c r="B195" s="1724">
        <v>0</v>
      </c>
      <c r="C195" s="1724"/>
      <c r="D195" s="1724"/>
      <c r="E195" s="1724"/>
      <c r="F195" s="1724"/>
      <c r="G195" s="1724"/>
      <c r="H195" s="1724"/>
      <c r="I195" s="1044" t="s">
        <v>1043</v>
      </c>
      <c r="J195" s="1044"/>
      <c r="K195" s="1580"/>
      <c r="L195" s="1717"/>
      <c r="M195" s="1717"/>
      <c r="N195" s="1717"/>
      <c r="O195" s="1232"/>
      <c r="P195" s="1232"/>
      <c r="Q195" s="1715"/>
      <c r="R195" s="1715"/>
      <c r="S195" s="1715"/>
      <c r="T195" s="1715"/>
      <c r="U195" s="1715"/>
      <c r="V195" s="1715"/>
      <c r="W195" s="1715"/>
      <c r="X195" s="1715"/>
      <c r="Y195" s="1715"/>
      <c r="Z195" s="1716" t="e">
        <f t="shared" si="160"/>
        <v>#DIV/0!</v>
      </c>
      <c r="AA195" s="1716"/>
      <c r="AB195" s="1716"/>
      <c r="AC195" s="1716" t="e">
        <f t="shared" si="161"/>
        <v>#DIV/0!</v>
      </c>
      <c r="AD195" s="1716"/>
      <c r="AE195" s="1716"/>
      <c r="AF195" s="1716" t="e">
        <f t="shared" si="162"/>
        <v>#DIV/0!</v>
      </c>
      <c r="AG195" s="1716"/>
      <c r="AH195" s="1716"/>
      <c r="AI195" s="1042">
        <v>0</v>
      </c>
      <c r="AJ195" s="1042"/>
      <c r="AK195" s="1042"/>
      <c r="AL195" s="1042">
        <v>0</v>
      </c>
      <c r="AM195" s="1042"/>
      <c r="AN195" s="1042"/>
      <c r="AO195" s="1042">
        <v>0</v>
      </c>
      <c r="AP195" s="1042"/>
      <c r="AQ195" s="1042"/>
      <c r="AR195" s="180"/>
      <c r="AS195" s="180"/>
      <c r="AT195" s="237"/>
      <c r="AU195" s="237"/>
      <c r="AV195" s="237"/>
      <c r="AW195" s="237"/>
      <c r="AX195" s="246"/>
      <c r="AY195" s="246"/>
    </row>
    <row r="196" spans="1:51" s="205" customFormat="1">
      <c r="A196" s="726">
        <v>244</v>
      </c>
      <c r="B196" s="1724" t="s">
        <v>1549</v>
      </c>
      <c r="C196" s="1724"/>
      <c r="D196" s="1724"/>
      <c r="E196" s="1724"/>
      <c r="F196" s="1724"/>
      <c r="G196" s="1724"/>
      <c r="H196" s="1724"/>
      <c r="I196" s="1044" t="s">
        <v>1043</v>
      </c>
      <c r="J196" s="1044"/>
      <c r="K196" s="1580" t="s">
        <v>158</v>
      </c>
      <c r="L196" s="1717"/>
      <c r="M196" s="1717"/>
      <c r="N196" s="1717"/>
      <c r="O196" s="1232"/>
      <c r="P196" s="1232"/>
      <c r="Q196" s="1715">
        <v>12</v>
      </c>
      <c r="R196" s="1715"/>
      <c r="S196" s="1715"/>
      <c r="T196" s="1715">
        <v>12</v>
      </c>
      <c r="U196" s="1715"/>
      <c r="V196" s="1715"/>
      <c r="W196" s="1715">
        <v>12</v>
      </c>
      <c r="X196" s="1715"/>
      <c r="Y196" s="1715"/>
      <c r="Z196" s="1716">
        <f>AI196/Q196</f>
        <v>1108.3333333333333</v>
      </c>
      <c r="AA196" s="1716"/>
      <c r="AB196" s="1716"/>
      <c r="AC196" s="1716">
        <f t="shared" ref="AC196" si="163">AL196/T196</f>
        <v>1108.3333333333333</v>
      </c>
      <c r="AD196" s="1716"/>
      <c r="AE196" s="1716"/>
      <c r="AF196" s="1716">
        <f t="shared" ref="AF196" si="164">AO196/W196</f>
        <v>1108.3333333333333</v>
      </c>
      <c r="AG196" s="1716"/>
      <c r="AH196" s="1716"/>
      <c r="AI196" s="1042">
        <v>13300</v>
      </c>
      <c r="AJ196" s="1042"/>
      <c r="AK196" s="1042"/>
      <c r="AL196" s="1042">
        <v>13300</v>
      </c>
      <c r="AM196" s="1042"/>
      <c r="AN196" s="1042"/>
      <c r="AO196" s="1042">
        <v>13300</v>
      </c>
      <c r="AP196" s="1042"/>
      <c r="AQ196" s="1042"/>
      <c r="AR196" s="180"/>
      <c r="AS196" s="180"/>
      <c r="AT196" s="237"/>
      <c r="AU196" s="237"/>
      <c r="AV196" s="237"/>
      <c r="AW196" s="237"/>
      <c r="AX196" s="246"/>
      <c r="AY196" s="246"/>
    </row>
    <row r="197" spans="1:51" s="205" customFormat="1" ht="14.45" customHeight="1">
      <c r="A197" s="726"/>
      <c r="B197" s="1724" t="s">
        <v>1547</v>
      </c>
      <c r="C197" s="1724"/>
      <c r="D197" s="1724"/>
      <c r="E197" s="1724"/>
      <c r="F197" s="1724"/>
      <c r="G197" s="1724"/>
      <c r="H197" s="1724"/>
      <c r="I197" s="1044" t="s">
        <v>1043</v>
      </c>
      <c r="J197" s="1044"/>
      <c r="K197" s="1580" t="s">
        <v>158</v>
      </c>
      <c r="L197" s="1717"/>
      <c r="M197" s="1717"/>
      <c r="N197" s="1717"/>
      <c r="O197" s="1232"/>
      <c r="P197" s="1232"/>
      <c r="Q197" s="1715">
        <v>1</v>
      </c>
      <c r="R197" s="1715"/>
      <c r="S197" s="1715"/>
      <c r="T197" s="1715">
        <v>1</v>
      </c>
      <c r="U197" s="1715"/>
      <c r="V197" s="1715"/>
      <c r="W197" s="1715">
        <v>1</v>
      </c>
      <c r="X197" s="1715"/>
      <c r="Y197" s="1715"/>
      <c r="Z197" s="1716">
        <f t="shared" ref="Z197:Z201" si="165">AI197/Q197</f>
        <v>1000</v>
      </c>
      <c r="AA197" s="1716"/>
      <c r="AB197" s="1716"/>
      <c r="AC197" s="1716">
        <f t="shared" ref="AC197:AC201" si="166">AL197/T197</f>
        <v>1000</v>
      </c>
      <c r="AD197" s="1716"/>
      <c r="AE197" s="1716"/>
      <c r="AF197" s="1716">
        <f t="shared" ref="AF197:AF201" si="167">AO197/W197</f>
        <v>1000</v>
      </c>
      <c r="AG197" s="1716"/>
      <c r="AH197" s="1716"/>
      <c r="AI197" s="1042">
        <v>1000</v>
      </c>
      <c r="AJ197" s="1042"/>
      <c r="AK197" s="1042"/>
      <c r="AL197" s="1042">
        <v>1000</v>
      </c>
      <c r="AM197" s="1042"/>
      <c r="AN197" s="1042"/>
      <c r="AO197" s="1042">
        <v>1000</v>
      </c>
      <c r="AP197" s="1042"/>
      <c r="AQ197" s="1042"/>
      <c r="AR197" s="180"/>
      <c r="AS197" s="180"/>
      <c r="AT197" s="237"/>
      <c r="AU197" s="237"/>
      <c r="AV197" s="237"/>
      <c r="AW197" s="237"/>
      <c r="AX197" s="246"/>
      <c r="AY197" s="246"/>
    </row>
    <row r="198" spans="1:51" s="205" customFormat="1" ht="14.45" customHeight="1">
      <c r="A198" s="726"/>
      <c r="B198" s="1724" t="s">
        <v>1550</v>
      </c>
      <c r="C198" s="1724"/>
      <c r="D198" s="1724"/>
      <c r="E198" s="1724"/>
      <c r="F198" s="1724"/>
      <c r="G198" s="1724"/>
      <c r="H198" s="1724"/>
      <c r="I198" s="1044" t="s">
        <v>1043</v>
      </c>
      <c r="J198" s="1044"/>
      <c r="K198" s="1580" t="s">
        <v>158</v>
      </c>
      <c r="L198" s="1717"/>
      <c r="M198" s="1717"/>
      <c r="N198" s="1717"/>
      <c r="O198" s="1232"/>
      <c r="P198" s="1232"/>
      <c r="Q198" s="1715">
        <v>1</v>
      </c>
      <c r="R198" s="1715"/>
      <c r="S198" s="1715"/>
      <c r="T198" s="1715">
        <v>1</v>
      </c>
      <c r="U198" s="1715"/>
      <c r="V198" s="1715"/>
      <c r="W198" s="1715">
        <v>1</v>
      </c>
      <c r="X198" s="1715"/>
      <c r="Y198" s="1715"/>
      <c r="Z198" s="1716">
        <f t="shared" si="165"/>
        <v>35000</v>
      </c>
      <c r="AA198" s="1716"/>
      <c r="AB198" s="1716"/>
      <c r="AC198" s="1716">
        <f t="shared" si="166"/>
        <v>35000</v>
      </c>
      <c r="AD198" s="1716"/>
      <c r="AE198" s="1716"/>
      <c r="AF198" s="1716">
        <f t="shared" si="167"/>
        <v>35000</v>
      </c>
      <c r="AG198" s="1716"/>
      <c r="AH198" s="1716"/>
      <c r="AI198" s="1042">
        <v>35000</v>
      </c>
      <c r="AJ198" s="1042"/>
      <c r="AK198" s="1042"/>
      <c r="AL198" s="1042">
        <v>35000</v>
      </c>
      <c r="AM198" s="1042"/>
      <c r="AN198" s="1042"/>
      <c r="AO198" s="1042">
        <v>35000</v>
      </c>
      <c r="AP198" s="1042"/>
      <c r="AQ198" s="1042"/>
      <c r="AR198" s="180"/>
      <c r="AS198" s="180"/>
      <c r="AT198" s="237"/>
      <c r="AU198" s="237"/>
      <c r="AV198" s="237"/>
      <c r="AW198" s="237"/>
      <c r="AX198" s="246"/>
      <c r="AY198" s="246"/>
    </row>
    <row r="199" spans="1:51" s="205" customFormat="1" ht="14.45" hidden="1" customHeight="1">
      <c r="A199" s="726"/>
      <c r="B199" s="1724">
        <v>0</v>
      </c>
      <c r="C199" s="1724"/>
      <c r="D199" s="1724"/>
      <c r="E199" s="1724"/>
      <c r="F199" s="1724"/>
      <c r="G199" s="1724"/>
      <c r="H199" s="1724"/>
      <c r="I199" s="1044" t="s">
        <v>1043</v>
      </c>
      <c r="J199" s="1044"/>
      <c r="K199" s="1580" t="s">
        <v>158</v>
      </c>
      <c r="L199" s="1717"/>
      <c r="M199" s="1717"/>
      <c r="N199" s="1717"/>
      <c r="O199" s="1232"/>
      <c r="P199" s="1232"/>
      <c r="Q199" s="1715"/>
      <c r="R199" s="1715"/>
      <c r="S199" s="1715"/>
      <c r="T199" s="1715"/>
      <c r="U199" s="1715"/>
      <c r="V199" s="1715"/>
      <c r="W199" s="1715"/>
      <c r="X199" s="1715"/>
      <c r="Y199" s="1715"/>
      <c r="Z199" s="1716" t="e">
        <f t="shared" ref="Z199" si="168">AI199/Q199</f>
        <v>#DIV/0!</v>
      </c>
      <c r="AA199" s="1716"/>
      <c r="AB199" s="1716"/>
      <c r="AC199" s="1716" t="e">
        <f t="shared" ref="AC199" si="169">AL199/T199</f>
        <v>#DIV/0!</v>
      </c>
      <c r="AD199" s="1716"/>
      <c r="AE199" s="1716"/>
      <c r="AF199" s="1716" t="e">
        <f t="shared" ref="AF199" si="170">AO199/W199</f>
        <v>#DIV/0!</v>
      </c>
      <c r="AG199" s="1716"/>
      <c r="AH199" s="1716"/>
      <c r="AI199" s="1042">
        <v>0</v>
      </c>
      <c r="AJ199" s="1042"/>
      <c r="AK199" s="1042"/>
      <c r="AL199" s="1042">
        <v>0</v>
      </c>
      <c r="AM199" s="1042"/>
      <c r="AN199" s="1042"/>
      <c r="AO199" s="1042">
        <v>0</v>
      </c>
      <c r="AP199" s="1042"/>
      <c r="AQ199" s="1042"/>
      <c r="AR199" s="180"/>
      <c r="AS199" s="180"/>
      <c r="AT199" s="237"/>
      <c r="AU199" s="237"/>
      <c r="AV199" s="237"/>
      <c r="AW199" s="237"/>
      <c r="AX199" s="246"/>
      <c r="AY199" s="246"/>
    </row>
    <row r="200" spans="1:51" s="205" customFormat="1" ht="15" hidden="1" customHeight="1">
      <c r="A200" s="726"/>
      <c r="B200" s="1724">
        <v>0</v>
      </c>
      <c r="C200" s="1724"/>
      <c r="D200" s="1724"/>
      <c r="E200" s="1724"/>
      <c r="F200" s="1724"/>
      <c r="G200" s="1724"/>
      <c r="H200" s="1724"/>
      <c r="I200" s="1044" t="s">
        <v>1043</v>
      </c>
      <c r="J200" s="1044"/>
      <c r="K200" s="1580"/>
      <c r="L200" s="1717"/>
      <c r="M200" s="1717"/>
      <c r="N200" s="1717"/>
      <c r="O200" s="1232"/>
      <c r="P200" s="1232"/>
      <c r="Q200" s="1715"/>
      <c r="R200" s="1715"/>
      <c r="S200" s="1715"/>
      <c r="T200" s="1715"/>
      <c r="U200" s="1715"/>
      <c r="V200" s="1715"/>
      <c r="W200" s="1715"/>
      <c r="X200" s="1715"/>
      <c r="Y200" s="1715"/>
      <c r="Z200" s="1716" t="e">
        <f t="shared" ref="Z200" si="171">AI200/Q200</f>
        <v>#DIV/0!</v>
      </c>
      <c r="AA200" s="1716"/>
      <c r="AB200" s="1716"/>
      <c r="AC200" s="1716" t="e">
        <f t="shared" ref="AC200" si="172">AL200/T200</f>
        <v>#DIV/0!</v>
      </c>
      <c r="AD200" s="1716"/>
      <c r="AE200" s="1716"/>
      <c r="AF200" s="1716" t="e">
        <f t="shared" ref="AF200" si="173">AO200/W200</f>
        <v>#DIV/0!</v>
      </c>
      <c r="AG200" s="1716"/>
      <c r="AH200" s="1716"/>
      <c r="AI200" s="1042">
        <v>0</v>
      </c>
      <c r="AJ200" s="1042"/>
      <c r="AK200" s="1042"/>
      <c r="AL200" s="1042">
        <v>0</v>
      </c>
      <c r="AM200" s="1042"/>
      <c r="AN200" s="1042"/>
      <c r="AO200" s="1042">
        <v>0</v>
      </c>
      <c r="AP200" s="1042"/>
      <c r="AQ200" s="1042"/>
      <c r="AR200" s="180"/>
      <c r="AS200" s="180"/>
      <c r="AT200" s="237"/>
      <c r="AU200" s="237"/>
      <c r="AV200" s="237"/>
      <c r="AW200" s="237"/>
      <c r="AX200" s="246"/>
      <c r="AY200" s="246"/>
    </row>
    <row r="201" spans="1:51" s="205" customFormat="1" ht="15" hidden="1" customHeight="1">
      <c r="A201" s="726"/>
      <c r="B201" s="1724">
        <v>0</v>
      </c>
      <c r="C201" s="1724"/>
      <c r="D201" s="1724"/>
      <c r="E201" s="1724"/>
      <c r="F201" s="1724"/>
      <c r="G201" s="1724"/>
      <c r="H201" s="1724"/>
      <c r="I201" s="1044" t="s">
        <v>1043</v>
      </c>
      <c r="J201" s="1044"/>
      <c r="K201" s="1580"/>
      <c r="L201" s="1717"/>
      <c r="M201" s="1717"/>
      <c r="N201" s="1717"/>
      <c r="O201" s="1232"/>
      <c r="P201" s="1232"/>
      <c r="Q201" s="1715"/>
      <c r="R201" s="1715"/>
      <c r="S201" s="1715"/>
      <c r="T201" s="1715"/>
      <c r="U201" s="1715"/>
      <c r="V201" s="1715"/>
      <c r="W201" s="1715"/>
      <c r="X201" s="1715"/>
      <c r="Y201" s="1715"/>
      <c r="Z201" s="1716" t="e">
        <f t="shared" si="165"/>
        <v>#DIV/0!</v>
      </c>
      <c r="AA201" s="1716"/>
      <c r="AB201" s="1716"/>
      <c r="AC201" s="1716" t="e">
        <f t="shared" si="166"/>
        <v>#DIV/0!</v>
      </c>
      <c r="AD201" s="1716"/>
      <c r="AE201" s="1716"/>
      <c r="AF201" s="1716" t="e">
        <f t="shared" si="167"/>
        <v>#DIV/0!</v>
      </c>
      <c r="AG201" s="1716"/>
      <c r="AH201" s="1716"/>
      <c r="AI201" s="1042">
        <v>0</v>
      </c>
      <c r="AJ201" s="1042"/>
      <c r="AK201" s="1042"/>
      <c r="AL201" s="1042">
        <v>0</v>
      </c>
      <c r="AM201" s="1042"/>
      <c r="AN201" s="1042"/>
      <c r="AO201" s="1042">
        <v>0</v>
      </c>
      <c r="AP201" s="1042"/>
      <c r="AQ201" s="1042"/>
      <c r="AR201" s="180"/>
      <c r="AS201" s="180"/>
      <c r="AT201" s="237"/>
      <c r="AU201" s="237"/>
      <c r="AV201" s="237"/>
      <c r="AW201" s="237"/>
      <c r="AX201" s="246"/>
      <c r="AY201" s="246"/>
    </row>
    <row r="202" spans="1:51" s="205" customFormat="1" ht="15" hidden="1" customHeight="1">
      <c r="A202" s="726"/>
      <c r="B202" s="1724">
        <v>0</v>
      </c>
      <c r="C202" s="1724"/>
      <c r="D202" s="1724"/>
      <c r="E202" s="1724"/>
      <c r="F202" s="1724"/>
      <c r="G202" s="1724"/>
      <c r="H202" s="1724"/>
      <c r="I202" s="1044" t="s">
        <v>1043</v>
      </c>
      <c r="J202" s="1044"/>
      <c r="K202" s="1580"/>
      <c r="L202" s="1717"/>
      <c r="M202" s="1717"/>
      <c r="N202" s="1717"/>
      <c r="O202" s="1232"/>
      <c r="P202" s="1232"/>
      <c r="Q202" s="1715"/>
      <c r="R202" s="1715"/>
      <c r="S202" s="1715"/>
      <c r="T202" s="1715"/>
      <c r="U202" s="1715"/>
      <c r="V202" s="1715"/>
      <c r="W202" s="1715"/>
      <c r="X202" s="1715"/>
      <c r="Y202" s="1715"/>
      <c r="Z202" s="1716" t="e">
        <f t="shared" ref="Z202:Z204" si="174">AI202/Q202</f>
        <v>#DIV/0!</v>
      </c>
      <c r="AA202" s="1716"/>
      <c r="AB202" s="1716"/>
      <c r="AC202" s="1716" t="e">
        <f t="shared" ref="AC202:AC204" si="175">AL202/T202</f>
        <v>#DIV/0!</v>
      </c>
      <c r="AD202" s="1716"/>
      <c r="AE202" s="1716"/>
      <c r="AF202" s="1716" t="e">
        <f t="shared" ref="AF202:AF204" si="176">AO202/W202</f>
        <v>#DIV/0!</v>
      </c>
      <c r="AG202" s="1716"/>
      <c r="AH202" s="1716"/>
      <c r="AI202" s="1042">
        <v>0</v>
      </c>
      <c r="AJ202" s="1042"/>
      <c r="AK202" s="1042"/>
      <c r="AL202" s="1042">
        <v>0</v>
      </c>
      <c r="AM202" s="1042"/>
      <c r="AN202" s="1042"/>
      <c r="AO202" s="1042">
        <v>0</v>
      </c>
      <c r="AP202" s="1042"/>
      <c r="AQ202" s="1042"/>
      <c r="AR202" s="180"/>
      <c r="AS202" s="180"/>
      <c r="AT202" s="237"/>
      <c r="AU202" s="237"/>
      <c r="AV202" s="237"/>
      <c r="AW202" s="237"/>
      <c r="AX202" s="246"/>
      <c r="AY202" s="246"/>
    </row>
    <row r="203" spans="1:51" s="205" customFormat="1" ht="15" hidden="1" customHeight="1">
      <c r="A203" s="726"/>
      <c r="B203" s="1724">
        <v>0</v>
      </c>
      <c r="C203" s="1724"/>
      <c r="D203" s="1724"/>
      <c r="E203" s="1724"/>
      <c r="F203" s="1724"/>
      <c r="G203" s="1724"/>
      <c r="H203" s="1724"/>
      <c r="I203" s="1044" t="s">
        <v>1043</v>
      </c>
      <c r="J203" s="1044"/>
      <c r="K203" s="1580"/>
      <c r="L203" s="1717"/>
      <c r="M203" s="1717"/>
      <c r="N203" s="1717"/>
      <c r="O203" s="1232"/>
      <c r="P203" s="1232"/>
      <c r="Q203" s="1715"/>
      <c r="R203" s="1715"/>
      <c r="S203" s="1715"/>
      <c r="T203" s="1715"/>
      <c r="U203" s="1715"/>
      <c r="V203" s="1715"/>
      <c r="W203" s="1715"/>
      <c r="X203" s="1715"/>
      <c r="Y203" s="1715"/>
      <c r="Z203" s="1716" t="e">
        <f t="shared" si="174"/>
        <v>#DIV/0!</v>
      </c>
      <c r="AA203" s="1716"/>
      <c r="AB203" s="1716"/>
      <c r="AC203" s="1716" t="e">
        <f t="shared" si="175"/>
        <v>#DIV/0!</v>
      </c>
      <c r="AD203" s="1716"/>
      <c r="AE203" s="1716"/>
      <c r="AF203" s="1716" t="e">
        <f t="shared" si="176"/>
        <v>#DIV/0!</v>
      </c>
      <c r="AG203" s="1716"/>
      <c r="AH203" s="1716"/>
      <c r="AI203" s="1042">
        <v>0</v>
      </c>
      <c r="AJ203" s="1042"/>
      <c r="AK203" s="1042"/>
      <c r="AL203" s="1042">
        <v>0</v>
      </c>
      <c r="AM203" s="1042"/>
      <c r="AN203" s="1042"/>
      <c r="AO203" s="1042">
        <v>0</v>
      </c>
      <c r="AP203" s="1042"/>
      <c r="AQ203" s="1042"/>
      <c r="AR203" s="180"/>
      <c r="AS203" s="180"/>
      <c r="AT203" s="237"/>
      <c r="AU203" s="237"/>
      <c r="AV203" s="237"/>
      <c r="AW203" s="237"/>
      <c r="AX203" s="246"/>
      <c r="AY203" s="246"/>
    </row>
    <row r="204" spans="1:51" s="205" customFormat="1" ht="15" hidden="1" customHeight="1">
      <c r="A204" s="726"/>
      <c r="B204" s="1724">
        <v>0</v>
      </c>
      <c r="C204" s="1724"/>
      <c r="D204" s="1724"/>
      <c r="E204" s="1724"/>
      <c r="F204" s="1724"/>
      <c r="G204" s="1724"/>
      <c r="H204" s="1724"/>
      <c r="I204" s="1044" t="s">
        <v>1043</v>
      </c>
      <c r="J204" s="1044"/>
      <c r="K204" s="1580"/>
      <c r="L204" s="1717"/>
      <c r="M204" s="1717"/>
      <c r="N204" s="1717"/>
      <c r="O204" s="1232"/>
      <c r="P204" s="1232"/>
      <c r="Q204" s="1715"/>
      <c r="R204" s="1715"/>
      <c r="S204" s="1715"/>
      <c r="T204" s="1715"/>
      <c r="U204" s="1715"/>
      <c r="V204" s="1715"/>
      <c r="W204" s="1715"/>
      <c r="X204" s="1715"/>
      <c r="Y204" s="1715"/>
      <c r="Z204" s="1716" t="e">
        <f t="shared" si="174"/>
        <v>#DIV/0!</v>
      </c>
      <c r="AA204" s="1716"/>
      <c r="AB204" s="1716"/>
      <c r="AC204" s="1716" t="e">
        <f t="shared" si="175"/>
        <v>#DIV/0!</v>
      </c>
      <c r="AD204" s="1716"/>
      <c r="AE204" s="1716"/>
      <c r="AF204" s="1716" t="e">
        <f t="shared" si="176"/>
        <v>#DIV/0!</v>
      </c>
      <c r="AG204" s="1716"/>
      <c r="AH204" s="1716"/>
      <c r="AI204" s="1042">
        <v>0</v>
      </c>
      <c r="AJ204" s="1042"/>
      <c r="AK204" s="1042"/>
      <c r="AL204" s="1042">
        <v>0</v>
      </c>
      <c r="AM204" s="1042"/>
      <c r="AN204" s="1042"/>
      <c r="AO204" s="1042">
        <v>0</v>
      </c>
      <c r="AP204" s="1042"/>
      <c r="AQ204" s="1042"/>
      <c r="AR204" s="180"/>
      <c r="AS204" s="180"/>
      <c r="AT204" s="237"/>
      <c r="AU204" s="237"/>
      <c r="AV204" s="237"/>
      <c r="AW204" s="237"/>
      <c r="AX204" s="246"/>
      <c r="AY204" s="246"/>
    </row>
    <row r="205" spans="1:51" s="205" customFormat="1" ht="15" hidden="1" customHeight="1">
      <c r="A205" s="726"/>
      <c r="B205" s="1724">
        <v>0</v>
      </c>
      <c r="C205" s="1724"/>
      <c r="D205" s="1724"/>
      <c r="E205" s="1724"/>
      <c r="F205" s="1724"/>
      <c r="G205" s="1724"/>
      <c r="H205" s="1724"/>
      <c r="I205" s="1044" t="s">
        <v>1043</v>
      </c>
      <c r="J205" s="1044"/>
      <c r="K205" s="1580"/>
      <c r="L205" s="1717"/>
      <c r="M205" s="1717"/>
      <c r="N205" s="1717"/>
      <c r="O205" s="1232"/>
      <c r="P205" s="1232"/>
      <c r="Q205" s="1715"/>
      <c r="R205" s="1715"/>
      <c r="S205" s="1715"/>
      <c r="T205" s="1715"/>
      <c r="U205" s="1715"/>
      <c r="V205" s="1715"/>
      <c r="W205" s="1715"/>
      <c r="X205" s="1715"/>
      <c r="Y205" s="1715"/>
      <c r="Z205" s="1716" t="e">
        <f t="shared" ref="Z205:Z206" si="177">AI205/Q205</f>
        <v>#DIV/0!</v>
      </c>
      <c r="AA205" s="1716"/>
      <c r="AB205" s="1716"/>
      <c r="AC205" s="1716" t="e">
        <f t="shared" ref="AC205:AC206" si="178">AL205/T205</f>
        <v>#DIV/0!</v>
      </c>
      <c r="AD205" s="1716"/>
      <c r="AE205" s="1716"/>
      <c r="AF205" s="1716" t="e">
        <f t="shared" ref="AF205:AF206" si="179">AO205/W205</f>
        <v>#DIV/0!</v>
      </c>
      <c r="AG205" s="1716"/>
      <c r="AH205" s="1716"/>
      <c r="AI205" s="1042">
        <v>0</v>
      </c>
      <c r="AJ205" s="1042"/>
      <c r="AK205" s="1042"/>
      <c r="AL205" s="1042">
        <v>0</v>
      </c>
      <c r="AM205" s="1042"/>
      <c r="AN205" s="1042"/>
      <c r="AO205" s="1042">
        <v>0</v>
      </c>
      <c r="AP205" s="1042"/>
      <c r="AQ205" s="1042"/>
      <c r="AR205" s="180"/>
      <c r="AS205" s="180"/>
      <c r="AT205" s="237"/>
      <c r="AU205" s="237"/>
      <c r="AV205" s="237"/>
      <c r="AW205" s="237"/>
      <c r="AX205" s="246"/>
      <c r="AY205" s="246"/>
    </row>
    <row r="206" spans="1:51" s="205" customFormat="1" ht="15" hidden="1" customHeight="1">
      <c r="A206" s="729" t="s">
        <v>1092</v>
      </c>
      <c r="B206" s="1724" t="s">
        <v>1548</v>
      </c>
      <c r="C206" s="1724"/>
      <c r="D206" s="1724"/>
      <c r="E206" s="1724"/>
      <c r="F206" s="1724"/>
      <c r="G206" s="1724"/>
      <c r="H206" s="1724"/>
      <c r="I206" s="1044" t="s">
        <v>1043</v>
      </c>
      <c r="J206" s="1044"/>
      <c r="K206" s="1580" t="s">
        <v>158</v>
      </c>
      <c r="L206" s="1717"/>
      <c r="M206" s="1717"/>
      <c r="N206" s="1717"/>
      <c r="O206" s="1232"/>
      <c r="P206" s="1232"/>
      <c r="Q206" s="1715"/>
      <c r="R206" s="1715"/>
      <c r="S206" s="1715"/>
      <c r="T206" s="1715"/>
      <c r="U206" s="1715"/>
      <c r="V206" s="1715"/>
      <c r="W206" s="1715"/>
      <c r="X206" s="1715"/>
      <c r="Y206" s="1715"/>
      <c r="Z206" s="1716" t="e">
        <f t="shared" si="177"/>
        <v>#DIV/0!</v>
      </c>
      <c r="AA206" s="1716"/>
      <c r="AB206" s="1716"/>
      <c r="AC206" s="1716" t="e">
        <f t="shared" si="178"/>
        <v>#DIV/0!</v>
      </c>
      <c r="AD206" s="1716"/>
      <c r="AE206" s="1716"/>
      <c r="AF206" s="1716" t="e">
        <f t="shared" si="179"/>
        <v>#DIV/0!</v>
      </c>
      <c r="AG206" s="1716"/>
      <c r="AH206" s="1716"/>
      <c r="AI206" s="1042">
        <v>0</v>
      </c>
      <c r="AJ206" s="1042"/>
      <c r="AK206" s="1042"/>
      <c r="AL206" s="1042">
        <v>0</v>
      </c>
      <c r="AM206" s="1042"/>
      <c r="AN206" s="1042"/>
      <c r="AO206" s="1042">
        <v>0</v>
      </c>
      <c r="AP206" s="1042"/>
      <c r="AQ206" s="1042"/>
      <c r="AR206" s="180"/>
      <c r="AS206" s="180"/>
      <c r="AT206" s="237"/>
      <c r="AU206" s="237"/>
      <c r="AV206" s="237"/>
      <c r="AW206" s="237"/>
      <c r="AX206" s="246"/>
      <c r="AY206" s="246"/>
    </row>
    <row r="207" spans="1:51" s="205" customFormat="1" ht="15" hidden="1" customHeight="1">
      <c r="A207" s="726"/>
      <c r="B207" s="1724">
        <v>0</v>
      </c>
      <c r="C207" s="1724"/>
      <c r="D207" s="1724"/>
      <c r="E207" s="1724"/>
      <c r="F207" s="1724"/>
      <c r="G207" s="1724"/>
      <c r="H207" s="1724"/>
      <c r="I207" s="1044" t="s">
        <v>1043</v>
      </c>
      <c r="J207" s="1044"/>
      <c r="K207" s="1580"/>
      <c r="L207" s="1717"/>
      <c r="M207" s="1717"/>
      <c r="N207" s="1717"/>
      <c r="O207" s="1232"/>
      <c r="P207" s="1232"/>
      <c r="Q207" s="1715"/>
      <c r="R207" s="1715"/>
      <c r="S207" s="1715"/>
      <c r="T207" s="1715"/>
      <c r="U207" s="1715"/>
      <c r="V207" s="1715"/>
      <c r="W207" s="1715"/>
      <c r="X207" s="1715"/>
      <c r="Y207" s="1715"/>
      <c r="Z207" s="1716" t="e">
        <f t="shared" ref="Z207:Z208" si="180">AI207/Q207</f>
        <v>#DIV/0!</v>
      </c>
      <c r="AA207" s="1716"/>
      <c r="AB207" s="1716"/>
      <c r="AC207" s="1716" t="e">
        <f t="shared" ref="AC207:AC208" si="181">AL207/T207</f>
        <v>#DIV/0!</v>
      </c>
      <c r="AD207" s="1716"/>
      <c r="AE207" s="1716"/>
      <c r="AF207" s="1716" t="e">
        <f t="shared" ref="AF207:AF208" si="182">AO207/W207</f>
        <v>#DIV/0!</v>
      </c>
      <c r="AG207" s="1716"/>
      <c r="AH207" s="1716"/>
      <c r="AI207" s="1042">
        <v>0</v>
      </c>
      <c r="AJ207" s="1042"/>
      <c r="AK207" s="1042"/>
      <c r="AL207" s="1042">
        <v>0</v>
      </c>
      <c r="AM207" s="1042"/>
      <c r="AN207" s="1042"/>
      <c r="AO207" s="1042">
        <v>0</v>
      </c>
      <c r="AP207" s="1042"/>
      <c r="AQ207" s="1042"/>
      <c r="AR207" s="180"/>
      <c r="AS207" s="180"/>
      <c r="AT207" s="237"/>
      <c r="AU207" s="237"/>
      <c r="AV207" s="237"/>
      <c r="AW207" s="237"/>
      <c r="AX207" s="246"/>
      <c r="AY207" s="246"/>
    </row>
    <row r="208" spans="1:51" s="205" customFormat="1" ht="15" hidden="1" customHeight="1">
      <c r="A208" s="726"/>
      <c r="B208" s="1724">
        <v>0</v>
      </c>
      <c r="C208" s="1724"/>
      <c r="D208" s="1724"/>
      <c r="E208" s="1724"/>
      <c r="F208" s="1724"/>
      <c r="G208" s="1724"/>
      <c r="H208" s="1724"/>
      <c r="I208" s="1044" t="s">
        <v>1043</v>
      </c>
      <c r="J208" s="1044"/>
      <c r="K208" s="1580"/>
      <c r="L208" s="1717"/>
      <c r="M208" s="1717"/>
      <c r="N208" s="1717"/>
      <c r="O208" s="1232"/>
      <c r="P208" s="1232"/>
      <c r="Q208" s="1715"/>
      <c r="R208" s="1715"/>
      <c r="S208" s="1715"/>
      <c r="T208" s="1715"/>
      <c r="U208" s="1715"/>
      <c r="V208" s="1715"/>
      <c r="W208" s="1715"/>
      <c r="X208" s="1715"/>
      <c r="Y208" s="1715"/>
      <c r="Z208" s="1716" t="e">
        <f t="shared" si="180"/>
        <v>#DIV/0!</v>
      </c>
      <c r="AA208" s="1716"/>
      <c r="AB208" s="1716"/>
      <c r="AC208" s="1716" t="e">
        <f t="shared" si="181"/>
        <v>#DIV/0!</v>
      </c>
      <c r="AD208" s="1716"/>
      <c r="AE208" s="1716"/>
      <c r="AF208" s="1716" t="e">
        <f t="shared" si="182"/>
        <v>#DIV/0!</v>
      </c>
      <c r="AG208" s="1716"/>
      <c r="AH208" s="1716"/>
      <c r="AI208" s="1042">
        <v>0</v>
      </c>
      <c r="AJ208" s="1042"/>
      <c r="AK208" s="1042"/>
      <c r="AL208" s="1042">
        <v>0</v>
      </c>
      <c r="AM208" s="1042"/>
      <c r="AN208" s="1042"/>
      <c r="AO208" s="1042">
        <v>0</v>
      </c>
      <c r="AP208" s="1042"/>
      <c r="AQ208" s="1042"/>
      <c r="AR208" s="180"/>
      <c r="AS208" s="180"/>
      <c r="AT208" s="237"/>
      <c r="AU208" s="237"/>
      <c r="AV208" s="237"/>
      <c r="AW208" s="237"/>
      <c r="AX208" s="246"/>
      <c r="AY208" s="246"/>
    </row>
    <row r="209" spans="1:53" s="205" customFormat="1" ht="45.75" hidden="1" customHeight="1">
      <c r="A209" s="726"/>
      <c r="B209" s="1747" t="s">
        <v>177</v>
      </c>
      <c r="C209" s="1748"/>
      <c r="D209" s="1748"/>
      <c r="E209" s="1748"/>
      <c r="F209" s="1748"/>
      <c r="G209" s="1748"/>
      <c r="H209" s="1748"/>
      <c r="I209" s="1748"/>
      <c r="J209" s="1748"/>
      <c r="K209" s="1748"/>
      <c r="L209" s="1748"/>
      <c r="M209" s="1748"/>
      <c r="N209" s="1749"/>
      <c r="O209" s="1750"/>
      <c r="P209" s="1750"/>
      <c r="Q209" s="1751" t="s">
        <v>6</v>
      </c>
      <c r="R209" s="1751"/>
      <c r="S209" s="1751"/>
      <c r="T209" s="1751" t="s">
        <v>6</v>
      </c>
      <c r="U209" s="1751"/>
      <c r="V209" s="1751"/>
      <c r="W209" s="1751" t="s">
        <v>6</v>
      </c>
      <c r="X209" s="1751"/>
      <c r="Y209" s="1751"/>
      <c r="Z209" s="1751" t="s">
        <v>6</v>
      </c>
      <c r="AA209" s="1751"/>
      <c r="AB209" s="1751"/>
      <c r="AC209" s="1751" t="s">
        <v>6</v>
      </c>
      <c r="AD209" s="1751"/>
      <c r="AE209" s="1751"/>
      <c r="AF209" s="1751" t="s">
        <v>6</v>
      </c>
      <c r="AG209" s="1751"/>
      <c r="AH209" s="1751"/>
      <c r="AI209" s="1752">
        <f>SUM(AI210:AK211)</f>
        <v>0</v>
      </c>
      <c r="AJ209" s="1752"/>
      <c r="AK209" s="1752"/>
      <c r="AL209" s="1752">
        <f t="shared" ref="AL209" si="183">SUM(AL210:AN211)</f>
        <v>0</v>
      </c>
      <c r="AM209" s="1752"/>
      <c r="AN209" s="1752"/>
      <c r="AO209" s="1752">
        <f t="shared" ref="AO209" si="184">SUM(AO210:AQ211)</f>
        <v>0</v>
      </c>
      <c r="AP209" s="1752"/>
      <c r="AQ209" s="1752"/>
      <c r="AR209" s="180"/>
      <c r="AS209" s="180"/>
      <c r="AT209" s="237"/>
      <c r="AU209" s="237"/>
      <c r="AV209" s="237"/>
      <c r="AW209" s="237"/>
      <c r="AX209" s="246"/>
      <c r="AY209" s="246"/>
    </row>
    <row r="210" spans="1:53" s="205" customFormat="1" hidden="1">
      <c r="A210" s="726"/>
      <c r="B210" s="1724" t="s">
        <v>1551</v>
      </c>
      <c r="C210" s="1724"/>
      <c r="D210" s="1724"/>
      <c r="E210" s="1724"/>
      <c r="F210" s="1724"/>
      <c r="G210" s="1724"/>
      <c r="H210" s="1724"/>
      <c r="I210" s="1044" t="s">
        <v>1043</v>
      </c>
      <c r="J210" s="1044"/>
      <c r="K210" s="1580" t="s">
        <v>191</v>
      </c>
      <c r="L210" s="1044"/>
      <c r="M210" s="1044"/>
      <c r="N210" s="1044"/>
      <c r="O210" s="1232"/>
      <c r="P210" s="1232"/>
      <c r="Q210" s="1715">
        <v>9</v>
      </c>
      <c r="R210" s="1715"/>
      <c r="S210" s="1715"/>
      <c r="T210" s="1715">
        <v>9</v>
      </c>
      <c r="U210" s="1715"/>
      <c r="V210" s="1715"/>
      <c r="W210" s="1715">
        <v>9</v>
      </c>
      <c r="X210" s="1715"/>
      <c r="Y210" s="1715"/>
      <c r="Z210" s="1716">
        <f t="shared" ref="Z210" si="185">AI210/Q210</f>
        <v>0</v>
      </c>
      <c r="AA210" s="1716"/>
      <c r="AB210" s="1716"/>
      <c r="AC210" s="1716">
        <f t="shared" ref="AC210" si="186">AL210/T210</f>
        <v>0</v>
      </c>
      <c r="AD210" s="1716"/>
      <c r="AE210" s="1716"/>
      <c r="AF210" s="1716">
        <f t="shared" ref="AF210" si="187">AO210/W210</f>
        <v>0</v>
      </c>
      <c r="AG210" s="1716"/>
      <c r="AH210" s="1716"/>
      <c r="AI210" s="1042">
        <v>0</v>
      </c>
      <c r="AJ210" s="1042"/>
      <c r="AK210" s="1042"/>
      <c r="AL210" s="1042">
        <v>0</v>
      </c>
      <c r="AM210" s="1042"/>
      <c r="AN210" s="1042"/>
      <c r="AO210" s="1042">
        <v>0</v>
      </c>
      <c r="AP210" s="1042"/>
      <c r="AQ210" s="1042"/>
      <c r="AR210" s="180"/>
      <c r="AS210" s="180"/>
      <c r="AT210" s="237"/>
      <c r="AU210" s="237"/>
      <c r="AV210" s="237"/>
      <c r="AW210" s="237"/>
      <c r="AX210" s="246"/>
      <c r="AY210" s="246"/>
    </row>
    <row r="211" spans="1:53" s="205" customFormat="1" ht="15" hidden="1" customHeight="1">
      <c r="A211" s="726"/>
      <c r="B211" s="1724">
        <v>0</v>
      </c>
      <c r="C211" s="1724"/>
      <c r="D211" s="1724"/>
      <c r="E211" s="1724"/>
      <c r="F211" s="1724"/>
      <c r="G211" s="1724"/>
      <c r="H211" s="1724"/>
      <c r="I211" s="1044" t="s">
        <v>1043</v>
      </c>
      <c r="J211" s="1044"/>
      <c r="K211" s="1580"/>
      <c r="L211" s="1044"/>
      <c r="M211" s="1044"/>
      <c r="N211" s="1044"/>
      <c r="O211" s="1232"/>
      <c r="P211" s="1232"/>
      <c r="Q211" s="1716"/>
      <c r="R211" s="1716"/>
      <c r="S211" s="1716"/>
      <c r="T211" s="1716"/>
      <c r="U211" s="1716"/>
      <c r="V211" s="1716"/>
      <c r="W211" s="1716"/>
      <c r="X211" s="1716"/>
      <c r="Y211" s="1716"/>
      <c r="Z211" s="1716" t="e">
        <f t="shared" ref="Z211" si="188">AI211/Q211</f>
        <v>#DIV/0!</v>
      </c>
      <c r="AA211" s="1716"/>
      <c r="AB211" s="1716"/>
      <c r="AC211" s="1716" t="e">
        <f t="shared" ref="AC211" si="189">AL211/T211</f>
        <v>#DIV/0!</v>
      </c>
      <c r="AD211" s="1716"/>
      <c r="AE211" s="1716"/>
      <c r="AF211" s="1716" t="e">
        <f t="shared" ref="AF211" si="190">AO211/W211</f>
        <v>#DIV/0!</v>
      </c>
      <c r="AG211" s="1716"/>
      <c r="AH211" s="1716"/>
      <c r="AI211" s="1042">
        <v>0</v>
      </c>
      <c r="AJ211" s="1042"/>
      <c r="AK211" s="1042"/>
      <c r="AL211" s="1042">
        <v>0</v>
      </c>
      <c r="AM211" s="1042"/>
      <c r="AN211" s="1042"/>
      <c r="AO211" s="1042">
        <v>0</v>
      </c>
      <c r="AP211" s="1042"/>
      <c r="AQ211" s="1042"/>
      <c r="AR211" s="180"/>
      <c r="AS211" s="180"/>
      <c r="AT211" s="237"/>
      <c r="AU211" s="237"/>
      <c r="AV211" s="237"/>
      <c r="AW211" s="237"/>
      <c r="AX211" s="246"/>
      <c r="AY211" s="246"/>
    </row>
    <row r="212" spans="1:53" s="205" customFormat="1" ht="45" hidden="1" customHeight="1">
      <c r="A212" s="726"/>
      <c r="B212" s="1747" t="s">
        <v>255</v>
      </c>
      <c r="C212" s="1748"/>
      <c r="D212" s="1748"/>
      <c r="E212" s="1748"/>
      <c r="F212" s="1748"/>
      <c r="G212" s="1748"/>
      <c r="H212" s="1748"/>
      <c r="I212" s="1748"/>
      <c r="J212" s="1748"/>
      <c r="K212" s="1748"/>
      <c r="L212" s="1748"/>
      <c r="M212" s="1748"/>
      <c r="N212" s="1749"/>
      <c r="O212" s="1750"/>
      <c r="P212" s="1750"/>
      <c r="Q212" s="1751" t="s">
        <v>6</v>
      </c>
      <c r="R212" s="1751"/>
      <c r="S212" s="1751"/>
      <c r="T212" s="1751" t="s">
        <v>6</v>
      </c>
      <c r="U212" s="1751"/>
      <c r="V212" s="1751"/>
      <c r="W212" s="1751" t="s">
        <v>6</v>
      </c>
      <c r="X212" s="1751"/>
      <c r="Y212" s="1751"/>
      <c r="Z212" s="1751" t="s">
        <v>6</v>
      </c>
      <c r="AA212" s="1751"/>
      <c r="AB212" s="1751"/>
      <c r="AC212" s="1751" t="s">
        <v>6</v>
      </c>
      <c r="AD212" s="1751"/>
      <c r="AE212" s="1751"/>
      <c r="AF212" s="1751" t="s">
        <v>6</v>
      </c>
      <c r="AG212" s="1751"/>
      <c r="AH212" s="1751"/>
      <c r="AI212" s="1752">
        <f>SUM(AI213:AK217)</f>
        <v>0</v>
      </c>
      <c r="AJ212" s="1752"/>
      <c r="AK212" s="1752"/>
      <c r="AL212" s="1752">
        <f t="shared" ref="AL212" si="191">SUM(AL213:AN217)</f>
        <v>0</v>
      </c>
      <c r="AM212" s="1752"/>
      <c r="AN212" s="1752"/>
      <c r="AO212" s="1752">
        <f t="shared" ref="AO212" si="192">SUM(AO213:AQ217)</f>
        <v>0</v>
      </c>
      <c r="AP212" s="1752"/>
      <c r="AQ212" s="1752"/>
      <c r="AR212" s="180"/>
      <c r="AS212" s="180"/>
      <c r="AT212" s="237"/>
      <c r="AU212" s="237"/>
      <c r="AV212" s="237"/>
      <c r="AW212" s="237"/>
      <c r="AX212" s="246"/>
      <c r="AY212" s="246"/>
    </row>
    <row r="213" spans="1:53" s="205" customFormat="1" hidden="1">
      <c r="A213" s="726"/>
      <c r="B213" s="1724" t="s">
        <v>1171</v>
      </c>
      <c r="C213" s="1724"/>
      <c r="D213" s="1724"/>
      <c r="E213" s="1724"/>
      <c r="F213" s="1724"/>
      <c r="G213" s="1724"/>
      <c r="H213" s="1724"/>
      <c r="I213" s="1044" t="s">
        <v>1043</v>
      </c>
      <c r="J213" s="1044"/>
      <c r="K213" s="1580" t="s">
        <v>256</v>
      </c>
      <c r="L213" s="1044"/>
      <c r="M213" s="1044"/>
      <c r="N213" s="1044"/>
      <c r="O213" s="1232"/>
      <c r="P213" s="1232"/>
      <c r="Q213" s="1715">
        <v>1</v>
      </c>
      <c r="R213" s="1715"/>
      <c r="S213" s="1715"/>
      <c r="T213" s="1715">
        <v>1</v>
      </c>
      <c r="U213" s="1715"/>
      <c r="V213" s="1715"/>
      <c r="W213" s="1715">
        <v>1</v>
      </c>
      <c r="X213" s="1715"/>
      <c r="Y213" s="1715"/>
      <c r="Z213" s="1716">
        <f t="shared" ref="Z213" si="193">AI213/Q213</f>
        <v>0</v>
      </c>
      <c r="AA213" s="1716"/>
      <c r="AB213" s="1716"/>
      <c r="AC213" s="1716">
        <f t="shared" ref="AC213" si="194">AL213/T213</f>
        <v>0</v>
      </c>
      <c r="AD213" s="1716"/>
      <c r="AE213" s="1716"/>
      <c r="AF213" s="1716">
        <f t="shared" ref="AF213" si="195">AO213/W213</f>
        <v>0</v>
      </c>
      <c r="AG213" s="1716"/>
      <c r="AH213" s="1716"/>
      <c r="AI213" s="1042">
        <v>0</v>
      </c>
      <c r="AJ213" s="1042"/>
      <c r="AK213" s="1042"/>
      <c r="AL213" s="1042">
        <v>0</v>
      </c>
      <c r="AM213" s="1042"/>
      <c r="AN213" s="1042"/>
      <c r="AO213" s="1042">
        <v>0</v>
      </c>
      <c r="AP213" s="1042"/>
      <c r="AQ213" s="1042"/>
      <c r="AR213" s="180"/>
      <c r="AS213" s="180"/>
      <c r="AT213" s="237"/>
      <c r="AU213" s="237"/>
      <c r="AV213" s="237"/>
      <c r="AW213" s="237"/>
      <c r="AX213" s="246"/>
      <c r="AY213" s="246"/>
    </row>
    <row r="214" spans="1:53" s="205" customFormat="1" hidden="1">
      <c r="A214" s="726"/>
      <c r="B214" s="1724">
        <v>0</v>
      </c>
      <c r="C214" s="1724"/>
      <c r="D214" s="1724"/>
      <c r="E214" s="1724"/>
      <c r="F214" s="1724"/>
      <c r="G214" s="1724"/>
      <c r="H214" s="1724"/>
      <c r="I214" s="1044" t="s">
        <v>1043</v>
      </c>
      <c r="J214" s="1044"/>
      <c r="K214" s="1580"/>
      <c r="L214" s="1044"/>
      <c r="M214" s="1044"/>
      <c r="N214" s="1044"/>
      <c r="O214" s="1232"/>
      <c r="P214" s="1232"/>
      <c r="Q214" s="1715"/>
      <c r="R214" s="1715"/>
      <c r="S214" s="1715"/>
      <c r="T214" s="1715"/>
      <c r="U214" s="1715"/>
      <c r="V214" s="1715"/>
      <c r="W214" s="1715"/>
      <c r="X214" s="1715"/>
      <c r="Y214" s="1715"/>
      <c r="Z214" s="1716" t="e">
        <f t="shared" ref="Z214:Z216" si="196">AI214/Q214</f>
        <v>#DIV/0!</v>
      </c>
      <c r="AA214" s="1716"/>
      <c r="AB214" s="1716"/>
      <c r="AC214" s="1716" t="e">
        <f t="shared" ref="AC214:AC216" si="197">AL214/T214</f>
        <v>#DIV/0!</v>
      </c>
      <c r="AD214" s="1716"/>
      <c r="AE214" s="1716"/>
      <c r="AF214" s="1716" t="e">
        <f t="shared" ref="AF214:AF216" si="198">AO214/W214</f>
        <v>#DIV/0!</v>
      </c>
      <c r="AG214" s="1716"/>
      <c r="AH214" s="1716"/>
      <c r="AI214" s="1042">
        <v>0</v>
      </c>
      <c r="AJ214" s="1042"/>
      <c r="AK214" s="1042"/>
      <c r="AL214" s="1042">
        <v>0</v>
      </c>
      <c r="AM214" s="1042"/>
      <c r="AN214" s="1042"/>
      <c r="AO214" s="1042">
        <v>0</v>
      </c>
      <c r="AP214" s="1042"/>
      <c r="AQ214" s="1042"/>
      <c r="AR214" s="180"/>
      <c r="AS214" s="180"/>
      <c r="AT214" s="237"/>
      <c r="AU214" s="237"/>
      <c r="AV214" s="237"/>
      <c r="AW214" s="237"/>
      <c r="AX214" s="246"/>
      <c r="AY214" s="246"/>
    </row>
    <row r="215" spans="1:53" s="205" customFormat="1" hidden="1">
      <c r="A215" s="726"/>
      <c r="B215" s="1724">
        <v>0</v>
      </c>
      <c r="C215" s="1724"/>
      <c r="D215" s="1724"/>
      <c r="E215" s="1724"/>
      <c r="F215" s="1724"/>
      <c r="G215" s="1724"/>
      <c r="H215" s="1724"/>
      <c r="I215" s="1044" t="s">
        <v>1043</v>
      </c>
      <c r="J215" s="1044"/>
      <c r="K215" s="1580"/>
      <c r="L215" s="1044"/>
      <c r="M215" s="1044"/>
      <c r="N215" s="1044"/>
      <c r="O215" s="1232"/>
      <c r="P215" s="1232"/>
      <c r="Q215" s="1715"/>
      <c r="R215" s="1715"/>
      <c r="S215" s="1715"/>
      <c r="T215" s="1715"/>
      <c r="U215" s="1715"/>
      <c r="V215" s="1715"/>
      <c r="W215" s="1715"/>
      <c r="X215" s="1715"/>
      <c r="Y215" s="1715"/>
      <c r="Z215" s="1716" t="e">
        <f t="shared" si="196"/>
        <v>#DIV/0!</v>
      </c>
      <c r="AA215" s="1716"/>
      <c r="AB215" s="1716"/>
      <c r="AC215" s="1716" t="e">
        <f t="shared" si="197"/>
        <v>#DIV/0!</v>
      </c>
      <c r="AD215" s="1716"/>
      <c r="AE215" s="1716"/>
      <c r="AF215" s="1716" t="e">
        <f t="shared" si="198"/>
        <v>#DIV/0!</v>
      </c>
      <c r="AG215" s="1716"/>
      <c r="AH215" s="1716"/>
      <c r="AI215" s="1042">
        <v>0</v>
      </c>
      <c r="AJ215" s="1042"/>
      <c r="AK215" s="1042"/>
      <c r="AL215" s="1042">
        <v>0</v>
      </c>
      <c r="AM215" s="1042"/>
      <c r="AN215" s="1042"/>
      <c r="AO215" s="1042">
        <v>0</v>
      </c>
      <c r="AP215" s="1042"/>
      <c r="AQ215" s="1042"/>
      <c r="AR215" s="180"/>
      <c r="AS215" s="180"/>
      <c r="AT215" s="237"/>
      <c r="AU215" s="237"/>
      <c r="AV215" s="237"/>
      <c r="AW215" s="237"/>
      <c r="AX215" s="246"/>
      <c r="AY215" s="246"/>
    </row>
    <row r="216" spans="1:53" s="205" customFormat="1" hidden="1">
      <c r="A216" s="726"/>
      <c r="B216" s="1724">
        <v>0</v>
      </c>
      <c r="C216" s="1724"/>
      <c r="D216" s="1724"/>
      <c r="E216" s="1724"/>
      <c r="F216" s="1724"/>
      <c r="G216" s="1724"/>
      <c r="H216" s="1724"/>
      <c r="I216" s="1044" t="s">
        <v>1043</v>
      </c>
      <c r="J216" s="1044"/>
      <c r="K216" s="1580"/>
      <c r="L216" s="1044"/>
      <c r="M216" s="1044"/>
      <c r="N216" s="1044"/>
      <c r="O216" s="1232"/>
      <c r="P216" s="1232"/>
      <c r="Q216" s="1715"/>
      <c r="R216" s="1715"/>
      <c r="S216" s="1715"/>
      <c r="T216" s="1715"/>
      <c r="U216" s="1715"/>
      <c r="V216" s="1715"/>
      <c r="W216" s="1715"/>
      <c r="X216" s="1715"/>
      <c r="Y216" s="1715"/>
      <c r="Z216" s="1716" t="e">
        <f t="shared" si="196"/>
        <v>#DIV/0!</v>
      </c>
      <c r="AA216" s="1716"/>
      <c r="AB216" s="1716"/>
      <c r="AC216" s="1716" t="e">
        <f t="shared" si="197"/>
        <v>#DIV/0!</v>
      </c>
      <c r="AD216" s="1716"/>
      <c r="AE216" s="1716"/>
      <c r="AF216" s="1716" t="e">
        <f t="shared" si="198"/>
        <v>#DIV/0!</v>
      </c>
      <c r="AG216" s="1716"/>
      <c r="AH216" s="1716"/>
      <c r="AI216" s="1042">
        <v>0</v>
      </c>
      <c r="AJ216" s="1042"/>
      <c r="AK216" s="1042"/>
      <c r="AL216" s="1042">
        <v>0</v>
      </c>
      <c r="AM216" s="1042"/>
      <c r="AN216" s="1042"/>
      <c r="AO216" s="1042">
        <v>0</v>
      </c>
      <c r="AP216" s="1042"/>
      <c r="AQ216" s="1042"/>
      <c r="AR216" s="180"/>
      <c r="AS216" s="180"/>
      <c r="AT216" s="237"/>
      <c r="AU216" s="237"/>
      <c r="AV216" s="237"/>
      <c r="AW216" s="237"/>
      <c r="AX216" s="246"/>
      <c r="AY216" s="246"/>
    </row>
    <row r="217" spans="1:53" s="205" customFormat="1" ht="15" hidden="1" customHeight="1">
      <c r="A217" s="726"/>
      <c r="B217" s="1724">
        <v>0</v>
      </c>
      <c r="C217" s="1724"/>
      <c r="D217" s="1724"/>
      <c r="E217" s="1724"/>
      <c r="F217" s="1724"/>
      <c r="G217" s="1724"/>
      <c r="H217" s="1724"/>
      <c r="I217" s="1044" t="s">
        <v>1043</v>
      </c>
      <c r="J217" s="1044"/>
      <c r="K217" s="1580"/>
      <c r="L217" s="1044"/>
      <c r="M217" s="1044"/>
      <c r="N217" s="1044"/>
      <c r="O217" s="1232"/>
      <c r="P217" s="1232"/>
      <c r="Q217" s="1716"/>
      <c r="R217" s="1716"/>
      <c r="S217" s="1716"/>
      <c r="T217" s="1716"/>
      <c r="U217" s="1716"/>
      <c r="V217" s="1716"/>
      <c r="W217" s="1716"/>
      <c r="X217" s="1716"/>
      <c r="Y217" s="1716"/>
      <c r="Z217" s="1716" t="e">
        <f t="shared" ref="Z217" si="199">AI217/Q217</f>
        <v>#DIV/0!</v>
      </c>
      <c r="AA217" s="1716"/>
      <c r="AB217" s="1716"/>
      <c r="AC217" s="1716" t="e">
        <f t="shared" ref="AC217" si="200">AL217/T217</f>
        <v>#DIV/0!</v>
      </c>
      <c r="AD217" s="1716"/>
      <c r="AE217" s="1716"/>
      <c r="AF217" s="1716" t="e">
        <f t="shared" ref="AF217" si="201">AO217/W217</f>
        <v>#DIV/0!</v>
      </c>
      <c r="AG217" s="1716"/>
      <c r="AH217" s="1716"/>
      <c r="AI217" s="1042">
        <v>0</v>
      </c>
      <c r="AJ217" s="1042"/>
      <c r="AK217" s="1042"/>
      <c r="AL217" s="1042">
        <v>0</v>
      </c>
      <c r="AM217" s="1042"/>
      <c r="AN217" s="1042"/>
      <c r="AO217" s="1042">
        <v>0</v>
      </c>
      <c r="AP217" s="1042"/>
      <c r="AQ217" s="1042"/>
      <c r="AR217" s="180"/>
      <c r="AS217" s="180"/>
      <c r="AT217" s="237"/>
      <c r="AU217" s="237"/>
      <c r="AV217" s="237"/>
      <c r="AW217" s="237"/>
      <c r="AX217" s="246"/>
      <c r="AY217" s="246"/>
    </row>
    <row r="218" spans="1:53" s="205" customFormat="1" ht="44.25" customHeight="1">
      <c r="A218" s="726"/>
      <c r="B218" s="1730" t="s">
        <v>864</v>
      </c>
      <c r="C218" s="1731"/>
      <c r="D218" s="1731"/>
      <c r="E218" s="1731"/>
      <c r="F218" s="1731"/>
      <c r="G218" s="1731"/>
      <c r="H218" s="1731"/>
      <c r="I218" s="1731"/>
      <c r="J218" s="1731"/>
      <c r="K218" s="1731"/>
      <c r="L218" s="1731"/>
      <c r="M218" s="1731"/>
      <c r="N218" s="1732"/>
      <c r="O218" s="1745" t="s">
        <v>910</v>
      </c>
      <c r="P218" s="1746"/>
      <c r="Q218" s="1725" t="s">
        <v>6</v>
      </c>
      <c r="R218" s="1725"/>
      <c r="S218" s="1725"/>
      <c r="T218" s="1725" t="s">
        <v>6</v>
      </c>
      <c r="U218" s="1725"/>
      <c r="V218" s="1725"/>
      <c r="W218" s="1725" t="s">
        <v>6</v>
      </c>
      <c r="X218" s="1725"/>
      <c r="Y218" s="1725"/>
      <c r="Z218" s="1725" t="s">
        <v>6</v>
      </c>
      <c r="AA218" s="1725"/>
      <c r="AB218" s="1725"/>
      <c r="AC218" s="1725" t="s">
        <v>6</v>
      </c>
      <c r="AD218" s="1725"/>
      <c r="AE218" s="1725"/>
      <c r="AF218" s="1725" t="s">
        <v>6</v>
      </c>
      <c r="AG218" s="1725"/>
      <c r="AH218" s="1725"/>
      <c r="AI218" s="1718">
        <f>SUM(AI219:AK231)</f>
        <v>3600</v>
      </c>
      <c r="AJ218" s="1718"/>
      <c r="AK218" s="1718"/>
      <c r="AL218" s="1718">
        <f t="shared" ref="AL218" si="202">SUM(AL219:AN231)</f>
        <v>3700</v>
      </c>
      <c r="AM218" s="1718"/>
      <c r="AN218" s="1718"/>
      <c r="AO218" s="1718">
        <f t="shared" ref="AO218" si="203">SUM(AO219:AQ231)</f>
        <v>0</v>
      </c>
      <c r="AP218" s="1718"/>
      <c r="AQ218" s="1718"/>
      <c r="AR218" s="180"/>
      <c r="AS218" s="180"/>
      <c r="AT218" s="237"/>
      <c r="AU218" s="237"/>
      <c r="AV218" s="237"/>
      <c r="AW218" s="237"/>
      <c r="AX218" s="246"/>
      <c r="AY218" s="246"/>
    </row>
    <row r="219" spans="1:53" s="205" customFormat="1" ht="47.25" hidden="1" customHeight="1">
      <c r="A219" s="726">
        <v>243</v>
      </c>
      <c r="B219" s="1734" t="s">
        <v>1552</v>
      </c>
      <c r="C219" s="1735"/>
      <c r="D219" s="1735"/>
      <c r="E219" s="1735"/>
      <c r="F219" s="1735"/>
      <c r="G219" s="1735"/>
      <c r="H219" s="1736"/>
      <c r="I219" s="1588" t="s">
        <v>1043</v>
      </c>
      <c r="J219" s="1588"/>
      <c r="K219" s="1232" t="s">
        <v>1377</v>
      </c>
      <c r="L219" s="1588"/>
      <c r="M219" s="1588"/>
      <c r="N219" s="1588"/>
      <c r="O219" s="1232"/>
      <c r="P219" s="1232"/>
      <c r="Q219" s="1715">
        <v>1</v>
      </c>
      <c r="R219" s="1715"/>
      <c r="S219" s="1715"/>
      <c r="T219" s="1715">
        <v>1</v>
      </c>
      <c r="U219" s="1715"/>
      <c r="V219" s="1715"/>
      <c r="W219" s="1715">
        <v>1</v>
      </c>
      <c r="X219" s="1715"/>
      <c r="Y219" s="1715"/>
      <c r="Z219" s="1716">
        <f>AI219/Q219</f>
        <v>0</v>
      </c>
      <c r="AA219" s="1716"/>
      <c r="AB219" s="1716"/>
      <c r="AC219" s="1716">
        <f>AL219/T219</f>
        <v>0</v>
      </c>
      <c r="AD219" s="1716"/>
      <c r="AE219" s="1716"/>
      <c r="AF219" s="1716">
        <f>AO219/W219</f>
        <v>0</v>
      </c>
      <c r="AG219" s="1716"/>
      <c r="AH219" s="1716"/>
      <c r="AI219" s="1042">
        <v>0</v>
      </c>
      <c r="AJ219" s="1042"/>
      <c r="AK219" s="1042"/>
      <c r="AL219" s="1042">
        <v>0</v>
      </c>
      <c r="AM219" s="1042"/>
      <c r="AN219" s="1042"/>
      <c r="AO219" s="1042">
        <v>0</v>
      </c>
      <c r="AP219" s="1042"/>
      <c r="AQ219" s="1042"/>
      <c r="AR219" s="180"/>
      <c r="AS219" s="180"/>
      <c r="AT219" s="237"/>
      <c r="AU219" s="237"/>
      <c r="AV219" s="237"/>
      <c r="AW219" s="237"/>
      <c r="AX219" s="246"/>
      <c r="AY219" s="246"/>
      <c r="BA219" s="559"/>
    </row>
    <row r="220" spans="1:53" s="205" customFormat="1" ht="18" hidden="1" customHeight="1">
      <c r="A220" s="726"/>
      <c r="B220" s="1734">
        <v>0</v>
      </c>
      <c r="C220" s="1735"/>
      <c r="D220" s="1735"/>
      <c r="E220" s="1735"/>
      <c r="F220" s="1735"/>
      <c r="G220" s="1735"/>
      <c r="H220" s="1736"/>
      <c r="I220" s="1588" t="s">
        <v>1043</v>
      </c>
      <c r="J220" s="1588"/>
      <c r="K220" s="1232"/>
      <c r="L220" s="1588"/>
      <c r="M220" s="1588"/>
      <c r="N220" s="1588"/>
      <c r="O220" s="1232"/>
      <c r="P220" s="1232"/>
      <c r="Q220" s="1715"/>
      <c r="R220" s="1715"/>
      <c r="S220" s="1715"/>
      <c r="T220" s="1715"/>
      <c r="U220" s="1715"/>
      <c r="V220" s="1715"/>
      <c r="W220" s="1715"/>
      <c r="X220" s="1715"/>
      <c r="Y220" s="1715"/>
      <c r="Z220" s="1716" t="e">
        <f>AI220/Q220</f>
        <v>#DIV/0!</v>
      </c>
      <c r="AA220" s="1716"/>
      <c r="AB220" s="1716"/>
      <c r="AC220" s="1716" t="e">
        <f>AL220/T220</f>
        <v>#DIV/0!</v>
      </c>
      <c r="AD220" s="1716"/>
      <c r="AE220" s="1716"/>
      <c r="AF220" s="1716" t="e">
        <f>AO220/W220</f>
        <v>#DIV/0!</v>
      </c>
      <c r="AG220" s="1716"/>
      <c r="AH220" s="1716"/>
      <c r="AI220" s="1042">
        <v>0</v>
      </c>
      <c r="AJ220" s="1042"/>
      <c r="AK220" s="1042"/>
      <c r="AL220" s="1042">
        <v>0</v>
      </c>
      <c r="AM220" s="1042"/>
      <c r="AN220" s="1042"/>
      <c r="AO220" s="1042">
        <v>0</v>
      </c>
      <c r="AP220" s="1042"/>
      <c r="AQ220" s="1042"/>
      <c r="AR220" s="180"/>
      <c r="AS220" s="180"/>
      <c r="AT220" s="237"/>
      <c r="AU220" s="237"/>
      <c r="AV220" s="237"/>
      <c r="AW220" s="237"/>
      <c r="AX220" s="246"/>
      <c r="AY220" s="246"/>
      <c r="BA220" s="559"/>
    </row>
    <row r="221" spans="1:53" s="205" customFormat="1" ht="30.75" hidden="1" customHeight="1">
      <c r="A221" s="726">
        <v>244</v>
      </c>
      <c r="B221" s="1734" t="s">
        <v>1553</v>
      </c>
      <c r="C221" s="1735"/>
      <c r="D221" s="1735"/>
      <c r="E221" s="1735"/>
      <c r="F221" s="1735"/>
      <c r="G221" s="1735"/>
      <c r="H221" s="1736"/>
      <c r="I221" s="1588" t="s">
        <v>1043</v>
      </c>
      <c r="J221" s="1588"/>
      <c r="K221" s="1232" t="s">
        <v>1390</v>
      </c>
      <c r="L221" s="1588"/>
      <c r="M221" s="1588"/>
      <c r="N221" s="1588"/>
      <c r="O221" s="1232"/>
      <c r="P221" s="1232"/>
      <c r="Q221" s="1715">
        <v>3</v>
      </c>
      <c r="R221" s="1715"/>
      <c r="S221" s="1715"/>
      <c r="T221" s="1715">
        <v>1</v>
      </c>
      <c r="U221" s="1715"/>
      <c r="V221" s="1715"/>
      <c r="W221" s="1715">
        <v>1</v>
      </c>
      <c r="X221" s="1715"/>
      <c r="Y221" s="1715"/>
      <c r="Z221" s="1716">
        <f t="shared" ref="Z221:Z223" si="204">AI221/Q221</f>
        <v>0</v>
      </c>
      <c r="AA221" s="1716"/>
      <c r="AB221" s="1716"/>
      <c r="AC221" s="1716">
        <f t="shared" ref="AC221:AC223" si="205">AL221/T221</f>
        <v>0</v>
      </c>
      <c r="AD221" s="1716"/>
      <c r="AE221" s="1716"/>
      <c r="AF221" s="1716">
        <f t="shared" ref="AF221:AF223" si="206">AO221/W221</f>
        <v>0</v>
      </c>
      <c r="AG221" s="1716"/>
      <c r="AH221" s="1716"/>
      <c r="AI221" s="1042">
        <v>0</v>
      </c>
      <c r="AJ221" s="1042"/>
      <c r="AK221" s="1042"/>
      <c r="AL221" s="1042">
        <v>0</v>
      </c>
      <c r="AM221" s="1042"/>
      <c r="AN221" s="1042"/>
      <c r="AO221" s="1042">
        <v>0</v>
      </c>
      <c r="AP221" s="1042"/>
      <c r="AQ221" s="1042"/>
      <c r="AR221" s="180"/>
      <c r="AS221" s="180"/>
      <c r="AT221" s="237"/>
      <c r="AU221" s="237"/>
      <c r="AV221" s="237"/>
      <c r="AW221" s="237"/>
      <c r="AX221" s="246"/>
      <c r="AY221" s="246"/>
      <c r="BA221" s="559"/>
    </row>
    <row r="222" spans="1:53" s="205" customFormat="1" ht="18" hidden="1" customHeight="1">
      <c r="A222" s="726"/>
      <c r="B222" s="1734">
        <v>0</v>
      </c>
      <c r="C222" s="1735"/>
      <c r="D222" s="1735"/>
      <c r="E222" s="1735"/>
      <c r="F222" s="1735"/>
      <c r="G222" s="1735"/>
      <c r="H222" s="1736"/>
      <c r="I222" s="1588" t="s">
        <v>1043</v>
      </c>
      <c r="J222" s="1588"/>
      <c r="K222" s="1232"/>
      <c r="L222" s="1588"/>
      <c r="M222" s="1588"/>
      <c r="N222" s="1588"/>
      <c r="O222" s="1232"/>
      <c r="P222" s="1232"/>
      <c r="Q222" s="1715"/>
      <c r="R222" s="1715"/>
      <c r="S222" s="1715"/>
      <c r="T222" s="1715"/>
      <c r="U222" s="1715"/>
      <c r="V222" s="1715"/>
      <c r="W222" s="1715"/>
      <c r="X222" s="1715"/>
      <c r="Y222" s="1715"/>
      <c r="Z222" s="1716" t="e">
        <f t="shared" si="204"/>
        <v>#DIV/0!</v>
      </c>
      <c r="AA222" s="1716"/>
      <c r="AB222" s="1716"/>
      <c r="AC222" s="1716" t="e">
        <f t="shared" si="205"/>
        <v>#DIV/0!</v>
      </c>
      <c r="AD222" s="1716"/>
      <c r="AE222" s="1716"/>
      <c r="AF222" s="1716" t="e">
        <f t="shared" si="206"/>
        <v>#DIV/0!</v>
      </c>
      <c r="AG222" s="1716"/>
      <c r="AH222" s="1716"/>
      <c r="AI222" s="1042">
        <v>0</v>
      </c>
      <c r="AJ222" s="1042"/>
      <c r="AK222" s="1042"/>
      <c r="AL222" s="1042">
        <v>0</v>
      </c>
      <c r="AM222" s="1042"/>
      <c r="AN222" s="1042"/>
      <c r="AO222" s="1042">
        <v>0</v>
      </c>
      <c r="AP222" s="1042"/>
      <c r="AQ222" s="1042"/>
      <c r="AR222" s="180"/>
      <c r="AS222" s="180"/>
      <c r="AT222" s="237"/>
      <c r="AU222" s="237"/>
      <c r="AV222" s="237"/>
      <c r="AW222" s="237"/>
      <c r="AX222" s="246"/>
      <c r="AY222" s="246"/>
      <c r="BA222" s="559"/>
    </row>
    <row r="223" spans="1:53" s="205" customFormat="1" ht="18" hidden="1" customHeight="1">
      <c r="A223" s="726"/>
      <c r="B223" s="1734">
        <v>0</v>
      </c>
      <c r="C223" s="1735"/>
      <c r="D223" s="1735"/>
      <c r="E223" s="1735"/>
      <c r="F223" s="1735"/>
      <c r="G223" s="1735"/>
      <c r="H223" s="1736"/>
      <c r="I223" s="1588" t="s">
        <v>1043</v>
      </c>
      <c r="J223" s="1588"/>
      <c r="K223" s="1232"/>
      <c r="L223" s="1588"/>
      <c r="M223" s="1588"/>
      <c r="N223" s="1588"/>
      <c r="O223" s="1232"/>
      <c r="P223" s="1232"/>
      <c r="Q223" s="1715"/>
      <c r="R223" s="1715"/>
      <c r="S223" s="1715"/>
      <c r="T223" s="1715"/>
      <c r="U223" s="1715"/>
      <c r="V223" s="1715"/>
      <c r="W223" s="1715"/>
      <c r="X223" s="1715"/>
      <c r="Y223" s="1715"/>
      <c r="Z223" s="1716" t="e">
        <f t="shared" si="204"/>
        <v>#DIV/0!</v>
      </c>
      <c r="AA223" s="1716"/>
      <c r="AB223" s="1716"/>
      <c r="AC223" s="1716" t="e">
        <f t="shared" si="205"/>
        <v>#DIV/0!</v>
      </c>
      <c r="AD223" s="1716"/>
      <c r="AE223" s="1716"/>
      <c r="AF223" s="1716" t="e">
        <f t="shared" si="206"/>
        <v>#DIV/0!</v>
      </c>
      <c r="AG223" s="1716"/>
      <c r="AH223" s="1716"/>
      <c r="AI223" s="1042">
        <v>0</v>
      </c>
      <c r="AJ223" s="1042"/>
      <c r="AK223" s="1042"/>
      <c r="AL223" s="1042">
        <v>0</v>
      </c>
      <c r="AM223" s="1042"/>
      <c r="AN223" s="1042"/>
      <c r="AO223" s="1042">
        <v>0</v>
      </c>
      <c r="AP223" s="1042"/>
      <c r="AQ223" s="1042"/>
      <c r="AR223" s="180"/>
      <c r="AS223" s="180"/>
      <c r="AT223" s="237"/>
      <c r="AU223" s="237"/>
      <c r="AV223" s="237"/>
      <c r="AW223" s="237"/>
      <c r="AX223" s="246"/>
      <c r="AY223" s="246"/>
      <c r="BA223" s="559"/>
    </row>
    <row r="224" spans="1:53" s="205" customFormat="1" ht="18" hidden="1" customHeight="1">
      <c r="A224" s="726"/>
      <c r="B224" s="1734">
        <v>0</v>
      </c>
      <c r="C224" s="1735"/>
      <c r="D224" s="1735"/>
      <c r="E224" s="1735"/>
      <c r="F224" s="1735"/>
      <c r="G224" s="1735"/>
      <c r="H224" s="1736"/>
      <c r="I224" s="1588" t="s">
        <v>1043</v>
      </c>
      <c r="J224" s="1588"/>
      <c r="K224" s="1232"/>
      <c r="L224" s="1588"/>
      <c r="M224" s="1588"/>
      <c r="N224" s="1588"/>
      <c r="O224" s="1232"/>
      <c r="P224" s="1232"/>
      <c r="Q224" s="1715"/>
      <c r="R224" s="1715"/>
      <c r="S224" s="1715"/>
      <c r="T224" s="1715"/>
      <c r="U224" s="1715"/>
      <c r="V224" s="1715"/>
      <c r="W224" s="1715"/>
      <c r="X224" s="1715"/>
      <c r="Y224" s="1715"/>
      <c r="Z224" s="1716" t="e">
        <f t="shared" ref="Z224" si="207">AI224/Q224</f>
        <v>#DIV/0!</v>
      </c>
      <c r="AA224" s="1716"/>
      <c r="AB224" s="1716"/>
      <c r="AC224" s="1716" t="e">
        <f t="shared" ref="AC224" si="208">AL224/T224</f>
        <v>#DIV/0!</v>
      </c>
      <c r="AD224" s="1716"/>
      <c r="AE224" s="1716"/>
      <c r="AF224" s="1716" t="e">
        <f t="shared" ref="AF224" si="209">AO224/W224</f>
        <v>#DIV/0!</v>
      </c>
      <c r="AG224" s="1716"/>
      <c r="AH224" s="1716"/>
      <c r="AI224" s="1042">
        <v>0</v>
      </c>
      <c r="AJ224" s="1042"/>
      <c r="AK224" s="1042"/>
      <c r="AL224" s="1042">
        <v>0</v>
      </c>
      <c r="AM224" s="1042"/>
      <c r="AN224" s="1042"/>
      <c r="AO224" s="1042">
        <v>0</v>
      </c>
      <c r="AP224" s="1042"/>
      <c r="AQ224" s="1042"/>
      <c r="AR224" s="180"/>
      <c r="AS224" s="180"/>
      <c r="AT224" s="237"/>
      <c r="AU224" s="237"/>
      <c r="AV224" s="237"/>
      <c r="AW224" s="237"/>
      <c r="AX224" s="246"/>
      <c r="AY224" s="246"/>
      <c r="BA224" s="559"/>
    </row>
    <row r="225" spans="1:53" s="205" customFormat="1" ht="18" hidden="1" customHeight="1">
      <c r="A225" s="726"/>
      <c r="B225" s="1734">
        <v>0</v>
      </c>
      <c r="C225" s="1735"/>
      <c r="D225" s="1735"/>
      <c r="E225" s="1735"/>
      <c r="F225" s="1735"/>
      <c r="G225" s="1735"/>
      <c r="H225" s="1736"/>
      <c r="I225" s="1588" t="s">
        <v>1043</v>
      </c>
      <c r="J225" s="1588"/>
      <c r="K225" s="1232"/>
      <c r="L225" s="1588"/>
      <c r="M225" s="1588"/>
      <c r="N225" s="1588"/>
      <c r="O225" s="1232"/>
      <c r="P225" s="1232"/>
      <c r="Q225" s="1715"/>
      <c r="R225" s="1715"/>
      <c r="S225" s="1715"/>
      <c r="T225" s="1715"/>
      <c r="U225" s="1715"/>
      <c r="V225" s="1715"/>
      <c r="W225" s="1715"/>
      <c r="X225" s="1715"/>
      <c r="Y225" s="1715"/>
      <c r="Z225" s="1716" t="e">
        <f>AI225/Q225</f>
        <v>#DIV/0!</v>
      </c>
      <c r="AA225" s="1716"/>
      <c r="AB225" s="1716"/>
      <c r="AC225" s="1716" t="e">
        <f>AL225/T225</f>
        <v>#DIV/0!</v>
      </c>
      <c r="AD225" s="1716"/>
      <c r="AE225" s="1716"/>
      <c r="AF225" s="1716" t="e">
        <f>AO225/W225</f>
        <v>#DIV/0!</v>
      </c>
      <c r="AG225" s="1716"/>
      <c r="AH225" s="1716"/>
      <c r="AI225" s="1042">
        <v>0</v>
      </c>
      <c r="AJ225" s="1042"/>
      <c r="AK225" s="1042"/>
      <c r="AL225" s="1042">
        <v>0</v>
      </c>
      <c r="AM225" s="1042"/>
      <c r="AN225" s="1042"/>
      <c r="AO225" s="1042">
        <v>0</v>
      </c>
      <c r="AP225" s="1042"/>
      <c r="AQ225" s="1042"/>
      <c r="AR225" s="180"/>
      <c r="AS225" s="180"/>
      <c r="AT225" s="237"/>
      <c r="AU225" s="237"/>
      <c r="AV225" s="237"/>
      <c r="AW225" s="237"/>
      <c r="AX225" s="246"/>
      <c r="AY225" s="246"/>
      <c r="BA225" s="559"/>
    </row>
    <row r="226" spans="1:53" s="205" customFormat="1" ht="15" hidden="1" customHeight="1">
      <c r="A226" s="729" t="s">
        <v>1092</v>
      </c>
      <c r="B226" s="1724" t="s">
        <v>1548</v>
      </c>
      <c r="C226" s="1724"/>
      <c r="D226" s="1724"/>
      <c r="E226" s="1724"/>
      <c r="F226" s="1724"/>
      <c r="G226" s="1724"/>
      <c r="H226" s="1724"/>
      <c r="I226" s="1044" t="s">
        <v>1043</v>
      </c>
      <c r="J226" s="1044"/>
      <c r="K226" s="1580"/>
      <c r="L226" s="1717"/>
      <c r="M226" s="1717"/>
      <c r="N226" s="1717"/>
      <c r="O226" s="1232"/>
      <c r="P226" s="1232"/>
      <c r="Q226" s="1715"/>
      <c r="R226" s="1715"/>
      <c r="S226" s="1715"/>
      <c r="T226" s="1715"/>
      <c r="U226" s="1715"/>
      <c r="V226" s="1715"/>
      <c r="W226" s="1715"/>
      <c r="X226" s="1715"/>
      <c r="Y226" s="1715"/>
      <c r="Z226" s="1716" t="e">
        <f t="shared" ref="Z226" si="210">AI226/Q226</f>
        <v>#DIV/0!</v>
      </c>
      <c r="AA226" s="1716"/>
      <c r="AB226" s="1716"/>
      <c r="AC226" s="1716" t="e">
        <f t="shared" ref="AC226" si="211">AL226/T226</f>
        <v>#DIV/0!</v>
      </c>
      <c r="AD226" s="1716"/>
      <c r="AE226" s="1716"/>
      <c r="AF226" s="1716" t="e">
        <f t="shared" ref="AF226" si="212">AO226/W226</f>
        <v>#DIV/0!</v>
      </c>
      <c r="AG226" s="1716"/>
      <c r="AH226" s="1716"/>
      <c r="AI226" s="1042">
        <v>0</v>
      </c>
      <c r="AJ226" s="1042"/>
      <c r="AK226" s="1042"/>
      <c r="AL226" s="1042">
        <v>0</v>
      </c>
      <c r="AM226" s="1042"/>
      <c r="AN226" s="1042"/>
      <c r="AO226" s="1042">
        <v>0</v>
      </c>
      <c r="AP226" s="1042"/>
      <c r="AQ226" s="1042"/>
      <c r="AR226" s="180"/>
      <c r="AS226" s="180"/>
      <c r="AT226" s="237"/>
      <c r="AU226" s="237"/>
      <c r="AV226" s="237"/>
      <c r="AW226" s="237"/>
      <c r="AX226" s="246"/>
      <c r="AY226" s="246"/>
    </row>
    <row r="227" spans="1:53" s="205" customFormat="1" ht="18" hidden="1" customHeight="1">
      <c r="A227" s="726"/>
      <c r="B227" s="1724">
        <v>0</v>
      </c>
      <c r="C227" s="1724"/>
      <c r="D227" s="1724"/>
      <c r="E227" s="1724"/>
      <c r="F227" s="1724"/>
      <c r="G227" s="1724"/>
      <c r="H227" s="1724"/>
      <c r="I227" s="1044" t="s">
        <v>1043</v>
      </c>
      <c r="J227" s="1044"/>
      <c r="K227" s="1580"/>
      <c r="L227" s="1717"/>
      <c r="M227" s="1717"/>
      <c r="N227" s="1717"/>
      <c r="O227" s="1232"/>
      <c r="P227" s="1232"/>
      <c r="Q227" s="1715"/>
      <c r="R227" s="1715"/>
      <c r="S227" s="1715"/>
      <c r="T227" s="1715"/>
      <c r="U227" s="1715"/>
      <c r="V227" s="1715"/>
      <c r="W227" s="1715"/>
      <c r="X227" s="1715"/>
      <c r="Y227" s="1715"/>
      <c r="Z227" s="1716" t="e">
        <f t="shared" ref="Z227:Z229" si="213">AI227/Q227</f>
        <v>#DIV/0!</v>
      </c>
      <c r="AA227" s="1716"/>
      <c r="AB227" s="1716"/>
      <c r="AC227" s="1716" t="e">
        <f t="shared" ref="AC227:AC229" si="214">AL227/T227</f>
        <v>#DIV/0!</v>
      </c>
      <c r="AD227" s="1716"/>
      <c r="AE227" s="1716"/>
      <c r="AF227" s="1716" t="e">
        <f t="shared" ref="AF227:AF229" si="215">AO227/W227</f>
        <v>#DIV/0!</v>
      </c>
      <c r="AG227" s="1716"/>
      <c r="AH227" s="1716"/>
      <c r="AI227" s="1042">
        <v>0</v>
      </c>
      <c r="AJ227" s="1042"/>
      <c r="AK227" s="1042"/>
      <c r="AL227" s="1042">
        <v>0</v>
      </c>
      <c r="AM227" s="1042"/>
      <c r="AN227" s="1042"/>
      <c r="AO227" s="1042">
        <v>0</v>
      </c>
      <c r="AP227" s="1042"/>
      <c r="AQ227" s="1042"/>
      <c r="AR227" s="180"/>
      <c r="AS227" s="180"/>
      <c r="AT227" s="237"/>
      <c r="AU227" s="237"/>
      <c r="AV227" s="237"/>
      <c r="AW227" s="237"/>
      <c r="AX227" s="246"/>
      <c r="AY227" s="246"/>
      <c r="BA227" s="559"/>
    </row>
    <row r="228" spans="1:53" s="205" customFormat="1" ht="18" hidden="1" customHeight="1">
      <c r="A228" s="726"/>
      <c r="B228" s="1724">
        <v>0</v>
      </c>
      <c r="C228" s="1724"/>
      <c r="D228" s="1724"/>
      <c r="E228" s="1724"/>
      <c r="F228" s="1724"/>
      <c r="G228" s="1724"/>
      <c r="H228" s="1724"/>
      <c r="I228" s="1044" t="s">
        <v>1043</v>
      </c>
      <c r="J228" s="1044"/>
      <c r="K228" s="1580"/>
      <c r="L228" s="1717"/>
      <c r="M228" s="1717"/>
      <c r="N228" s="1717"/>
      <c r="O228" s="1232"/>
      <c r="P228" s="1232"/>
      <c r="Q228" s="1715"/>
      <c r="R228" s="1715"/>
      <c r="S228" s="1715"/>
      <c r="T228" s="1715"/>
      <c r="U228" s="1715"/>
      <c r="V228" s="1715"/>
      <c r="W228" s="1715"/>
      <c r="X228" s="1715"/>
      <c r="Y228" s="1715"/>
      <c r="Z228" s="1716" t="e">
        <f t="shared" si="213"/>
        <v>#DIV/0!</v>
      </c>
      <c r="AA228" s="1716"/>
      <c r="AB228" s="1716"/>
      <c r="AC228" s="1716" t="e">
        <f t="shared" si="214"/>
        <v>#DIV/0!</v>
      </c>
      <c r="AD228" s="1716"/>
      <c r="AE228" s="1716"/>
      <c r="AF228" s="1716" t="e">
        <f t="shared" si="215"/>
        <v>#DIV/0!</v>
      </c>
      <c r="AG228" s="1716"/>
      <c r="AH228" s="1716"/>
      <c r="AI228" s="1042">
        <v>0</v>
      </c>
      <c r="AJ228" s="1042"/>
      <c r="AK228" s="1042"/>
      <c r="AL228" s="1042">
        <v>0</v>
      </c>
      <c r="AM228" s="1042"/>
      <c r="AN228" s="1042"/>
      <c r="AO228" s="1042">
        <v>0</v>
      </c>
      <c r="AP228" s="1042"/>
      <c r="AQ228" s="1042"/>
      <c r="AR228" s="180"/>
      <c r="AS228" s="180"/>
      <c r="AT228" s="237"/>
      <c r="AU228" s="237"/>
      <c r="AV228" s="237"/>
      <c r="AW228" s="237"/>
      <c r="AX228" s="246"/>
      <c r="AY228" s="246"/>
      <c r="BA228" s="559"/>
    </row>
    <row r="229" spans="1:53" s="205" customFormat="1" ht="15" customHeight="1">
      <c r="A229" s="730">
        <v>1003</v>
      </c>
      <c r="B229" s="1724" t="s">
        <v>1554</v>
      </c>
      <c r="C229" s="1724"/>
      <c r="D229" s="1724"/>
      <c r="E229" s="1724"/>
      <c r="F229" s="1724"/>
      <c r="G229" s="1724"/>
      <c r="H229" s="1724"/>
      <c r="I229" s="1044" t="s">
        <v>1043</v>
      </c>
      <c r="J229" s="1044"/>
      <c r="K229" s="1580" t="s">
        <v>1350</v>
      </c>
      <c r="L229" s="1717"/>
      <c r="M229" s="1717"/>
      <c r="N229" s="1717"/>
      <c r="O229" s="1232"/>
      <c r="P229" s="1232"/>
      <c r="Q229" s="1715">
        <v>12</v>
      </c>
      <c r="R229" s="1715"/>
      <c r="S229" s="1715"/>
      <c r="T229" s="1715">
        <v>12</v>
      </c>
      <c r="U229" s="1715"/>
      <c r="V229" s="1715"/>
      <c r="W229" s="1715">
        <v>12</v>
      </c>
      <c r="X229" s="1715"/>
      <c r="Y229" s="1715"/>
      <c r="Z229" s="1716">
        <f t="shared" si="213"/>
        <v>300</v>
      </c>
      <c r="AA229" s="1716"/>
      <c r="AB229" s="1716"/>
      <c r="AC229" s="1716">
        <f t="shared" si="214"/>
        <v>308.33333333333331</v>
      </c>
      <c r="AD229" s="1716"/>
      <c r="AE229" s="1716"/>
      <c r="AF229" s="1716">
        <f t="shared" si="215"/>
        <v>0</v>
      </c>
      <c r="AG229" s="1716"/>
      <c r="AH229" s="1716"/>
      <c r="AI229" s="1042">
        <v>3600</v>
      </c>
      <c r="AJ229" s="1042"/>
      <c r="AK229" s="1042"/>
      <c r="AL229" s="1042">
        <v>3700</v>
      </c>
      <c r="AM229" s="1042"/>
      <c r="AN229" s="1042"/>
      <c r="AO229" s="1042">
        <v>0</v>
      </c>
      <c r="AP229" s="1042"/>
      <c r="AQ229" s="1042"/>
      <c r="AR229" s="180"/>
      <c r="AS229" s="180"/>
      <c r="AT229" s="237"/>
      <c r="AU229" s="237"/>
      <c r="AV229" s="237"/>
      <c r="AW229" s="237"/>
      <c r="AX229" s="246"/>
      <c r="AY229" s="246"/>
    </row>
    <row r="230" spans="1:53" s="205" customFormat="1" ht="15" hidden="1" customHeight="1">
      <c r="A230" s="730"/>
      <c r="B230" s="1724">
        <v>0</v>
      </c>
      <c r="C230" s="1724"/>
      <c r="D230" s="1724"/>
      <c r="E230" s="1724"/>
      <c r="F230" s="1724"/>
      <c r="G230" s="1724"/>
      <c r="H230" s="1724"/>
      <c r="I230" s="1044" t="s">
        <v>1043</v>
      </c>
      <c r="J230" s="1044"/>
      <c r="K230" s="1580"/>
      <c r="L230" s="1717"/>
      <c r="M230" s="1717"/>
      <c r="N230" s="1717"/>
      <c r="O230" s="1232"/>
      <c r="P230" s="1232"/>
      <c r="Q230" s="1715"/>
      <c r="R230" s="1715"/>
      <c r="S230" s="1715"/>
      <c r="T230" s="1715"/>
      <c r="U230" s="1715"/>
      <c r="V230" s="1715"/>
      <c r="W230" s="1715"/>
      <c r="X230" s="1715"/>
      <c r="Y230" s="1715"/>
      <c r="Z230" s="1716" t="e">
        <f t="shared" ref="Z230:Z231" si="216">AI230/Q230</f>
        <v>#DIV/0!</v>
      </c>
      <c r="AA230" s="1716"/>
      <c r="AB230" s="1716"/>
      <c r="AC230" s="1716" t="e">
        <f t="shared" ref="AC230:AC231" si="217">AL230/T230</f>
        <v>#DIV/0!</v>
      </c>
      <c r="AD230" s="1716"/>
      <c r="AE230" s="1716"/>
      <c r="AF230" s="1716" t="e">
        <f t="shared" ref="AF230:AF231" si="218">AO230/W230</f>
        <v>#DIV/0!</v>
      </c>
      <c r="AG230" s="1716"/>
      <c r="AH230" s="1716"/>
      <c r="AI230" s="1042">
        <v>0</v>
      </c>
      <c r="AJ230" s="1042"/>
      <c r="AK230" s="1042"/>
      <c r="AL230" s="1042">
        <v>0</v>
      </c>
      <c r="AM230" s="1042"/>
      <c r="AN230" s="1042"/>
      <c r="AO230" s="1042">
        <v>0</v>
      </c>
      <c r="AP230" s="1042"/>
      <c r="AQ230" s="1042"/>
      <c r="AR230" s="180"/>
      <c r="AS230" s="180"/>
      <c r="AT230" s="237"/>
      <c r="AU230" s="237"/>
      <c r="AV230" s="237"/>
      <c r="AW230" s="237"/>
      <c r="AX230" s="246"/>
      <c r="AY230" s="246"/>
    </row>
    <row r="231" spans="1:53" s="205" customFormat="1" ht="15" hidden="1" customHeight="1">
      <c r="A231" s="730"/>
      <c r="B231" s="1724">
        <v>0</v>
      </c>
      <c r="C231" s="1724"/>
      <c r="D231" s="1724"/>
      <c r="E231" s="1724"/>
      <c r="F231" s="1724"/>
      <c r="G231" s="1724"/>
      <c r="H231" s="1724"/>
      <c r="I231" s="1044" t="s">
        <v>1043</v>
      </c>
      <c r="J231" s="1044"/>
      <c r="K231" s="1580"/>
      <c r="L231" s="1717"/>
      <c r="M231" s="1717"/>
      <c r="N231" s="1717"/>
      <c r="O231" s="1232"/>
      <c r="P231" s="1232"/>
      <c r="Q231" s="1715"/>
      <c r="R231" s="1715"/>
      <c r="S231" s="1715"/>
      <c r="T231" s="1715"/>
      <c r="U231" s="1715"/>
      <c r="V231" s="1715"/>
      <c r="W231" s="1715"/>
      <c r="X231" s="1715"/>
      <c r="Y231" s="1715"/>
      <c r="Z231" s="1716" t="e">
        <f t="shared" si="216"/>
        <v>#DIV/0!</v>
      </c>
      <c r="AA231" s="1716"/>
      <c r="AB231" s="1716"/>
      <c r="AC231" s="1716" t="e">
        <f t="shared" si="217"/>
        <v>#DIV/0!</v>
      </c>
      <c r="AD231" s="1716"/>
      <c r="AE231" s="1716"/>
      <c r="AF231" s="1716" t="e">
        <f t="shared" si="218"/>
        <v>#DIV/0!</v>
      </c>
      <c r="AG231" s="1716"/>
      <c r="AH231" s="1716"/>
      <c r="AI231" s="1042">
        <v>0</v>
      </c>
      <c r="AJ231" s="1042"/>
      <c r="AK231" s="1042"/>
      <c r="AL231" s="1042">
        <v>0</v>
      </c>
      <c r="AM231" s="1042"/>
      <c r="AN231" s="1042"/>
      <c r="AO231" s="1042">
        <v>0</v>
      </c>
      <c r="AP231" s="1042"/>
      <c r="AQ231" s="1042"/>
      <c r="AR231" s="180"/>
      <c r="AS231" s="180"/>
      <c r="AT231" s="237"/>
      <c r="AU231" s="237"/>
      <c r="AV231" s="237"/>
      <c r="AW231" s="237"/>
      <c r="AX231" s="246"/>
      <c r="AY231" s="246"/>
    </row>
    <row r="232" spans="1:53" s="205" customFormat="1" ht="27.75" customHeight="1">
      <c r="A232" s="726"/>
      <c r="B232" s="1737" t="s">
        <v>909</v>
      </c>
      <c r="C232" s="1737"/>
      <c r="D232" s="1737"/>
      <c r="E232" s="1737"/>
      <c r="F232" s="1737"/>
      <c r="G232" s="1737"/>
      <c r="H232" s="1737"/>
      <c r="I232" s="1738" t="s">
        <v>700</v>
      </c>
      <c r="J232" s="1738"/>
      <c r="K232" s="1738"/>
      <c r="L232" s="1738"/>
      <c r="M232" s="1738"/>
      <c r="N232" s="1738"/>
      <c r="O232" s="1720">
        <v>9006</v>
      </c>
      <c r="P232" s="1720"/>
      <c r="Q232" s="1719" t="s">
        <v>6</v>
      </c>
      <c r="R232" s="1719"/>
      <c r="S232" s="1719"/>
      <c r="T232" s="1719" t="s">
        <v>6</v>
      </c>
      <c r="U232" s="1719"/>
      <c r="V232" s="1719"/>
      <c r="W232" s="1719" t="s">
        <v>6</v>
      </c>
      <c r="X232" s="1719"/>
      <c r="Y232" s="1719"/>
      <c r="Z232" s="1719" t="s">
        <v>6</v>
      </c>
      <c r="AA232" s="1719"/>
      <c r="AB232" s="1719"/>
      <c r="AC232" s="1719" t="s">
        <v>6</v>
      </c>
      <c r="AD232" s="1719"/>
      <c r="AE232" s="1719"/>
      <c r="AF232" s="1719" t="s">
        <v>6</v>
      </c>
      <c r="AG232" s="1719"/>
      <c r="AH232" s="1719"/>
      <c r="AI232" s="1721">
        <f>AI176+AI192+AI218</f>
        <v>342900</v>
      </c>
      <c r="AJ232" s="1721"/>
      <c r="AK232" s="1721"/>
      <c r="AL232" s="1721">
        <f>AL176+AL192+AL218</f>
        <v>343000</v>
      </c>
      <c r="AM232" s="1721"/>
      <c r="AN232" s="1721"/>
      <c r="AO232" s="1721">
        <f>AO176+AO192+AO218</f>
        <v>339300</v>
      </c>
      <c r="AP232" s="1721"/>
      <c r="AQ232" s="1721"/>
      <c r="AR232" s="180"/>
      <c r="AS232" s="180"/>
      <c r="AT232" s="237"/>
      <c r="AU232" s="237"/>
      <c r="AV232" s="237"/>
      <c r="AW232" s="237"/>
      <c r="AX232" s="246"/>
      <c r="AY232" s="246"/>
    </row>
    <row r="233" spans="1:53" s="205" customFormat="1" ht="43.5" hidden="1" customHeight="1">
      <c r="A233" s="726"/>
      <c r="B233" s="1730" t="s">
        <v>293</v>
      </c>
      <c r="C233" s="1731"/>
      <c r="D233" s="1731"/>
      <c r="E233" s="1731"/>
      <c r="F233" s="1731"/>
      <c r="G233" s="1731"/>
      <c r="H233" s="1731"/>
      <c r="I233" s="1731"/>
      <c r="J233" s="1731"/>
      <c r="K233" s="1731"/>
      <c r="L233" s="1731"/>
      <c r="M233" s="1731"/>
      <c r="N233" s="1732"/>
      <c r="O233" s="1733" t="s">
        <v>474</v>
      </c>
      <c r="P233" s="1733"/>
      <c r="Q233" s="1725" t="s">
        <v>6</v>
      </c>
      <c r="R233" s="1725"/>
      <c r="S233" s="1725"/>
      <c r="T233" s="1725" t="s">
        <v>6</v>
      </c>
      <c r="U233" s="1725"/>
      <c r="V233" s="1725"/>
      <c r="W233" s="1725" t="s">
        <v>6</v>
      </c>
      <c r="X233" s="1725"/>
      <c r="Y233" s="1725"/>
      <c r="Z233" s="1725" t="s">
        <v>6</v>
      </c>
      <c r="AA233" s="1725"/>
      <c r="AB233" s="1725"/>
      <c r="AC233" s="1725" t="s">
        <v>6</v>
      </c>
      <c r="AD233" s="1725"/>
      <c r="AE233" s="1725"/>
      <c r="AF233" s="1725" t="s">
        <v>6</v>
      </c>
      <c r="AG233" s="1725"/>
      <c r="AH233" s="1725"/>
      <c r="AI233" s="1718">
        <f>SUM(AI234:AK236)</f>
        <v>0</v>
      </c>
      <c r="AJ233" s="1718"/>
      <c r="AK233" s="1718"/>
      <c r="AL233" s="1718">
        <f>SUM(AL234:AN236)</f>
        <v>0</v>
      </c>
      <c r="AM233" s="1718"/>
      <c r="AN233" s="1718"/>
      <c r="AO233" s="1718">
        <f>SUM(AO234:AQ236)</f>
        <v>0</v>
      </c>
      <c r="AP233" s="1718"/>
      <c r="AQ233" s="1718"/>
      <c r="AR233" s="180"/>
      <c r="AS233" s="180"/>
      <c r="AT233" s="237"/>
      <c r="AU233" s="237"/>
      <c r="AV233" s="237"/>
      <c r="AW233" s="237"/>
      <c r="AX233" s="246"/>
      <c r="AY233" s="246"/>
    </row>
    <row r="234" spans="1:53" s="205" customFormat="1" hidden="1">
      <c r="A234" s="726"/>
      <c r="B234" s="1724" t="s">
        <v>1555</v>
      </c>
      <c r="C234" s="1724"/>
      <c r="D234" s="1724"/>
      <c r="E234" s="1724"/>
      <c r="F234" s="1724"/>
      <c r="G234" s="1724"/>
      <c r="H234" s="1724"/>
      <c r="I234" s="1044" t="s">
        <v>1043</v>
      </c>
      <c r="J234" s="1044"/>
      <c r="K234" s="1580" t="s">
        <v>263</v>
      </c>
      <c r="L234" s="1044"/>
      <c r="M234" s="1044"/>
      <c r="N234" s="1044"/>
      <c r="O234" s="1232"/>
      <c r="P234" s="1232"/>
      <c r="Q234" s="1716"/>
      <c r="R234" s="1716"/>
      <c r="S234" s="1716"/>
      <c r="T234" s="1716"/>
      <c r="U234" s="1716"/>
      <c r="V234" s="1716"/>
      <c r="W234" s="1716"/>
      <c r="X234" s="1716"/>
      <c r="Y234" s="1716"/>
      <c r="Z234" s="1716" t="e">
        <f>AI234/Q234</f>
        <v>#DIV/0!</v>
      </c>
      <c r="AA234" s="1716"/>
      <c r="AB234" s="1716"/>
      <c r="AC234" s="1716" t="e">
        <f>AL234/T234</f>
        <v>#DIV/0!</v>
      </c>
      <c r="AD234" s="1716"/>
      <c r="AE234" s="1716"/>
      <c r="AF234" s="1716" t="e">
        <f>AO234/W234</f>
        <v>#DIV/0!</v>
      </c>
      <c r="AG234" s="1716"/>
      <c r="AH234" s="1716"/>
      <c r="AI234" s="1042">
        <v>0</v>
      </c>
      <c r="AJ234" s="1042"/>
      <c r="AK234" s="1042"/>
      <c r="AL234" s="1042">
        <v>0</v>
      </c>
      <c r="AM234" s="1042"/>
      <c r="AN234" s="1042"/>
      <c r="AO234" s="1042">
        <v>0</v>
      </c>
      <c r="AP234" s="1042"/>
      <c r="AQ234" s="1042"/>
      <c r="AR234" s="180"/>
      <c r="AS234" s="180"/>
      <c r="AT234" s="237"/>
      <c r="AU234" s="237"/>
      <c r="AV234" s="237"/>
      <c r="AW234" s="237"/>
      <c r="AX234" s="246"/>
      <c r="AY234" s="246"/>
    </row>
    <row r="235" spans="1:53" s="205" customFormat="1" hidden="1">
      <c r="A235" s="726"/>
      <c r="B235" s="1724">
        <v>0</v>
      </c>
      <c r="C235" s="1724"/>
      <c r="D235" s="1724"/>
      <c r="E235" s="1724"/>
      <c r="F235" s="1724"/>
      <c r="G235" s="1724"/>
      <c r="H235" s="1724"/>
      <c r="I235" s="1044" t="s">
        <v>1043</v>
      </c>
      <c r="J235" s="1044"/>
      <c r="K235" s="1580"/>
      <c r="L235" s="1044"/>
      <c r="M235" s="1044"/>
      <c r="N235" s="1044"/>
      <c r="O235" s="1232"/>
      <c r="P235" s="1232"/>
      <c r="Q235" s="1716"/>
      <c r="R235" s="1716"/>
      <c r="S235" s="1716"/>
      <c r="T235" s="1716"/>
      <c r="U235" s="1716"/>
      <c r="V235" s="1716"/>
      <c r="W235" s="1716"/>
      <c r="X235" s="1716"/>
      <c r="Y235" s="1716"/>
      <c r="Z235" s="1716" t="e">
        <f>AI235/Q235</f>
        <v>#DIV/0!</v>
      </c>
      <c r="AA235" s="1716"/>
      <c r="AB235" s="1716"/>
      <c r="AC235" s="1716" t="e">
        <f>AL235/T235</f>
        <v>#DIV/0!</v>
      </c>
      <c r="AD235" s="1716"/>
      <c r="AE235" s="1716"/>
      <c r="AF235" s="1716" t="e">
        <f>AO235/W235</f>
        <v>#DIV/0!</v>
      </c>
      <c r="AG235" s="1716"/>
      <c r="AH235" s="1716"/>
      <c r="AI235" s="1042">
        <v>0</v>
      </c>
      <c r="AJ235" s="1042"/>
      <c r="AK235" s="1042"/>
      <c r="AL235" s="1042">
        <v>0</v>
      </c>
      <c r="AM235" s="1042"/>
      <c r="AN235" s="1042"/>
      <c r="AO235" s="1042">
        <v>0</v>
      </c>
      <c r="AP235" s="1042"/>
      <c r="AQ235" s="1042"/>
      <c r="AR235" s="180"/>
      <c r="AS235" s="180"/>
      <c r="AT235" s="237"/>
      <c r="AU235" s="237"/>
      <c r="AV235" s="237"/>
      <c r="AW235" s="237"/>
      <c r="AX235" s="246"/>
      <c r="AY235" s="246"/>
    </row>
    <row r="236" spans="1:53" s="205" customFormat="1" ht="15" hidden="1" customHeight="1">
      <c r="A236" s="726"/>
      <c r="B236" s="1724">
        <v>0</v>
      </c>
      <c r="C236" s="1724"/>
      <c r="D236" s="1724"/>
      <c r="E236" s="1724"/>
      <c r="F236" s="1724"/>
      <c r="G236" s="1724"/>
      <c r="H236" s="1724"/>
      <c r="I236" s="1044" t="s">
        <v>1043</v>
      </c>
      <c r="J236" s="1044"/>
      <c r="K236" s="1580"/>
      <c r="L236" s="1044"/>
      <c r="M236" s="1044"/>
      <c r="N236" s="1044"/>
      <c r="O236" s="1232"/>
      <c r="P236" s="1232"/>
      <c r="Q236" s="1716"/>
      <c r="R236" s="1716"/>
      <c r="S236" s="1716"/>
      <c r="T236" s="1716"/>
      <c r="U236" s="1716"/>
      <c r="V236" s="1716"/>
      <c r="W236" s="1716"/>
      <c r="X236" s="1716"/>
      <c r="Y236" s="1716"/>
      <c r="Z236" s="1716" t="e">
        <f>AI236/Q236</f>
        <v>#DIV/0!</v>
      </c>
      <c r="AA236" s="1716"/>
      <c r="AB236" s="1716"/>
      <c r="AC236" s="1716" t="e">
        <f>AL236/T236</f>
        <v>#DIV/0!</v>
      </c>
      <c r="AD236" s="1716"/>
      <c r="AE236" s="1716"/>
      <c r="AF236" s="1716" t="e">
        <f>AO236/W236</f>
        <v>#DIV/0!</v>
      </c>
      <c r="AG236" s="1716"/>
      <c r="AH236" s="1716"/>
      <c r="AI236" s="1042">
        <v>0</v>
      </c>
      <c r="AJ236" s="1042"/>
      <c r="AK236" s="1042"/>
      <c r="AL236" s="1042">
        <v>0</v>
      </c>
      <c r="AM236" s="1042"/>
      <c r="AN236" s="1042"/>
      <c r="AO236" s="1042">
        <v>0</v>
      </c>
      <c r="AP236" s="1042"/>
      <c r="AQ236" s="1042"/>
      <c r="AR236" s="180"/>
      <c r="AS236" s="180"/>
      <c r="AT236" s="237"/>
      <c r="AU236" s="237"/>
      <c r="AV236" s="237"/>
      <c r="AW236" s="237"/>
      <c r="AX236" s="246"/>
      <c r="AY236" s="246"/>
    </row>
    <row r="237" spans="1:53" s="205" customFormat="1" ht="27.75" hidden="1" customHeight="1">
      <c r="A237" s="726"/>
      <c r="B237" s="1730" t="s">
        <v>216</v>
      </c>
      <c r="C237" s="1731"/>
      <c r="D237" s="1731"/>
      <c r="E237" s="1731"/>
      <c r="F237" s="1731"/>
      <c r="G237" s="1731"/>
      <c r="H237" s="1731"/>
      <c r="I237" s="1731"/>
      <c r="J237" s="1731"/>
      <c r="K237" s="1731"/>
      <c r="L237" s="1731"/>
      <c r="M237" s="1731"/>
      <c r="N237" s="1732"/>
      <c r="O237" s="1745" t="s">
        <v>908</v>
      </c>
      <c r="P237" s="1746"/>
      <c r="Q237" s="1725" t="s">
        <v>6</v>
      </c>
      <c r="R237" s="1725"/>
      <c r="S237" s="1725"/>
      <c r="T237" s="1725" t="s">
        <v>6</v>
      </c>
      <c r="U237" s="1725"/>
      <c r="V237" s="1725"/>
      <c r="W237" s="1725" t="s">
        <v>6</v>
      </c>
      <c r="X237" s="1725"/>
      <c r="Y237" s="1725"/>
      <c r="Z237" s="1725" t="s">
        <v>6</v>
      </c>
      <c r="AA237" s="1725"/>
      <c r="AB237" s="1725"/>
      <c r="AC237" s="1725" t="s">
        <v>6</v>
      </c>
      <c r="AD237" s="1725"/>
      <c r="AE237" s="1725"/>
      <c r="AF237" s="1725" t="s">
        <v>6</v>
      </c>
      <c r="AG237" s="1725"/>
      <c r="AH237" s="1725"/>
      <c r="AI237" s="1718">
        <f>AI238</f>
        <v>0</v>
      </c>
      <c r="AJ237" s="1718"/>
      <c r="AK237" s="1718"/>
      <c r="AL237" s="1718">
        <f>AL238</f>
        <v>0</v>
      </c>
      <c r="AM237" s="1718"/>
      <c r="AN237" s="1718"/>
      <c r="AO237" s="1718">
        <f>AO238</f>
        <v>0</v>
      </c>
      <c r="AP237" s="1718"/>
      <c r="AQ237" s="1718"/>
      <c r="AR237" s="180"/>
      <c r="AS237" s="180"/>
      <c r="AT237" s="237"/>
      <c r="AU237" s="237"/>
      <c r="AV237" s="237"/>
      <c r="AW237" s="237"/>
      <c r="AX237" s="246"/>
      <c r="AY237" s="246"/>
    </row>
    <row r="238" spans="1:53" s="205" customFormat="1" ht="30.75" hidden="1" customHeight="1">
      <c r="A238" s="726"/>
      <c r="B238" s="1747" t="s">
        <v>215</v>
      </c>
      <c r="C238" s="1748"/>
      <c r="D238" s="1748"/>
      <c r="E238" s="1748"/>
      <c r="F238" s="1748"/>
      <c r="G238" s="1748"/>
      <c r="H238" s="1748"/>
      <c r="I238" s="1748"/>
      <c r="J238" s="1748"/>
      <c r="K238" s="1748"/>
      <c r="L238" s="1748"/>
      <c r="M238" s="1748"/>
      <c r="N238" s="1749"/>
      <c r="O238" s="1750"/>
      <c r="P238" s="1750"/>
      <c r="Q238" s="1751" t="s">
        <v>6</v>
      </c>
      <c r="R238" s="1751"/>
      <c r="S238" s="1751"/>
      <c r="T238" s="1751" t="s">
        <v>6</v>
      </c>
      <c r="U238" s="1751"/>
      <c r="V238" s="1751"/>
      <c r="W238" s="1751" t="s">
        <v>6</v>
      </c>
      <c r="X238" s="1751"/>
      <c r="Y238" s="1751"/>
      <c r="Z238" s="1751" t="s">
        <v>6</v>
      </c>
      <c r="AA238" s="1751"/>
      <c r="AB238" s="1751"/>
      <c r="AC238" s="1751" t="s">
        <v>6</v>
      </c>
      <c r="AD238" s="1751"/>
      <c r="AE238" s="1751"/>
      <c r="AF238" s="1751" t="s">
        <v>6</v>
      </c>
      <c r="AG238" s="1751"/>
      <c r="AH238" s="1751"/>
      <c r="AI238" s="1752">
        <f>SUM(AI239:AK241)</f>
        <v>0</v>
      </c>
      <c r="AJ238" s="1752"/>
      <c r="AK238" s="1752"/>
      <c r="AL238" s="1752">
        <f>SUM(AL239:AN241)</f>
        <v>0</v>
      </c>
      <c r="AM238" s="1752"/>
      <c r="AN238" s="1752"/>
      <c r="AO238" s="1752">
        <f>SUM(AO239:AQ241)</f>
        <v>0</v>
      </c>
      <c r="AP238" s="1752"/>
      <c r="AQ238" s="1752"/>
      <c r="AR238" s="180"/>
      <c r="AS238" s="180"/>
      <c r="AT238" s="237"/>
      <c r="AU238" s="237"/>
      <c r="AV238" s="237"/>
      <c r="AW238" s="237"/>
      <c r="AX238" s="246"/>
      <c r="AY238" s="246"/>
    </row>
    <row r="239" spans="1:53" s="205" customFormat="1" hidden="1">
      <c r="A239" s="726"/>
      <c r="B239" s="1724" t="s">
        <v>1555</v>
      </c>
      <c r="C239" s="1724"/>
      <c r="D239" s="1724"/>
      <c r="E239" s="1724"/>
      <c r="F239" s="1724"/>
      <c r="G239" s="1724"/>
      <c r="H239" s="1724"/>
      <c r="I239" s="1044" t="s">
        <v>1043</v>
      </c>
      <c r="J239" s="1044"/>
      <c r="K239" s="1580" t="s">
        <v>264</v>
      </c>
      <c r="L239" s="1044"/>
      <c r="M239" s="1044"/>
      <c r="N239" s="1044"/>
      <c r="O239" s="1232"/>
      <c r="P239" s="1232"/>
      <c r="Q239" s="1715"/>
      <c r="R239" s="1715"/>
      <c r="S239" s="1715"/>
      <c r="T239" s="1715"/>
      <c r="U239" s="1715"/>
      <c r="V239" s="1715"/>
      <c r="W239" s="1715"/>
      <c r="X239" s="1715"/>
      <c r="Y239" s="1715"/>
      <c r="Z239" s="1716" t="e">
        <f>AI239/Q239</f>
        <v>#DIV/0!</v>
      </c>
      <c r="AA239" s="1716"/>
      <c r="AB239" s="1716"/>
      <c r="AC239" s="1716" t="e">
        <f t="shared" ref="AC239" si="219">AL239/T239</f>
        <v>#DIV/0!</v>
      </c>
      <c r="AD239" s="1716"/>
      <c r="AE239" s="1716"/>
      <c r="AF239" s="1716" t="e">
        <f t="shared" ref="AF239" si="220">AO239/W239</f>
        <v>#DIV/0!</v>
      </c>
      <c r="AG239" s="1716"/>
      <c r="AH239" s="1716"/>
      <c r="AI239" s="1042">
        <v>0</v>
      </c>
      <c r="AJ239" s="1042"/>
      <c r="AK239" s="1042"/>
      <c r="AL239" s="1042">
        <v>0</v>
      </c>
      <c r="AM239" s="1042"/>
      <c r="AN239" s="1042"/>
      <c r="AO239" s="1042">
        <v>0</v>
      </c>
      <c r="AP239" s="1042"/>
      <c r="AQ239" s="1042"/>
      <c r="AR239" s="180"/>
      <c r="AS239" s="180"/>
      <c r="AT239" s="237"/>
      <c r="AU239" s="237"/>
      <c r="AV239" s="237"/>
      <c r="AW239" s="237"/>
      <c r="AX239" s="246"/>
      <c r="AY239" s="246"/>
    </row>
    <row r="240" spans="1:53" s="205" customFormat="1" hidden="1">
      <c r="A240" s="726"/>
      <c r="B240" s="1724">
        <v>0</v>
      </c>
      <c r="C240" s="1724"/>
      <c r="D240" s="1724"/>
      <c r="E240" s="1724"/>
      <c r="F240" s="1724"/>
      <c r="G240" s="1724"/>
      <c r="H240" s="1724"/>
      <c r="I240" s="1044" t="s">
        <v>1043</v>
      </c>
      <c r="J240" s="1044"/>
      <c r="K240" s="1580"/>
      <c r="L240" s="1044"/>
      <c r="M240" s="1044"/>
      <c r="N240" s="1044"/>
      <c r="O240" s="1232"/>
      <c r="P240" s="1232"/>
      <c r="Q240" s="1715"/>
      <c r="R240" s="1715"/>
      <c r="S240" s="1715"/>
      <c r="T240" s="1715"/>
      <c r="U240" s="1715"/>
      <c r="V240" s="1715"/>
      <c r="W240" s="1715"/>
      <c r="X240" s="1715"/>
      <c r="Y240" s="1715"/>
      <c r="Z240" s="1716" t="e">
        <f>AI240/Q240</f>
        <v>#DIV/0!</v>
      </c>
      <c r="AA240" s="1716"/>
      <c r="AB240" s="1716"/>
      <c r="AC240" s="1716" t="e">
        <f t="shared" ref="AC240" si="221">AL240/T240</f>
        <v>#DIV/0!</v>
      </c>
      <c r="AD240" s="1716"/>
      <c r="AE240" s="1716"/>
      <c r="AF240" s="1716" t="e">
        <f t="shared" ref="AF240" si="222">AO240/W240</f>
        <v>#DIV/0!</v>
      </c>
      <c r="AG240" s="1716"/>
      <c r="AH240" s="1716"/>
      <c r="AI240" s="1042">
        <v>0</v>
      </c>
      <c r="AJ240" s="1042"/>
      <c r="AK240" s="1042"/>
      <c r="AL240" s="1042">
        <v>0</v>
      </c>
      <c r="AM240" s="1042"/>
      <c r="AN240" s="1042"/>
      <c r="AO240" s="1042">
        <v>0</v>
      </c>
      <c r="AP240" s="1042"/>
      <c r="AQ240" s="1042"/>
      <c r="AR240" s="180"/>
      <c r="AS240" s="180"/>
      <c r="AT240" s="237"/>
      <c r="AU240" s="237"/>
      <c r="AV240" s="237"/>
      <c r="AW240" s="237"/>
      <c r="AX240" s="246"/>
      <c r="AY240" s="246"/>
    </row>
    <row r="241" spans="1:51" s="205" customFormat="1" ht="15" hidden="1" customHeight="1">
      <c r="A241" s="726"/>
      <c r="B241" s="1724">
        <v>0</v>
      </c>
      <c r="C241" s="1724"/>
      <c r="D241" s="1724"/>
      <c r="E241" s="1724"/>
      <c r="F241" s="1724"/>
      <c r="G241" s="1724"/>
      <c r="H241" s="1724"/>
      <c r="I241" s="1044" t="s">
        <v>1043</v>
      </c>
      <c r="J241" s="1044"/>
      <c r="K241" s="1580"/>
      <c r="L241" s="1044"/>
      <c r="M241" s="1044"/>
      <c r="N241" s="1044"/>
      <c r="O241" s="1232"/>
      <c r="P241" s="1232"/>
      <c r="Q241" s="1716"/>
      <c r="R241" s="1716"/>
      <c r="S241" s="1716"/>
      <c r="T241" s="1716"/>
      <c r="U241" s="1716"/>
      <c r="V241" s="1716"/>
      <c r="W241" s="1716"/>
      <c r="X241" s="1716"/>
      <c r="Y241" s="1716"/>
      <c r="Z241" s="1716" t="e">
        <f>AI241/Q241</f>
        <v>#DIV/0!</v>
      </c>
      <c r="AA241" s="1716"/>
      <c r="AB241" s="1716"/>
      <c r="AC241" s="1716" t="e">
        <f t="shared" ref="AC241" si="223">AL241/T241</f>
        <v>#DIV/0!</v>
      </c>
      <c r="AD241" s="1716"/>
      <c r="AE241" s="1716"/>
      <c r="AF241" s="1716" t="e">
        <f t="shared" ref="AF241" si="224">AO241/W241</f>
        <v>#DIV/0!</v>
      </c>
      <c r="AG241" s="1716"/>
      <c r="AH241" s="1716"/>
      <c r="AI241" s="1042">
        <v>0</v>
      </c>
      <c r="AJ241" s="1042"/>
      <c r="AK241" s="1042"/>
      <c r="AL241" s="1042">
        <v>0</v>
      </c>
      <c r="AM241" s="1042"/>
      <c r="AN241" s="1042"/>
      <c r="AO241" s="1042">
        <v>0</v>
      </c>
      <c r="AP241" s="1042"/>
      <c r="AQ241" s="1042"/>
      <c r="AR241" s="180"/>
      <c r="AS241" s="180"/>
      <c r="AT241" s="237"/>
      <c r="AU241" s="237"/>
      <c r="AV241" s="237"/>
      <c r="AW241" s="237"/>
      <c r="AX241" s="246"/>
      <c r="AY241" s="246"/>
    </row>
    <row r="242" spans="1:51" s="205" customFormat="1" ht="44.25" hidden="1" customHeight="1">
      <c r="A242" s="726"/>
      <c r="B242" s="1730" t="s">
        <v>864</v>
      </c>
      <c r="C242" s="1731"/>
      <c r="D242" s="1731"/>
      <c r="E242" s="1731"/>
      <c r="F242" s="1731"/>
      <c r="G242" s="1731"/>
      <c r="H242" s="1731"/>
      <c r="I242" s="1731"/>
      <c r="J242" s="1731"/>
      <c r="K242" s="1731"/>
      <c r="L242" s="1731"/>
      <c r="M242" s="1731"/>
      <c r="N242" s="1732"/>
      <c r="O242" s="1745" t="s">
        <v>907</v>
      </c>
      <c r="P242" s="1746"/>
      <c r="Q242" s="1725" t="s">
        <v>6</v>
      </c>
      <c r="R242" s="1725"/>
      <c r="S242" s="1725"/>
      <c r="T242" s="1725" t="s">
        <v>6</v>
      </c>
      <c r="U242" s="1725"/>
      <c r="V242" s="1725"/>
      <c r="W242" s="1725" t="s">
        <v>6</v>
      </c>
      <c r="X242" s="1725"/>
      <c r="Y242" s="1725"/>
      <c r="Z242" s="1725" t="s">
        <v>6</v>
      </c>
      <c r="AA242" s="1725"/>
      <c r="AB242" s="1725"/>
      <c r="AC242" s="1725" t="s">
        <v>6</v>
      </c>
      <c r="AD242" s="1725"/>
      <c r="AE242" s="1725"/>
      <c r="AF242" s="1725" t="s">
        <v>6</v>
      </c>
      <c r="AG242" s="1725"/>
      <c r="AH242" s="1725"/>
      <c r="AI242" s="1718">
        <f>SUM(AI243:AK245)</f>
        <v>0</v>
      </c>
      <c r="AJ242" s="1718"/>
      <c r="AK242" s="1718"/>
      <c r="AL242" s="1718">
        <f>SUM(AL243:AN245)</f>
        <v>0</v>
      </c>
      <c r="AM242" s="1718"/>
      <c r="AN242" s="1718"/>
      <c r="AO242" s="1718">
        <f>SUM(AO243:AQ245)</f>
        <v>0</v>
      </c>
      <c r="AP242" s="1718"/>
      <c r="AQ242" s="1718"/>
      <c r="AR242" s="180"/>
      <c r="AS242" s="180"/>
      <c r="AT242" s="237"/>
      <c r="AU242" s="237"/>
      <c r="AV242" s="237"/>
      <c r="AW242" s="237"/>
      <c r="AX242" s="246"/>
      <c r="AY242" s="246"/>
    </row>
    <row r="243" spans="1:51" s="205" customFormat="1" hidden="1">
      <c r="A243" s="726"/>
      <c r="B243" s="1044"/>
      <c r="C243" s="1044"/>
      <c r="D243" s="1044"/>
      <c r="E243" s="1044"/>
      <c r="F243" s="1044"/>
      <c r="G243" s="1044"/>
      <c r="H243" s="1044"/>
      <c r="I243" s="1588"/>
      <c r="J243" s="1588"/>
      <c r="K243" s="1588"/>
      <c r="L243" s="1588"/>
      <c r="M243" s="1588"/>
      <c r="N243" s="1588"/>
      <c r="O243" s="1232"/>
      <c r="P243" s="1232"/>
      <c r="Q243" s="1716"/>
      <c r="R243" s="1716"/>
      <c r="S243" s="1716"/>
      <c r="T243" s="1716"/>
      <c r="U243" s="1716"/>
      <c r="V243" s="1716"/>
      <c r="W243" s="1716"/>
      <c r="X243" s="1716"/>
      <c r="Y243" s="1716"/>
      <c r="Z243" s="1716"/>
      <c r="AA243" s="1716"/>
      <c r="AB243" s="1716"/>
      <c r="AC243" s="1716"/>
      <c r="AD243" s="1716"/>
      <c r="AE243" s="1716"/>
      <c r="AF243" s="1716"/>
      <c r="AG243" s="1716"/>
      <c r="AH243" s="1716"/>
      <c r="AI243" s="1042"/>
      <c r="AJ243" s="1042"/>
      <c r="AK243" s="1042"/>
      <c r="AL243" s="1042"/>
      <c r="AM243" s="1042"/>
      <c r="AN243" s="1042"/>
      <c r="AO243" s="1042"/>
      <c r="AP243" s="1042"/>
      <c r="AQ243" s="1042"/>
      <c r="AR243" s="180"/>
      <c r="AS243" s="180"/>
      <c r="AT243" s="237"/>
      <c r="AU243" s="237"/>
      <c r="AV243" s="237"/>
      <c r="AW243" s="237"/>
      <c r="AX243" s="246"/>
      <c r="AY243" s="246"/>
    </row>
    <row r="244" spans="1:51" s="205" customFormat="1" hidden="1">
      <c r="A244" s="726"/>
      <c r="B244" s="1044"/>
      <c r="C244" s="1044"/>
      <c r="D244" s="1044"/>
      <c r="E244" s="1044"/>
      <c r="F244" s="1044"/>
      <c r="G244" s="1044"/>
      <c r="H244" s="1044"/>
      <c r="I244" s="1588"/>
      <c r="J244" s="1588"/>
      <c r="K244" s="1588"/>
      <c r="L244" s="1588"/>
      <c r="M244" s="1588"/>
      <c r="N244" s="1588"/>
      <c r="O244" s="1232"/>
      <c r="P244" s="1232"/>
      <c r="Q244" s="1716"/>
      <c r="R244" s="1716"/>
      <c r="S244" s="1716"/>
      <c r="T244" s="1716"/>
      <c r="U244" s="1716"/>
      <c r="V244" s="1716"/>
      <c r="W244" s="1716"/>
      <c r="X244" s="1716"/>
      <c r="Y244" s="1716"/>
      <c r="Z244" s="1716"/>
      <c r="AA244" s="1716"/>
      <c r="AB244" s="1716"/>
      <c r="AC244" s="1716"/>
      <c r="AD244" s="1716"/>
      <c r="AE244" s="1716"/>
      <c r="AF244" s="1716"/>
      <c r="AG244" s="1716"/>
      <c r="AH244" s="1716"/>
      <c r="AI244" s="1042"/>
      <c r="AJ244" s="1042"/>
      <c r="AK244" s="1042"/>
      <c r="AL244" s="1042"/>
      <c r="AM244" s="1042"/>
      <c r="AN244" s="1042"/>
      <c r="AO244" s="1042"/>
      <c r="AP244" s="1042"/>
      <c r="AQ244" s="1042"/>
      <c r="AR244" s="180"/>
      <c r="AS244" s="180"/>
      <c r="AT244" s="237"/>
      <c r="AU244" s="237"/>
      <c r="AV244" s="237"/>
      <c r="AW244" s="237"/>
      <c r="AX244" s="246"/>
      <c r="AY244" s="246"/>
    </row>
    <row r="245" spans="1:51" s="205" customFormat="1" hidden="1">
      <c r="A245" s="726"/>
      <c r="B245" s="1044"/>
      <c r="C245" s="1044"/>
      <c r="D245" s="1044"/>
      <c r="E245" s="1044"/>
      <c r="F245" s="1044"/>
      <c r="G245" s="1044"/>
      <c r="H245" s="1044"/>
      <c r="I245" s="1588"/>
      <c r="J245" s="1588"/>
      <c r="K245" s="1588"/>
      <c r="L245" s="1588"/>
      <c r="M245" s="1588"/>
      <c r="N245" s="1588"/>
      <c r="O245" s="1232"/>
      <c r="P245" s="1232"/>
      <c r="Q245" s="1716"/>
      <c r="R245" s="1716"/>
      <c r="S245" s="1716"/>
      <c r="T245" s="1716"/>
      <c r="U245" s="1716"/>
      <c r="V245" s="1716"/>
      <c r="W245" s="1716"/>
      <c r="X245" s="1716"/>
      <c r="Y245" s="1716"/>
      <c r="Z245" s="1716"/>
      <c r="AA245" s="1716"/>
      <c r="AB245" s="1716"/>
      <c r="AC245" s="1716"/>
      <c r="AD245" s="1716"/>
      <c r="AE245" s="1716"/>
      <c r="AF245" s="1716"/>
      <c r="AG245" s="1716"/>
      <c r="AH245" s="1716"/>
      <c r="AI245" s="1042"/>
      <c r="AJ245" s="1042"/>
      <c r="AK245" s="1042"/>
      <c r="AL245" s="1042"/>
      <c r="AM245" s="1042"/>
      <c r="AN245" s="1042"/>
      <c r="AO245" s="1042"/>
      <c r="AP245" s="1042"/>
      <c r="AQ245" s="1042"/>
      <c r="AR245" s="180"/>
      <c r="AS245" s="180"/>
      <c r="AT245" s="237"/>
      <c r="AU245" s="237"/>
      <c r="AV245" s="237"/>
      <c r="AW245" s="237"/>
      <c r="AX245" s="246"/>
      <c r="AY245" s="246"/>
    </row>
    <row r="246" spans="1:51" s="205" customFormat="1" ht="18" hidden="1" customHeight="1">
      <c r="A246" s="726"/>
      <c r="B246" s="1737" t="s">
        <v>906</v>
      </c>
      <c r="C246" s="1737"/>
      <c r="D246" s="1737"/>
      <c r="E246" s="1737"/>
      <c r="F246" s="1737"/>
      <c r="G246" s="1737"/>
      <c r="H246" s="1737"/>
      <c r="I246" s="1738" t="s">
        <v>700</v>
      </c>
      <c r="J246" s="1738"/>
      <c r="K246" s="1738"/>
      <c r="L246" s="1738"/>
      <c r="M246" s="1738"/>
      <c r="N246" s="1738"/>
      <c r="O246" s="1720">
        <v>9007</v>
      </c>
      <c r="P246" s="1720"/>
      <c r="Q246" s="1719" t="s">
        <v>6</v>
      </c>
      <c r="R246" s="1719"/>
      <c r="S246" s="1719"/>
      <c r="T246" s="1719" t="s">
        <v>6</v>
      </c>
      <c r="U246" s="1719"/>
      <c r="V246" s="1719"/>
      <c r="W246" s="1719" t="s">
        <v>6</v>
      </c>
      <c r="X246" s="1719"/>
      <c r="Y246" s="1719"/>
      <c r="Z246" s="1719" t="s">
        <v>6</v>
      </c>
      <c r="AA246" s="1719"/>
      <c r="AB246" s="1719"/>
      <c r="AC246" s="1719" t="s">
        <v>6</v>
      </c>
      <c r="AD246" s="1719"/>
      <c r="AE246" s="1719"/>
      <c r="AF246" s="1719" t="s">
        <v>6</v>
      </c>
      <c r="AG246" s="1719"/>
      <c r="AH246" s="1719"/>
      <c r="AI246" s="1721">
        <f>AI233+AI237+AI242</f>
        <v>0</v>
      </c>
      <c r="AJ246" s="1721"/>
      <c r="AK246" s="1721"/>
      <c r="AL246" s="1721">
        <f>AL233+AL237+AL242</f>
        <v>0</v>
      </c>
      <c r="AM246" s="1721"/>
      <c r="AN246" s="1721"/>
      <c r="AO246" s="1721">
        <f>AO233+AO237+AO242</f>
        <v>0</v>
      </c>
      <c r="AP246" s="1721"/>
      <c r="AQ246" s="1721"/>
      <c r="AR246" s="180"/>
      <c r="AS246" s="180"/>
      <c r="AT246" s="237"/>
      <c r="AU246" s="237"/>
      <c r="AV246" s="237"/>
      <c r="AW246" s="237"/>
      <c r="AX246" s="246"/>
      <c r="AY246" s="246"/>
    </row>
    <row r="247" spans="1:51" s="205" customFormat="1" ht="43.5" hidden="1" customHeight="1">
      <c r="A247" s="726"/>
      <c r="B247" s="1730" t="s">
        <v>293</v>
      </c>
      <c r="C247" s="1731"/>
      <c r="D247" s="1731"/>
      <c r="E247" s="1731"/>
      <c r="F247" s="1731"/>
      <c r="G247" s="1731"/>
      <c r="H247" s="1731"/>
      <c r="I247" s="1731"/>
      <c r="J247" s="1731"/>
      <c r="K247" s="1731"/>
      <c r="L247" s="1731"/>
      <c r="M247" s="1731"/>
      <c r="N247" s="1732"/>
      <c r="O247" s="1733" t="s">
        <v>476</v>
      </c>
      <c r="P247" s="1733"/>
      <c r="Q247" s="1725" t="s">
        <v>6</v>
      </c>
      <c r="R247" s="1725"/>
      <c r="S247" s="1725"/>
      <c r="T247" s="1725" t="s">
        <v>6</v>
      </c>
      <c r="U247" s="1725"/>
      <c r="V247" s="1725"/>
      <c r="W247" s="1725" t="s">
        <v>6</v>
      </c>
      <c r="X247" s="1725"/>
      <c r="Y247" s="1725"/>
      <c r="Z247" s="1725" t="s">
        <v>6</v>
      </c>
      <c r="AA247" s="1725"/>
      <c r="AB247" s="1725"/>
      <c r="AC247" s="1725" t="s">
        <v>6</v>
      </c>
      <c r="AD247" s="1725"/>
      <c r="AE247" s="1725"/>
      <c r="AF247" s="1725" t="s">
        <v>6</v>
      </c>
      <c r="AG247" s="1725"/>
      <c r="AH247" s="1725"/>
      <c r="AI247" s="1718">
        <f>SUM(AI248:AK252)</f>
        <v>0</v>
      </c>
      <c r="AJ247" s="1718"/>
      <c r="AK247" s="1718"/>
      <c r="AL247" s="1718">
        <f>SUM(AL248:AN252)</f>
        <v>0</v>
      </c>
      <c r="AM247" s="1718"/>
      <c r="AN247" s="1718"/>
      <c r="AO247" s="1718">
        <f>SUM(AO248:AQ252)</f>
        <v>0</v>
      </c>
      <c r="AP247" s="1718"/>
      <c r="AQ247" s="1718"/>
      <c r="AR247" s="180"/>
      <c r="AS247" s="180"/>
      <c r="AT247" s="237"/>
      <c r="AU247" s="237"/>
      <c r="AV247" s="237"/>
      <c r="AW247" s="237"/>
      <c r="AX247" s="246"/>
      <c r="AY247" s="246"/>
    </row>
    <row r="248" spans="1:51" s="205" customFormat="1" hidden="1">
      <c r="A248" s="726"/>
      <c r="B248" s="1724">
        <v>0</v>
      </c>
      <c r="C248" s="1724"/>
      <c r="D248" s="1724"/>
      <c r="E248" s="1724"/>
      <c r="F248" s="1724"/>
      <c r="G248" s="1724"/>
      <c r="H248" s="1724"/>
      <c r="I248" s="1044" t="s">
        <v>1043</v>
      </c>
      <c r="J248" s="1044"/>
      <c r="K248" s="1580" t="s">
        <v>159</v>
      </c>
      <c r="L248" s="1044"/>
      <c r="M248" s="1044"/>
      <c r="N248" s="1044"/>
      <c r="O248" s="1232"/>
      <c r="P248" s="1232"/>
      <c r="Q248" s="1716"/>
      <c r="R248" s="1716"/>
      <c r="S248" s="1716"/>
      <c r="T248" s="1716"/>
      <c r="U248" s="1716"/>
      <c r="V248" s="1716"/>
      <c r="W248" s="1716"/>
      <c r="X248" s="1716"/>
      <c r="Y248" s="1716"/>
      <c r="Z248" s="1716" t="e">
        <f>AI248/Q248</f>
        <v>#DIV/0!</v>
      </c>
      <c r="AA248" s="1716"/>
      <c r="AB248" s="1716"/>
      <c r="AC248" s="1716" t="e">
        <f t="shared" ref="AC248" si="225">AL248/T248</f>
        <v>#DIV/0!</v>
      </c>
      <c r="AD248" s="1716"/>
      <c r="AE248" s="1716"/>
      <c r="AF248" s="1716" t="e">
        <f t="shared" ref="AF248" si="226">AO248/W248</f>
        <v>#DIV/0!</v>
      </c>
      <c r="AG248" s="1716"/>
      <c r="AH248" s="1716"/>
      <c r="AI248" s="1042">
        <v>0</v>
      </c>
      <c r="AJ248" s="1042"/>
      <c r="AK248" s="1042"/>
      <c r="AL248" s="1042">
        <v>0</v>
      </c>
      <c r="AM248" s="1042"/>
      <c r="AN248" s="1042"/>
      <c r="AO248" s="1042">
        <v>0</v>
      </c>
      <c r="AP248" s="1042"/>
      <c r="AQ248" s="1042"/>
      <c r="AR248" s="180"/>
      <c r="AS248" s="180"/>
      <c r="AT248" s="237"/>
      <c r="AU248" s="237"/>
      <c r="AV248" s="237"/>
      <c r="AW248" s="237"/>
      <c r="AX248" s="246"/>
      <c r="AY248" s="246"/>
    </row>
    <row r="249" spans="1:51" s="205" customFormat="1" hidden="1">
      <c r="A249" s="726"/>
      <c r="B249" s="1724">
        <v>0</v>
      </c>
      <c r="C249" s="1724"/>
      <c r="D249" s="1724"/>
      <c r="E249" s="1724"/>
      <c r="F249" s="1724"/>
      <c r="G249" s="1724"/>
      <c r="H249" s="1724"/>
      <c r="I249" s="1044" t="s">
        <v>1043</v>
      </c>
      <c r="J249" s="1044"/>
      <c r="K249" s="1580"/>
      <c r="L249" s="1044"/>
      <c r="M249" s="1044"/>
      <c r="N249" s="1044"/>
      <c r="O249" s="1232"/>
      <c r="P249" s="1232"/>
      <c r="Q249" s="1716"/>
      <c r="R249" s="1716"/>
      <c r="S249" s="1716"/>
      <c r="T249" s="1716"/>
      <c r="U249" s="1716"/>
      <c r="V249" s="1716"/>
      <c r="W249" s="1716"/>
      <c r="X249" s="1716"/>
      <c r="Y249" s="1716"/>
      <c r="Z249" s="1716" t="e">
        <f t="shared" ref="Z249:Z251" si="227">AI249/Q249</f>
        <v>#DIV/0!</v>
      </c>
      <c r="AA249" s="1716"/>
      <c r="AB249" s="1716"/>
      <c r="AC249" s="1716" t="e">
        <f t="shared" ref="AC249:AC251" si="228">AL249/T249</f>
        <v>#DIV/0!</v>
      </c>
      <c r="AD249" s="1716"/>
      <c r="AE249" s="1716"/>
      <c r="AF249" s="1716" t="e">
        <f t="shared" ref="AF249:AF251" si="229">AO249/W249</f>
        <v>#DIV/0!</v>
      </c>
      <c r="AG249" s="1716"/>
      <c r="AH249" s="1716"/>
      <c r="AI249" s="1042">
        <v>0</v>
      </c>
      <c r="AJ249" s="1042"/>
      <c r="AK249" s="1042"/>
      <c r="AL249" s="1042">
        <v>0</v>
      </c>
      <c r="AM249" s="1042"/>
      <c r="AN249" s="1042"/>
      <c r="AO249" s="1042">
        <v>0</v>
      </c>
      <c r="AP249" s="1042"/>
      <c r="AQ249" s="1042"/>
      <c r="AR249" s="180"/>
      <c r="AS249" s="180"/>
      <c r="AT249" s="237"/>
      <c r="AU249" s="237"/>
      <c r="AV249" s="237"/>
      <c r="AW249" s="237"/>
      <c r="AX249" s="246"/>
      <c r="AY249" s="246"/>
    </row>
    <row r="250" spans="1:51" s="205" customFormat="1" hidden="1">
      <c r="A250" s="726"/>
      <c r="B250" s="1724">
        <v>0</v>
      </c>
      <c r="C250" s="1724"/>
      <c r="D250" s="1724"/>
      <c r="E250" s="1724"/>
      <c r="F250" s="1724"/>
      <c r="G250" s="1724"/>
      <c r="H250" s="1724"/>
      <c r="I250" s="1044" t="s">
        <v>1043</v>
      </c>
      <c r="J250" s="1044"/>
      <c r="K250" s="1580"/>
      <c r="L250" s="1044"/>
      <c r="M250" s="1044"/>
      <c r="N250" s="1044"/>
      <c r="O250" s="1232"/>
      <c r="P250" s="1232"/>
      <c r="Q250" s="1716"/>
      <c r="R250" s="1716"/>
      <c r="S250" s="1716"/>
      <c r="T250" s="1716"/>
      <c r="U250" s="1716"/>
      <c r="V250" s="1716"/>
      <c r="W250" s="1716"/>
      <c r="X250" s="1716"/>
      <c r="Y250" s="1716"/>
      <c r="Z250" s="1716" t="e">
        <f t="shared" si="227"/>
        <v>#DIV/0!</v>
      </c>
      <c r="AA250" s="1716"/>
      <c r="AB250" s="1716"/>
      <c r="AC250" s="1716" t="e">
        <f t="shared" si="228"/>
        <v>#DIV/0!</v>
      </c>
      <c r="AD250" s="1716"/>
      <c r="AE250" s="1716"/>
      <c r="AF250" s="1716" t="e">
        <f t="shared" si="229"/>
        <v>#DIV/0!</v>
      </c>
      <c r="AG250" s="1716"/>
      <c r="AH250" s="1716"/>
      <c r="AI250" s="1042">
        <v>0</v>
      </c>
      <c r="AJ250" s="1042"/>
      <c r="AK250" s="1042"/>
      <c r="AL250" s="1042">
        <v>0</v>
      </c>
      <c r="AM250" s="1042"/>
      <c r="AN250" s="1042"/>
      <c r="AO250" s="1042">
        <v>0</v>
      </c>
      <c r="AP250" s="1042"/>
      <c r="AQ250" s="1042"/>
      <c r="AR250" s="180"/>
      <c r="AS250" s="180"/>
      <c r="AT250" s="237"/>
      <c r="AU250" s="237"/>
      <c r="AV250" s="237"/>
      <c r="AW250" s="237"/>
      <c r="AX250" s="246"/>
      <c r="AY250" s="246"/>
    </row>
    <row r="251" spans="1:51" s="205" customFormat="1" hidden="1">
      <c r="A251" s="726"/>
      <c r="B251" s="1724">
        <v>0</v>
      </c>
      <c r="C251" s="1724"/>
      <c r="D251" s="1724"/>
      <c r="E251" s="1724"/>
      <c r="F251" s="1724"/>
      <c r="G251" s="1724"/>
      <c r="H251" s="1724"/>
      <c r="I251" s="1044" t="s">
        <v>1043</v>
      </c>
      <c r="J251" s="1044"/>
      <c r="K251" s="1580"/>
      <c r="L251" s="1044"/>
      <c r="M251" s="1044"/>
      <c r="N251" s="1044"/>
      <c r="O251" s="1232"/>
      <c r="P251" s="1232"/>
      <c r="Q251" s="1716"/>
      <c r="R251" s="1716"/>
      <c r="S251" s="1716"/>
      <c r="T251" s="1716"/>
      <c r="U251" s="1716"/>
      <c r="V251" s="1716"/>
      <c r="W251" s="1716"/>
      <c r="X251" s="1716"/>
      <c r="Y251" s="1716"/>
      <c r="Z251" s="1716" t="e">
        <f t="shared" si="227"/>
        <v>#DIV/0!</v>
      </c>
      <c r="AA251" s="1716"/>
      <c r="AB251" s="1716"/>
      <c r="AC251" s="1716" t="e">
        <f t="shared" si="228"/>
        <v>#DIV/0!</v>
      </c>
      <c r="AD251" s="1716"/>
      <c r="AE251" s="1716"/>
      <c r="AF251" s="1716" t="e">
        <f t="shared" si="229"/>
        <v>#DIV/0!</v>
      </c>
      <c r="AG251" s="1716"/>
      <c r="AH251" s="1716"/>
      <c r="AI251" s="1042">
        <v>0</v>
      </c>
      <c r="AJ251" s="1042"/>
      <c r="AK251" s="1042"/>
      <c r="AL251" s="1042">
        <v>0</v>
      </c>
      <c r="AM251" s="1042"/>
      <c r="AN251" s="1042"/>
      <c r="AO251" s="1042">
        <v>0</v>
      </c>
      <c r="AP251" s="1042"/>
      <c r="AQ251" s="1042"/>
      <c r="AR251" s="180"/>
      <c r="AS251" s="180"/>
      <c r="AT251" s="237"/>
      <c r="AU251" s="237"/>
      <c r="AV251" s="237"/>
      <c r="AW251" s="237"/>
      <c r="AX251" s="246"/>
      <c r="AY251" s="246"/>
    </row>
    <row r="252" spans="1:51" s="205" customFormat="1" ht="15" hidden="1" customHeight="1">
      <c r="A252" s="726"/>
      <c r="B252" s="1724">
        <v>0</v>
      </c>
      <c r="C252" s="1724"/>
      <c r="D252" s="1724"/>
      <c r="E252" s="1724"/>
      <c r="F252" s="1724"/>
      <c r="G252" s="1724"/>
      <c r="H252" s="1724"/>
      <c r="I252" s="1044" t="s">
        <v>1043</v>
      </c>
      <c r="J252" s="1044"/>
      <c r="K252" s="1580"/>
      <c r="L252" s="1044"/>
      <c r="M252" s="1044"/>
      <c r="N252" s="1044"/>
      <c r="O252" s="1232"/>
      <c r="P252" s="1232"/>
      <c r="Q252" s="1716"/>
      <c r="R252" s="1716"/>
      <c r="S252" s="1716"/>
      <c r="T252" s="1716"/>
      <c r="U252" s="1716"/>
      <c r="V252" s="1716"/>
      <c r="W252" s="1716"/>
      <c r="X252" s="1716"/>
      <c r="Y252" s="1716"/>
      <c r="Z252" s="1716" t="e">
        <f t="shared" ref="Z252" si="230">AI252/Q252</f>
        <v>#DIV/0!</v>
      </c>
      <c r="AA252" s="1716"/>
      <c r="AB252" s="1716"/>
      <c r="AC252" s="1716" t="e">
        <f t="shared" ref="AC252" si="231">AL252/T252</f>
        <v>#DIV/0!</v>
      </c>
      <c r="AD252" s="1716"/>
      <c r="AE252" s="1716"/>
      <c r="AF252" s="1716" t="e">
        <f t="shared" ref="AF252" si="232">AO252/W252</f>
        <v>#DIV/0!</v>
      </c>
      <c r="AG252" s="1716"/>
      <c r="AH252" s="1716"/>
      <c r="AI252" s="1042">
        <v>0</v>
      </c>
      <c r="AJ252" s="1042"/>
      <c r="AK252" s="1042"/>
      <c r="AL252" s="1042">
        <v>0</v>
      </c>
      <c r="AM252" s="1042"/>
      <c r="AN252" s="1042"/>
      <c r="AO252" s="1042">
        <v>0</v>
      </c>
      <c r="AP252" s="1042"/>
      <c r="AQ252" s="1042"/>
      <c r="AR252" s="180"/>
      <c r="AS252" s="180"/>
      <c r="AT252" s="237"/>
      <c r="AU252" s="237"/>
      <c r="AV252" s="237"/>
      <c r="AW252" s="237"/>
      <c r="AX252" s="246"/>
      <c r="AY252" s="246"/>
    </row>
    <row r="253" spans="1:51" s="205" customFormat="1" ht="27.75" hidden="1" customHeight="1">
      <c r="A253" s="726"/>
      <c r="B253" s="1730" t="s">
        <v>216</v>
      </c>
      <c r="C253" s="1731"/>
      <c r="D253" s="1731"/>
      <c r="E253" s="1731"/>
      <c r="F253" s="1731"/>
      <c r="G253" s="1731"/>
      <c r="H253" s="1731"/>
      <c r="I253" s="1731"/>
      <c r="J253" s="1731"/>
      <c r="K253" s="1731"/>
      <c r="L253" s="1731"/>
      <c r="M253" s="1731"/>
      <c r="N253" s="1732"/>
      <c r="O253" s="1745" t="s">
        <v>905</v>
      </c>
      <c r="P253" s="1746"/>
      <c r="Q253" s="1725" t="s">
        <v>6</v>
      </c>
      <c r="R253" s="1725"/>
      <c r="S253" s="1725"/>
      <c r="T253" s="1725" t="s">
        <v>6</v>
      </c>
      <c r="U253" s="1725"/>
      <c r="V253" s="1725"/>
      <c r="W253" s="1725" t="s">
        <v>6</v>
      </c>
      <c r="X253" s="1725"/>
      <c r="Y253" s="1725"/>
      <c r="Z253" s="1725" t="s">
        <v>6</v>
      </c>
      <c r="AA253" s="1725"/>
      <c r="AB253" s="1725"/>
      <c r="AC253" s="1725" t="s">
        <v>6</v>
      </c>
      <c r="AD253" s="1725"/>
      <c r="AE253" s="1725"/>
      <c r="AF253" s="1725" t="s">
        <v>6</v>
      </c>
      <c r="AG253" s="1725"/>
      <c r="AH253" s="1725"/>
      <c r="AI253" s="1718">
        <f>AI254</f>
        <v>0</v>
      </c>
      <c r="AJ253" s="1718"/>
      <c r="AK253" s="1718"/>
      <c r="AL253" s="1718">
        <f>AL254</f>
        <v>0</v>
      </c>
      <c r="AM253" s="1718"/>
      <c r="AN253" s="1718"/>
      <c r="AO253" s="1718">
        <f>AO254</f>
        <v>0</v>
      </c>
      <c r="AP253" s="1718"/>
      <c r="AQ253" s="1718"/>
      <c r="AR253" s="180"/>
      <c r="AS253" s="180"/>
      <c r="AT253" s="237"/>
      <c r="AU253" s="237"/>
      <c r="AV253" s="237"/>
      <c r="AW253" s="237"/>
      <c r="AX253" s="246"/>
      <c r="AY253" s="246"/>
    </row>
    <row r="254" spans="1:51" s="205" customFormat="1" ht="30.75" hidden="1" customHeight="1">
      <c r="A254" s="726"/>
      <c r="B254" s="1747" t="s">
        <v>215</v>
      </c>
      <c r="C254" s="1748"/>
      <c r="D254" s="1748"/>
      <c r="E254" s="1748"/>
      <c r="F254" s="1748"/>
      <c r="G254" s="1748"/>
      <c r="H254" s="1748"/>
      <c r="I254" s="1748"/>
      <c r="J254" s="1748"/>
      <c r="K254" s="1748"/>
      <c r="L254" s="1748"/>
      <c r="M254" s="1748"/>
      <c r="N254" s="1749"/>
      <c r="O254" s="1750"/>
      <c r="P254" s="1750"/>
      <c r="Q254" s="1751" t="s">
        <v>6</v>
      </c>
      <c r="R254" s="1751"/>
      <c r="S254" s="1751"/>
      <c r="T254" s="1751" t="s">
        <v>6</v>
      </c>
      <c r="U254" s="1751"/>
      <c r="V254" s="1751"/>
      <c r="W254" s="1751" t="s">
        <v>6</v>
      </c>
      <c r="X254" s="1751"/>
      <c r="Y254" s="1751"/>
      <c r="Z254" s="1751" t="s">
        <v>6</v>
      </c>
      <c r="AA254" s="1751"/>
      <c r="AB254" s="1751"/>
      <c r="AC254" s="1751" t="s">
        <v>6</v>
      </c>
      <c r="AD254" s="1751"/>
      <c r="AE254" s="1751"/>
      <c r="AF254" s="1751" t="s">
        <v>6</v>
      </c>
      <c r="AG254" s="1751"/>
      <c r="AH254" s="1751"/>
      <c r="AI254" s="1752">
        <f>SUM(AI255:AK259)</f>
        <v>0</v>
      </c>
      <c r="AJ254" s="1752"/>
      <c r="AK254" s="1752"/>
      <c r="AL254" s="1752">
        <f>SUM(AL255:AN259)</f>
        <v>0</v>
      </c>
      <c r="AM254" s="1752"/>
      <c r="AN254" s="1752"/>
      <c r="AO254" s="1752">
        <f>SUM(AO255:AQ259)</f>
        <v>0</v>
      </c>
      <c r="AP254" s="1752"/>
      <c r="AQ254" s="1752"/>
      <c r="AR254" s="180"/>
      <c r="AS254" s="180"/>
      <c r="AT254" s="237"/>
      <c r="AU254" s="237"/>
      <c r="AV254" s="237"/>
      <c r="AW254" s="237"/>
      <c r="AX254" s="246"/>
      <c r="AY254" s="246"/>
    </row>
    <row r="255" spans="1:51" s="205" customFormat="1" hidden="1">
      <c r="A255" s="726"/>
      <c r="B255" s="1724">
        <v>0</v>
      </c>
      <c r="C255" s="1724"/>
      <c r="D255" s="1724"/>
      <c r="E255" s="1724"/>
      <c r="F255" s="1724"/>
      <c r="G255" s="1724"/>
      <c r="H255" s="1724"/>
      <c r="I255" s="1044" t="s">
        <v>1043</v>
      </c>
      <c r="J255" s="1044"/>
      <c r="K255" s="1580" t="s">
        <v>257</v>
      </c>
      <c r="L255" s="1044"/>
      <c r="M255" s="1044"/>
      <c r="N255" s="1044"/>
      <c r="O255" s="1232"/>
      <c r="P255" s="1232"/>
      <c r="Q255" s="1716"/>
      <c r="R255" s="1716"/>
      <c r="S255" s="1716"/>
      <c r="T255" s="1716"/>
      <c r="U255" s="1716"/>
      <c r="V255" s="1716"/>
      <c r="W255" s="1716"/>
      <c r="X255" s="1716"/>
      <c r="Y255" s="1716"/>
      <c r="Z255" s="1716" t="e">
        <f>AI255/Q255</f>
        <v>#DIV/0!</v>
      </c>
      <c r="AA255" s="1716"/>
      <c r="AB255" s="1716"/>
      <c r="AC255" s="1716" t="e">
        <f t="shared" ref="AC255" si="233">AL255/T255</f>
        <v>#DIV/0!</v>
      </c>
      <c r="AD255" s="1716"/>
      <c r="AE255" s="1716"/>
      <c r="AF255" s="1716" t="e">
        <f t="shared" ref="AF255" si="234">AO255/W255</f>
        <v>#DIV/0!</v>
      </c>
      <c r="AG255" s="1716"/>
      <c r="AH255" s="1716"/>
      <c r="AI255" s="1042">
        <v>0</v>
      </c>
      <c r="AJ255" s="1042"/>
      <c r="AK255" s="1042"/>
      <c r="AL255" s="1042">
        <v>0</v>
      </c>
      <c r="AM255" s="1042"/>
      <c r="AN255" s="1042"/>
      <c r="AO255" s="1042">
        <v>0</v>
      </c>
      <c r="AP255" s="1042"/>
      <c r="AQ255" s="1042"/>
      <c r="AR255" s="180"/>
      <c r="AS255" s="180"/>
      <c r="AT255" s="237"/>
      <c r="AU255" s="237"/>
      <c r="AV255" s="237"/>
      <c r="AW255" s="237"/>
      <c r="AX255" s="246"/>
      <c r="AY255" s="246"/>
    </row>
    <row r="256" spans="1:51" s="205" customFormat="1" hidden="1">
      <c r="A256" s="726"/>
      <c r="B256" s="1724">
        <v>0</v>
      </c>
      <c r="C256" s="1724"/>
      <c r="D256" s="1724"/>
      <c r="E256" s="1724"/>
      <c r="F256" s="1724"/>
      <c r="G256" s="1724"/>
      <c r="H256" s="1724"/>
      <c r="I256" s="1044" t="s">
        <v>1043</v>
      </c>
      <c r="J256" s="1044"/>
      <c r="K256" s="1580"/>
      <c r="L256" s="1044"/>
      <c r="M256" s="1044"/>
      <c r="N256" s="1044"/>
      <c r="O256" s="1232"/>
      <c r="P256" s="1232"/>
      <c r="Q256" s="1716"/>
      <c r="R256" s="1716"/>
      <c r="S256" s="1716"/>
      <c r="T256" s="1716"/>
      <c r="U256" s="1716"/>
      <c r="V256" s="1716"/>
      <c r="W256" s="1716"/>
      <c r="X256" s="1716"/>
      <c r="Y256" s="1716"/>
      <c r="Z256" s="1716" t="e">
        <f t="shared" ref="Z256:Z258" si="235">AI256/Q256</f>
        <v>#DIV/0!</v>
      </c>
      <c r="AA256" s="1716"/>
      <c r="AB256" s="1716"/>
      <c r="AC256" s="1716" t="e">
        <f t="shared" ref="AC256:AC258" si="236">AL256/T256</f>
        <v>#DIV/0!</v>
      </c>
      <c r="AD256" s="1716"/>
      <c r="AE256" s="1716"/>
      <c r="AF256" s="1716" t="e">
        <f t="shared" ref="AF256:AF258" si="237">AO256/W256</f>
        <v>#DIV/0!</v>
      </c>
      <c r="AG256" s="1716"/>
      <c r="AH256" s="1716"/>
      <c r="AI256" s="1042">
        <v>0</v>
      </c>
      <c r="AJ256" s="1042"/>
      <c r="AK256" s="1042"/>
      <c r="AL256" s="1042">
        <v>0</v>
      </c>
      <c r="AM256" s="1042"/>
      <c r="AN256" s="1042"/>
      <c r="AO256" s="1042">
        <v>0</v>
      </c>
      <c r="AP256" s="1042"/>
      <c r="AQ256" s="1042"/>
      <c r="AR256" s="180"/>
      <c r="AS256" s="180"/>
      <c r="AT256" s="237"/>
      <c r="AU256" s="237"/>
      <c r="AV256" s="237"/>
      <c r="AW256" s="237"/>
      <c r="AX256" s="246"/>
      <c r="AY256" s="246"/>
    </row>
    <row r="257" spans="1:51" s="205" customFormat="1" hidden="1">
      <c r="A257" s="726"/>
      <c r="B257" s="1724">
        <v>0</v>
      </c>
      <c r="C257" s="1724"/>
      <c r="D257" s="1724"/>
      <c r="E257" s="1724"/>
      <c r="F257" s="1724"/>
      <c r="G257" s="1724"/>
      <c r="H257" s="1724"/>
      <c r="I257" s="1044" t="s">
        <v>1043</v>
      </c>
      <c r="J257" s="1044"/>
      <c r="K257" s="1580"/>
      <c r="L257" s="1044"/>
      <c r="M257" s="1044"/>
      <c r="N257" s="1044"/>
      <c r="O257" s="1232"/>
      <c r="P257" s="1232"/>
      <c r="Q257" s="1716"/>
      <c r="R257" s="1716"/>
      <c r="S257" s="1716"/>
      <c r="T257" s="1716"/>
      <c r="U257" s="1716"/>
      <c r="V257" s="1716"/>
      <c r="W257" s="1716"/>
      <c r="X257" s="1716"/>
      <c r="Y257" s="1716"/>
      <c r="Z257" s="1716" t="e">
        <f t="shared" si="235"/>
        <v>#DIV/0!</v>
      </c>
      <c r="AA257" s="1716"/>
      <c r="AB257" s="1716"/>
      <c r="AC257" s="1716" t="e">
        <f t="shared" si="236"/>
        <v>#DIV/0!</v>
      </c>
      <c r="AD257" s="1716"/>
      <c r="AE257" s="1716"/>
      <c r="AF257" s="1716" t="e">
        <f t="shared" si="237"/>
        <v>#DIV/0!</v>
      </c>
      <c r="AG257" s="1716"/>
      <c r="AH257" s="1716"/>
      <c r="AI257" s="1042">
        <v>0</v>
      </c>
      <c r="AJ257" s="1042"/>
      <c r="AK257" s="1042"/>
      <c r="AL257" s="1042">
        <v>0</v>
      </c>
      <c r="AM257" s="1042"/>
      <c r="AN257" s="1042"/>
      <c r="AO257" s="1042">
        <v>0</v>
      </c>
      <c r="AP257" s="1042"/>
      <c r="AQ257" s="1042"/>
      <c r="AR257" s="180"/>
      <c r="AS257" s="180"/>
      <c r="AT257" s="237"/>
      <c r="AU257" s="237"/>
      <c r="AV257" s="237"/>
      <c r="AW257" s="237"/>
      <c r="AX257" s="246"/>
      <c r="AY257" s="246"/>
    </row>
    <row r="258" spans="1:51" s="205" customFormat="1" hidden="1">
      <c r="A258" s="726"/>
      <c r="B258" s="1724">
        <v>0</v>
      </c>
      <c r="C258" s="1724"/>
      <c r="D258" s="1724"/>
      <c r="E258" s="1724"/>
      <c r="F258" s="1724"/>
      <c r="G258" s="1724"/>
      <c r="H258" s="1724"/>
      <c r="I258" s="1044" t="s">
        <v>1043</v>
      </c>
      <c r="J258" s="1044"/>
      <c r="K258" s="1580"/>
      <c r="L258" s="1044"/>
      <c r="M258" s="1044"/>
      <c r="N258" s="1044"/>
      <c r="O258" s="1232"/>
      <c r="P258" s="1232"/>
      <c r="Q258" s="1716"/>
      <c r="R258" s="1716"/>
      <c r="S258" s="1716"/>
      <c r="T258" s="1716"/>
      <c r="U258" s="1716"/>
      <c r="V258" s="1716"/>
      <c r="W258" s="1716"/>
      <c r="X258" s="1716"/>
      <c r="Y258" s="1716"/>
      <c r="Z258" s="1716" t="e">
        <f t="shared" si="235"/>
        <v>#DIV/0!</v>
      </c>
      <c r="AA258" s="1716"/>
      <c r="AB258" s="1716"/>
      <c r="AC258" s="1716" t="e">
        <f t="shared" si="236"/>
        <v>#DIV/0!</v>
      </c>
      <c r="AD258" s="1716"/>
      <c r="AE258" s="1716"/>
      <c r="AF258" s="1716" t="e">
        <f t="shared" si="237"/>
        <v>#DIV/0!</v>
      </c>
      <c r="AG258" s="1716"/>
      <c r="AH258" s="1716"/>
      <c r="AI258" s="1042">
        <v>0</v>
      </c>
      <c r="AJ258" s="1042"/>
      <c r="AK258" s="1042"/>
      <c r="AL258" s="1042">
        <v>0</v>
      </c>
      <c r="AM258" s="1042"/>
      <c r="AN258" s="1042"/>
      <c r="AO258" s="1042">
        <v>0</v>
      </c>
      <c r="AP258" s="1042"/>
      <c r="AQ258" s="1042"/>
      <c r="AR258" s="180"/>
      <c r="AS258" s="180"/>
      <c r="AT258" s="237"/>
      <c r="AU258" s="237"/>
      <c r="AV258" s="237"/>
      <c r="AW258" s="237"/>
      <c r="AX258" s="246"/>
      <c r="AY258" s="246"/>
    </row>
    <row r="259" spans="1:51" s="205" customFormat="1" ht="15" hidden="1" customHeight="1">
      <c r="A259" s="726"/>
      <c r="B259" s="1724">
        <v>0</v>
      </c>
      <c r="C259" s="1724"/>
      <c r="D259" s="1724"/>
      <c r="E259" s="1724"/>
      <c r="F259" s="1724"/>
      <c r="G259" s="1724"/>
      <c r="H259" s="1724"/>
      <c r="I259" s="1044" t="s">
        <v>1043</v>
      </c>
      <c r="J259" s="1044"/>
      <c r="K259" s="1580"/>
      <c r="L259" s="1044"/>
      <c r="M259" s="1044"/>
      <c r="N259" s="1044"/>
      <c r="O259" s="1232"/>
      <c r="P259" s="1232"/>
      <c r="Q259" s="1716"/>
      <c r="R259" s="1716"/>
      <c r="S259" s="1716"/>
      <c r="T259" s="1716"/>
      <c r="U259" s="1716"/>
      <c r="V259" s="1716"/>
      <c r="W259" s="1716"/>
      <c r="X259" s="1716"/>
      <c r="Y259" s="1716"/>
      <c r="Z259" s="1716" t="e">
        <f t="shared" ref="Z259" si="238">AI259/Q259</f>
        <v>#DIV/0!</v>
      </c>
      <c r="AA259" s="1716"/>
      <c r="AB259" s="1716"/>
      <c r="AC259" s="1716" t="e">
        <f t="shared" ref="AC259" si="239">AL259/T259</f>
        <v>#DIV/0!</v>
      </c>
      <c r="AD259" s="1716"/>
      <c r="AE259" s="1716"/>
      <c r="AF259" s="1716" t="e">
        <f t="shared" ref="AF259" si="240">AO259/W259</f>
        <v>#DIV/0!</v>
      </c>
      <c r="AG259" s="1716"/>
      <c r="AH259" s="1716"/>
      <c r="AI259" s="1042">
        <v>0</v>
      </c>
      <c r="AJ259" s="1042"/>
      <c r="AK259" s="1042"/>
      <c r="AL259" s="1042">
        <v>0</v>
      </c>
      <c r="AM259" s="1042"/>
      <c r="AN259" s="1042"/>
      <c r="AO259" s="1042">
        <v>0</v>
      </c>
      <c r="AP259" s="1042"/>
      <c r="AQ259" s="1042"/>
      <c r="AR259" s="180"/>
      <c r="AS259" s="180"/>
      <c r="AT259" s="237"/>
      <c r="AU259" s="237"/>
      <c r="AV259" s="237"/>
      <c r="AW259" s="237"/>
      <c r="AX259" s="246"/>
      <c r="AY259" s="246"/>
    </row>
    <row r="260" spans="1:51" s="205" customFormat="1" ht="44.25" hidden="1" customHeight="1">
      <c r="A260" s="726"/>
      <c r="B260" s="1730" t="s">
        <v>864</v>
      </c>
      <c r="C260" s="1731"/>
      <c r="D260" s="1731"/>
      <c r="E260" s="1731"/>
      <c r="F260" s="1731"/>
      <c r="G260" s="1731"/>
      <c r="H260" s="1731"/>
      <c r="I260" s="1731"/>
      <c r="J260" s="1731"/>
      <c r="K260" s="1731"/>
      <c r="L260" s="1731"/>
      <c r="M260" s="1731"/>
      <c r="N260" s="1732"/>
      <c r="O260" s="1745" t="s">
        <v>904</v>
      </c>
      <c r="P260" s="1746"/>
      <c r="Q260" s="1725" t="s">
        <v>6</v>
      </c>
      <c r="R260" s="1725"/>
      <c r="S260" s="1725"/>
      <c r="T260" s="1725" t="s">
        <v>6</v>
      </c>
      <c r="U260" s="1725"/>
      <c r="V260" s="1725"/>
      <c r="W260" s="1725" t="s">
        <v>6</v>
      </c>
      <c r="X260" s="1725"/>
      <c r="Y260" s="1725"/>
      <c r="Z260" s="1725" t="s">
        <v>6</v>
      </c>
      <c r="AA260" s="1725"/>
      <c r="AB260" s="1725"/>
      <c r="AC260" s="1725" t="s">
        <v>6</v>
      </c>
      <c r="AD260" s="1725"/>
      <c r="AE260" s="1725"/>
      <c r="AF260" s="1725" t="s">
        <v>6</v>
      </c>
      <c r="AG260" s="1725"/>
      <c r="AH260" s="1725"/>
      <c r="AI260" s="1718">
        <f>SUM(AI261:AK265)</f>
        <v>0</v>
      </c>
      <c r="AJ260" s="1718"/>
      <c r="AK260" s="1718"/>
      <c r="AL260" s="1718">
        <f>SUM(AL261:AN265)</f>
        <v>0</v>
      </c>
      <c r="AM260" s="1718"/>
      <c r="AN260" s="1718"/>
      <c r="AO260" s="1718">
        <f>SUM(AO261:AQ265)</f>
        <v>0</v>
      </c>
      <c r="AP260" s="1718"/>
      <c r="AQ260" s="1718"/>
      <c r="AR260" s="180"/>
      <c r="AS260" s="180"/>
      <c r="AT260" s="237"/>
      <c r="AU260" s="237"/>
      <c r="AV260" s="237"/>
      <c r="AW260" s="237"/>
      <c r="AX260" s="246"/>
      <c r="AY260" s="246"/>
    </row>
    <row r="261" spans="1:51" s="205" customFormat="1" hidden="1">
      <c r="A261" s="726"/>
      <c r="B261" s="1724">
        <v>0</v>
      </c>
      <c r="C261" s="1724"/>
      <c r="D261" s="1724"/>
      <c r="E261" s="1724"/>
      <c r="F261" s="1724"/>
      <c r="G261" s="1724"/>
      <c r="H261" s="1724"/>
      <c r="I261" s="1588" t="s">
        <v>1043</v>
      </c>
      <c r="J261" s="1588"/>
      <c r="K261" s="1232"/>
      <c r="L261" s="1588"/>
      <c r="M261" s="1588"/>
      <c r="N261" s="1588"/>
      <c r="O261" s="1232"/>
      <c r="P261" s="1232"/>
      <c r="Q261" s="1716"/>
      <c r="R261" s="1716"/>
      <c r="S261" s="1716"/>
      <c r="T261" s="1716"/>
      <c r="U261" s="1716"/>
      <c r="V261" s="1716"/>
      <c r="W261" s="1716"/>
      <c r="X261" s="1716"/>
      <c r="Y261" s="1716"/>
      <c r="Z261" s="1716" t="e">
        <f>AI261/Q261</f>
        <v>#DIV/0!</v>
      </c>
      <c r="AA261" s="1716"/>
      <c r="AB261" s="1716"/>
      <c r="AC261" s="1716" t="e">
        <f t="shared" ref="AC261" si="241">AL261/T261</f>
        <v>#DIV/0!</v>
      </c>
      <c r="AD261" s="1716"/>
      <c r="AE261" s="1716"/>
      <c r="AF261" s="1716" t="e">
        <f t="shared" ref="AF261" si="242">AO261/W261</f>
        <v>#DIV/0!</v>
      </c>
      <c r="AG261" s="1716"/>
      <c r="AH261" s="1716"/>
      <c r="AI261" s="1042">
        <v>0</v>
      </c>
      <c r="AJ261" s="1042"/>
      <c r="AK261" s="1042"/>
      <c r="AL261" s="1042">
        <v>0</v>
      </c>
      <c r="AM261" s="1042"/>
      <c r="AN261" s="1042"/>
      <c r="AO261" s="1042">
        <v>0</v>
      </c>
      <c r="AP261" s="1042"/>
      <c r="AQ261" s="1042"/>
      <c r="AR261" s="180"/>
      <c r="AS261" s="180"/>
      <c r="AT261" s="237"/>
      <c r="AU261" s="237"/>
      <c r="AV261" s="237"/>
      <c r="AW261" s="237"/>
      <c r="AX261" s="246"/>
      <c r="AY261" s="246"/>
    </row>
    <row r="262" spans="1:51" s="205" customFormat="1" hidden="1">
      <c r="A262" s="726"/>
      <c r="B262" s="1724">
        <v>0</v>
      </c>
      <c r="C262" s="1724"/>
      <c r="D262" s="1724"/>
      <c r="E262" s="1724"/>
      <c r="F262" s="1724"/>
      <c r="G262" s="1724"/>
      <c r="H262" s="1724"/>
      <c r="I262" s="1588" t="s">
        <v>1043</v>
      </c>
      <c r="J262" s="1588"/>
      <c r="K262" s="1232"/>
      <c r="L262" s="1588"/>
      <c r="M262" s="1588"/>
      <c r="N262" s="1588"/>
      <c r="O262" s="1232"/>
      <c r="P262" s="1232"/>
      <c r="Q262" s="1716"/>
      <c r="R262" s="1716"/>
      <c r="S262" s="1716"/>
      <c r="T262" s="1716"/>
      <c r="U262" s="1716"/>
      <c r="V262" s="1716"/>
      <c r="W262" s="1716"/>
      <c r="X262" s="1716"/>
      <c r="Y262" s="1716"/>
      <c r="Z262" s="1716" t="e">
        <f t="shared" ref="Z262:Z264" si="243">AI262/Q262</f>
        <v>#DIV/0!</v>
      </c>
      <c r="AA262" s="1716"/>
      <c r="AB262" s="1716"/>
      <c r="AC262" s="1716" t="e">
        <f t="shared" ref="AC262:AC264" si="244">AL262/T262</f>
        <v>#DIV/0!</v>
      </c>
      <c r="AD262" s="1716"/>
      <c r="AE262" s="1716"/>
      <c r="AF262" s="1716" t="e">
        <f t="shared" ref="AF262:AF264" si="245">AO262/W262</f>
        <v>#DIV/0!</v>
      </c>
      <c r="AG262" s="1716"/>
      <c r="AH262" s="1716"/>
      <c r="AI262" s="1042">
        <v>0</v>
      </c>
      <c r="AJ262" s="1042"/>
      <c r="AK262" s="1042"/>
      <c r="AL262" s="1042">
        <v>0</v>
      </c>
      <c r="AM262" s="1042"/>
      <c r="AN262" s="1042"/>
      <c r="AO262" s="1042">
        <v>0</v>
      </c>
      <c r="AP262" s="1042"/>
      <c r="AQ262" s="1042"/>
      <c r="AR262" s="180"/>
      <c r="AS262" s="180"/>
      <c r="AT262" s="237"/>
      <c r="AU262" s="237"/>
      <c r="AV262" s="237"/>
      <c r="AW262" s="237"/>
      <c r="AX262" s="246"/>
      <c r="AY262" s="246"/>
    </row>
    <row r="263" spans="1:51" s="205" customFormat="1" hidden="1">
      <c r="A263" s="726"/>
      <c r="B263" s="1724">
        <v>0</v>
      </c>
      <c r="C263" s="1724"/>
      <c r="D263" s="1724"/>
      <c r="E263" s="1724"/>
      <c r="F263" s="1724"/>
      <c r="G263" s="1724"/>
      <c r="H263" s="1724"/>
      <c r="I263" s="1588" t="s">
        <v>1043</v>
      </c>
      <c r="J263" s="1588"/>
      <c r="K263" s="1232"/>
      <c r="L263" s="1588"/>
      <c r="M263" s="1588"/>
      <c r="N263" s="1588"/>
      <c r="O263" s="1232"/>
      <c r="P263" s="1232"/>
      <c r="Q263" s="1716"/>
      <c r="R263" s="1716"/>
      <c r="S263" s="1716"/>
      <c r="T263" s="1716"/>
      <c r="U263" s="1716"/>
      <c r="V263" s="1716"/>
      <c r="W263" s="1716"/>
      <c r="X263" s="1716"/>
      <c r="Y263" s="1716"/>
      <c r="Z263" s="1716" t="e">
        <f t="shared" si="243"/>
        <v>#DIV/0!</v>
      </c>
      <c r="AA263" s="1716"/>
      <c r="AB263" s="1716"/>
      <c r="AC263" s="1716" t="e">
        <f t="shared" si="244"/>
        <v>#DIV/0!</v>
      </c>
      <c r="AD263" s="1716"/>
      <c r="AE263" s="1716"/>
      <c r="AF263" s="1716" t="e">
        <f t="shared" si="245"/>
        <v>#DIV/0!</v>
      </c>
      <c r="AG263" s="1716"/>
      <c r="AH263" s="1716"/>
      <c r="AI263" s="1042">
        <v>0</v>
      </c>
      <c r="AJ263" s="1042"/>
      <c r="AK263" s="1042"/>
      <c r="AL263" s="1042">
        <v>0</v>
      </c>
      <c r="AM263" s="1042"/>
      <c r="AN263" s="1042"/>
      <c r="AO263" s="1042">
        <v>0</v>
      </c>
      <c r="AP263" s="1042"/>
      <c r="AQ263" s="1042"/>
      <c r="AR263" s="180"/>
      <c r="AS263" s="180"/>
      <c r="AT263" s="237"/>
      <c r="AU263" s="237"/>
      <c r="AV263" s="237"/>
      <c r="AW263" s="237"/>
      <c r="AX263" s="246"/>
      <c r="AY263" s="246"/>
    </row>
    <row r="264" spans="1:51" s="205" customFormat="1" hidden="1">
      <c r="A264" s="726"/>
      <c r="B264" s="1724">
        <v>0</v>
      </c>
      <c r="C264" s="1724"/>
      <c r="D264" s="1724"/>
      <c r="E264" s="1724"/>
      <c r="F264" s="1724"/>
      <c r="G264" s="1724"/>
      <c r="H264" s="1724"/>
      <c r="I264" s="1588" t="s">
        <v>1043</v>
      </c>
      <c r="J264" s="1588"/>
      <c r="K264" s="1232"/>
      <c r="L264" s="1588"/>
      <c r="M264" s="1588"/>
      <c r="N264" s="1588"/>
      <c r="O264" s="1232"/>
      <c r="P264" s="1232"/>
      <c r="Q264" s="1716"/>
      <c r="R264" s="1716"/>
      <c r="S264" s="1716"/>
      <c r="T264" s="1716"/>
      <c r="U264" s="1716"/>
      <c r="V264" s="1716"/>
      <c r="W264" s="1716"/>
      <c r="X264" s="1716"/>
      <c r="Y264" s="1716"/>
      <c r="Z264" s="1716" t="e">
        <f t="shared" si="243"/>
        <v>#DIV/0!</v>
      </c>
      <c r="AA264" s="1716"/>
      <c r="AB264" s="1716"/>
      <c r="AC264" s="1716" t="e">
        <f t="shared" si="244"/>
        <v>#DIV/0!</v>
      </c>
      <c r="AD264" s="1716"/>
      <c r="AE264" s="1716"/>
      <c r="AF264" s="1716" t="e">
        <f t="shared" si="245"/>
        <v>#DIV/0!</v>
      </c>
      <c r="AG264" s="1716"/>
      <c r="AH264" s="1716"/>
      <c r="AI264" s="1042">
        <v>0</v>
      </c>
      <c r="AJ264" s="1042"/>
      <c r="AK264" s="1042"/>
      <c r="AL264" s="1042">
        <v>0</v>
      </c>
      <c r="AM264" s="1042"/>
      <c r="AN264" s="1042"/>
      <c r="AO264" s="1042">
        <v>0</v>
      </c>
      <c r="AP264" s="1042"/>
      <c r="AQ264" s="1042"/>
      <c r="AR264" s="180"/>
      <c r="AS264" s="180"/>
      <c r="AT264" s="237"/>
      <c r="AU264" s="237"/>
      <c r="AV264" s="237"/>
      <c r="AW264" s="237"/>
      <c r="AX264" s="246"/>
      <c r="AY264" s="246"/>
    </row>
    <row r="265" spans="1:51" s="205" customFormat="1" hidden="1">
      <c r="A265" s="726"/>
      <c r="B265" s="1724">
        <v>0</v>
      </c>
      <c r="C265" s="1724"/>
      <c r="D265" s="1724"/>
      <c r="E265" s="1724"/>
      <c r="F265" s="1724"/>
      <c r="G265" s="1724"/>
      <c r="H265" s="1724"/>
      <c r="I265" s="1588" t="s">
        <v>1043</v>
      </c>
      <c r="J265" s="1588"/>
      <c r="K265" s="1232"/>
      <c r="L265" s="1588"/>
      <c r="M265" s="1588"/>
      <c r="N265" s="1588"/>
      <c r="O265" s="1232"/>
      <c r="P265" s="1232"/>
      <c r="Q265" s="1716"/>
      <c r="R265" s="1716"/>
      <c r="S265" s="1716"/>
      <c r="T265" s="1716"/>
      <c r="U265" s="1716"/>
      <c r="V265" s="1716"/>
      <c r="W265" s="1716"/>
      <c r="X265" s="1716"/>
      <c r="Y265" s="1716"/>
      <c r="Z265" s="1716" t="e">
        <f t="shared" ref="Z265" si="246">AI265/Q265</f>
        <v>#DIV/0!</v>
      </c>
      <c r="AA265" s="1716"/>
      <c r="AB265" s="1716"/>
      <c r="AC265" s="1716" t="e">
        <f t="shared" ref="AC265" si="247">AL265/T265</f>
        <v>#DIV/0!</v>
      </c>
      <c r="AD265" s="1716"/>
      <c r="AE265" s="1716"/>
      <c r="AF265" s="1716" t="e">
        <f t="shared" ref="AF265" si="248">AO265/W265</f>
        <v>#DIV/0!</v>
      </c>
      <c r="AG265" s="1716"/>
      <c r="AH265" s="1716"/>
      <c r="AI265" s="1042">
        <v>0</v>
      </c>
      <c r="AJ265" s="1042"/>
      <c r="AK265" s="1042"/>
      <c r="AL265" s="1042">
        <v>0</v>
      </c>
      <c r="AM265" s="1042"/>
      <c r="AN265" s="1042"/>
      <c r="AO265" s="1042">
        <v>0</v>
      </c>
      <c r="AP265" s="1042"/>
      <c r="AQ265" s="1042"/>
      <c r="AR265" s="180"/>
      <c r="AS265" s="180"/>
      <c r="AT265" s="237"/>
      <c r="AU265" s="237"/>
      <c r="AV265" s="237"/>
      <c r="AW265" s="237"/>
      <c r="AX265" s="246"/>
      <c r="AY265" s="246"/>
    </row>
    <row r="266" spans="1:51" s="205" customFormat="1" ht="42" hidden="1" customHeight="1">
      <c r="A266" s="726"/>
      <c r="B266" s="1737" t="s">
        <v>903</v>
      </c>
      <c r="C266" s="1737"/>
      <c r="D266" s="1737"/>
      <c r="E266" s="1737"/>
      <c r="F266" s="1737"/>
      <c r="G266" s="1737"/>
      <c r="H266" s="1737"/>
      <c r="I266" s="1738" t="s">
        <v>700</v>
      </c>
      <c r="J266" s="1738"/>
      <c r="K266" s="1738"/>
      <c r="L266" s="1738"/>
      <c r="M266" s="1738"/>
      <c r="N266" s="1738"/>
      <c r="O266" s="1720">
        <v>9008</v>
      </c>
      <c r="P266" s="1720"/>
      <c r="Q266" s="1719" t="s">
        <v>6</v>
      </c>
      <c r="R266" s="1719"/>
      <c r="S266" s="1719"/>
      <c r="T266" s="1719" t="s">
        <v>6</v>
      </c>
      <c r="U266" s="1719"/>
      <c r="V266" s="1719"/>
      <c r="W266" s="1719" t="s">
        <v>6</v>
      </c>
      <c r="X266" s="1719"/>
      <c r="Y266" s="1719"/>
      <c r="Z266" s="1719" t="s">
        <v>6</v>
      </c>
      <c r="AA266" s="1719"/>
      <c r="AB266" s="1719"/>
      <c r="AC266" s="1719" t="s">
        <v>6</v>
      </c>
      <c r="AD266" s="1719"/>
      <c r="AE266" s="1719"/>
      <c r="AF266" s="1719" t="s">
        <v>6</v>
      </c>
      <c r="AG266" s="1719"/>
      <c r="AH266" s="1719"/>
      <c r="AI266" s="1721">
        <f>AI247+AI253+AI260</f>
        <v>0</v>
      </c>
      <c r="AJ266" s="1721"/>
      <c r="AK266" s="1721"/>
      <c r="AL266" s="1721">
        <f>AL247+AL253+AL260</f>
        <v>0</v>
      </c>
      <c r="AM266" s="1721"/>
      <c r="AN266" s="1721"/>
      <c r="AO266" s="1721">
        <f>AO247+AO253+AO260</f>
        <v>0</v>
      </c>
      <c r="AP266" s="1721"/>
      <c r="AQ266" s="1721"/>
      <c r="AR266" s="180"/>
      <c r="AS266" s="180"/>
      <c r="AT266" s="237"/>
      <c r="AU266" s="237"/>
      <c r="AV266" s="237"/>
      <c r="AW266" s="237"/>
      <c r="AX266" s="246"/>
      <c r="AY266" s="246"/>
    </row>
    <row r="267" spans="1:51" s="205" customFormat="1" ht="43.5" hidden="1" customHeight="1">
      <c r="A267" s="726"/>
      <c r="B267" s="1730" t="s">
        <v>293</v>
      </c>
      <c r="C267" s="1731"/>
      <c r="D267" s="1731"/>
      <c r="E267" s="1731"/>
      <c r="F267" s="1731"/>
      <c r="G267" s="1731"/>
      <c r="H267" s="1731"/>
      <c r="I267" s="1731"/>
      <c r="J267" s="1731"/>
      <c r="K267" s="1731"/>
      <c r="L267" s="1731"/>
      <c r="M267" s="1731"/>
      <c r="N267" s="1732"/>
      <c r="O267" s="1733" t="s">
        <v>902</v>
      </c>
      <c r="P267" s="1733"/>
      <c r="Q267" s="1725" t="s">
        <v>6</v>
      </c>
      <c r="R267" s="1725"/>
      <c r="S267" s="1725"/>
      <c r="T267" s="1725" t="s">
        <v>6</v>
      </c>
      <c r="U267" s="1725"/>
      <c r="V267" s="1725"/>
      <c r="W267" s="1725" t="s">
        <v>6</v>
      </c>
      <c r="X267" s="1725"/>
      <c r="Y267" s="1725"/>
      <c r="Z267" s="1725" t="s">
        <v>6</v>
      </c>
      <c r="AA267" s="1725"/>
      <c r="AB267" s="1725"/>
      <c r="AC267" s="1725" t="s">
        <v>6</v>
      </c>
      <c r="AD267" s="1725"/>
      <c r="AE267" s="1725"/>
      <c r="AF267" s="1725" t="s">
        <v>6</v>
      </c>
      <c r="AG267" s="1725"/>
      <c r="AH267" s="1725"/>
      <c r="AI267" s="1718">
        <f>SUM(AI268:AK272)</f>
        <v>0</v>
      </c>
      <c r="AJ267" s="1718"/>
      <c r="AK267" s="1718"/>
      <c r="AL267" s="1718">
        <f>SUM(AL268:AN272)</f>
        <v>0</v>
      </c>
      <c r="AM267" s="1718"/>
      <c r="AN267" s="1718"/>
      <c r="AO267" s="1718">
        <f>SUM(AO268:AQ272)</f>
        <v>0</v>
      </c>
      <c r="AP267" s="1718"/>
      <c r="AQ267" s="1718"/>
      <c r="AR267" s="180"/>
      <c r="AS267" s="180"/>
      <c r="AT267" s="237"/>
      <c r="AU267" s="237"/>
      <c r="AV267" s="237"/>
      <c r="AW267" s="237"/>
      <c r="AX267" s="246"/>
      <c r="AY267" s="246"/>
    </row>
    <row r="268" spans="1:51" s="205" customFormat="1" hidden="1">
      <c r="A268" s="726"/>
      <c r="B268" s="1724" t="s">
        <v>1136</v>
      </c>
      <c r="C268" s="1724"/>
      <c r="D268" s="1724"/>
      <c r="E268" s="1724"/>
      <c r="F268" s="1724"/>
      <c r="G268" s="1724"/>
      <c r="H268" s="1724"/>
      <c r="I268" s="1044" t="s">
        <v>1069</v>
      </c>
      <c r="J268" s="1044"/>
      <c r="K268" s="1580" t="s">
        <v>160</v>
      </c>
      <c r="L268" s="1044"/>
      <c r="M268" s="1044"/>
      <c r="N268" s="1044"/>
      <c r="O268" s="1232"/>
      <c r="P268" s="1232"/>
      <c r="Q268" s="1523">
        <f>AI268/Z268</f>
        <v>0</v>
      </c>
      <c r="R268" s="1523"/>
      <c r="S268" s="1523"/>
      <c r="T268" s="1523">
        <f t="shared" ref="T268" si="249">AL268/AC268</f>
        <v>0</v>
      </c>
      <c r="U268" s="1523"/>
      <c r="V268" s="1523"/>
      <c r="W268" s="1523">
        <f t="shared" ref="W268" si="250">AO268/AF268</f>
        <v>0</v>
      </c>
      <c r="X268" s="1523"/>
      <c r="Y268" s="1523"/>
      <c r="Z268" s="1716">
        <v>686</v>
      </c>
      <c r="AA268" s="1716"/>
      <c r="AB268" s="1716"/>
      <c r="AC268" s="1716">
        <v>686</v>
      </c>
      <c r="AD268" s="1716"/>
      <c r="AE268" s="1716"/>
      <c r="AF268" s="1716">
        <v>686</v>
      </c>
      <c r="AG268" s="1716"/>
      <c r="AH268" s="1716"/>
      <c r="AI268" s="1042">
        <v>0</v>
      </c>
      <c r="AJ268" s="1042"/>
      <c r="AK268" s="1042"/>
      <c r="AL268" s="1042">
        <v>0</v>
      </c>
      <c r="AM268" s="1042"/>
      <c r="AN268" s="1042"/>
      <c r="AO268" s="1042">
        <v>0</v>
      </c>
      <c r="AP268" s="1042"/>
      <c r="AQ268" s="1042"/>
      <c r="AR268" s="180"/>
      <c r="AS268" s="180"/>
      <c r="AT268" s="237"/>
      <c r="AU268" s="237"/>
      <c r="AV268" s="237"/>
      <c r="AW268" s="237"/>
      <c r="AX268" s="246"/>
      <c r="AY268" s="246"/>
    </row>
    <row r="269" spans="1:51" s="205" customFormat="1" ht="30" hidden="1" customHeight="1">
      <c r="A269" s="726"/>
      <c r="B269" s="1724" t="s">
        <v>1556</v>
      </c>
      <c r="C269" s="1724"/>
      <c r="D269" s="1724"/>
      <c r="E269" s="1724"/>
      <c r="F269" s="1724"/>
      <c r="G269" s="1724"/>
      <c r="H269" s="1724"/>
      <c r="I269" s="1044" t="s">
        <v>1069</v>
      </c>
      <c r="J269" s="1044"/>
      <c r="K269" s="1580" t="s">
        <v>160</v>
      </c>
      <c r="L269" s="1044"/>
      <c r="M269" s="1044"/>
      <c r="N269" s="1044"/>
      <c r="O269" s="1232"/>
      <c r="P269" s="1232"/>
      <c r="Q269" s="1523">
        <f t="shared" ref="Q269:Q272" si="251">AI269/Z269</f>
        <v>0</v>
      </c>
      <c r="R269" s="1523"/>
      <c r="S269" s="1523"/>
      <c r="T269" s="1523">
        <f t="shared" ref="T269:T272" si="252">AL269/AC269</f>
        <v>0</v>
      </c>
      <c r="U269" s="1523"/>
      <c r="V269" s="1523"/>
      <c r="W269" s="1523">
        <f t="shared" ref="W269:W272" si="253">AO269/AF269</f>
        <v>0</v>
      </c>
      <c r="X269" s="1523"/>
      <c r="Y269" s="1523"/>
      <c r="Z269" s="1716">
        <v>25000</v>
      </c>
      <c r="AA269" s="1716"/>
      <c r="AB269" s="1716"/>
      <c r="AC269" s="1716">
        <v>25000</v>
      </c>
      <c r="AD269" s="1716"/>
      <c r="AE269" s="1716"/>
      <c r="AF269" s="1716">
        <v>25000</v>
      </c>
      <c r="AG269" s="1716"/>
      <c r="AH269" s="1716"/>
      <c r="AI269" s="1042">
        <v>0</v>
      </c>
      <c r="AJ269" s="1042"/>
      <c r="AK269" s="1042"/>
      <c r="AL269" s="1042">
        <v>0</v>
      </c>
      <c r="AM269" s="1042"/>
      <c r="AN269" s="1042"/>
      <c r="AO269" s="1042">
        <v>0</v>
      </c>
      <c r="AP269" s="1042"/>
      <c r="AQ269" s="1042"/>
      <c r="AR269" s="180"/>
      <c r="AS269" s="180"/>
      <c r="AT269" s="237"/>
      <c r="AU269" s="237"/>
      <c r="AV269" s="237"/>
      <c r="AW269" s="237"/>
      <c r="AX269" s="246"/>
      <c r="AY269" s="246"/>
    </row>
    <row r="270" spans="1:51" s="205" customFormat="1" ht="15" hidden="1" customHeight="1">
      <c r="A270" s="726"/>
      <c r="B270" s="1724">
        <v>0</v>
      </c>
      <c r="C270" s="1724"/>
      <c r="D270" s="1724"/>
      <c r="E270" s="1724"/>
      <c r="F270" s="1724"/>
      <c r="G270" s="1724"/>
      <c r="H270" s="1724"/>
      <c r="I270" s="1044" t="s">
        <v>1069</v>
      </c>
      <c r="J270" s="1044"/>
      <c r="K270" s="1580" t="s">
        <v>160</v>
      </c>
      <c r="L270" s="1044"/>
      <c r="M270" s="1044"/>
      <c r="N270" s="1044"/>
      <c r="O270" s="1232"/>
      <c r="P270" s="1232"/>
      <c r="Q270" s="1523">
        <f t="shared" si="251"/>
        <v>0</v>
      </c>
      <c r="R270" s="1523"/>
      <c r="S270" s="1523"/>
      <c r="T270" s="1523">
        <f t="shared" si="252"/>
        <v>0</v>
      </c>
      <c r="U270" s="1523"/>
      <c r="V270" s="1523"/>
      <c r="W270" s="1523">
        <f t="shared" si="253"/>
        <v>0</v>
      </c>
      <c r="X270" s="1523"/>
      <c r="Y270" s="1523"/>
      <c r="Z270" s="1716">
        <v>49900</v>
      </c>
      <c r="AA270" s="1716"/>
      <c r="AB270" s="1716"/>
      <c r="AC270" s="1716">
        <v>49900</v>
      </c>
      <c r="AD270" s="1716"/>
      <c r="AE270" s="1716"/>
      <c r="AF270" s="1716">
        <v>49900</v>
      </c>
      <c r="AG270" s="1716"/>
      <c r="AH270" s="1716"/>
      <c r="AI270" s="1042">
        <v>0</v>
      </c>
      <c r="AJ270" s="1042"/>
      <c r="AK270" s="1042"/>
      <c r="AL270" s="1042">
        <v>0</v>
      </c>
      <c r="AM270" s="1042"/>
      <c r="AN270" s="1042"/>
      <c r="AO270" s="1042">
        <v>0</v>
      </c>
      <c r="AP270" s="1042"/>
      <c r="AQ270" s="1042"/>
      <c r="AR270" s="180"/>
      <c r="AS270" s="180"/>
      <c r="AT270" s="237"/>
      <c r="AU270" s="237"/>
      <c r="AV270" s="237"/>
      <c r="AW270" s="237"/>
      <c r="AX270" s="246"/>
      <c r="AY270" s="246"/>
    </row>
    <row r="271" spans="1:51" s="205" customFormat="1" ht="15" hidden="1" customHeight="1">
      <c r="A271" s="726"/>
      <c r="B271" s="1724">
        <v>0</v>
      </c>
      <c r="C271" s="1724"/>
      <c r="D271" s="1724"/>
      <c r="E271" s="1724"/>
      <c r="F271" s="1724"/>
      <c r="G271" s="1724"/>
      <c r="H271" s="1724"/>
      <c r="I271" s="1044" t="s">
        <v>1069</v>
      </c>
      <c r="J271" s="1044"/>
      <c r="K271" s="1580"/>
      <c r="L271" s="1044"/>
      <c r="M271" s="1044"/>
      <c r="N271" s="1044"/>
      <c r="O271" s="1232"/>
      <c r="P271" s="1232"/>
      <c r="Q271" s="1523" t="e">
        <f t="shared" si="251"/>
        <v>#DIV/0!</v>
      </c>
      <c r="R271" s="1523"/>
      <c r="S271" s="1523"/>
      <c r="T271" s="1523" t="e">
        <f t="shared" si="252"/>
        <v>#DIV/0!</v>
      </c>
      <c r="U271" s="1523"/>
      <c r="V271" s="1523"/>
      <c r="W271" s="1523" t="e">
        <f t="shared" si="253"/>
        <v>#DIV/0!</v>
      </c>
      <c r="X271" s="1523"/>
      <c r="Y271" s="1523"/>
      <c r="Z271" s="1716"/>
      <c r="AA271" s="1716"/>
      <c r="AB271" s="1716"/>
      <c r="AC271" s="1716"/>
      <c r="AD271" s="1716"/>
      <c r="AE271" s="1716"/>
      <c r="AF271" s="1716"/>
      <c r="AG271" s="1716"/>
      <c r="AH271" s="1716"/>
      <c r="AI271" s="1042">
        <v>0</v>
      </c>
      <c r="AJ271" s="1042"/>
      <c r="AK271" s="1042"/>
      <c r="AL271" s="1042">
        <v>0</v>
      </c>
      <c r="AM271" s="1042"/>
      <c r="AN271" s="1042"/>
      <c r="AO271" s="1042">
        <v>0</v>
      </c>
      <c r="AP271" s="1042"/>
      <c r="AQ271" s="1042"/>
      <c r="AR271" s="180"/>
      <c r="AS271" s="180"/>
      <c r="AT271" s="237"/>
      <c r="AU271" s="237"/>
      <c r="AV271" s="237"/>
      <c r="AW271" s="237"/>
      <c r="AX271" s="246"/>
      <c r="AY271" s="246"/>
    </row>
    <row r="272" spans="1:51" s="205" customFormat="1" ht="15" hidden="1" customHeight="1">
      <c r="A272" s="726"/>
      <c r="B272" s="1724">
        <v>0</v>
      </c>
      <c r="C272" s="1724"/>
      <c r="D272" s="1724"/>
      <c r="E272" s="1724"/>
      <c r="F272" s="1724"/>
      <c r="G272" s="1724"/>
      <c r="H272" s="1724"/>
      <c r="I272" s="1044" t="s">
        <v>1069</v>
      </c>
      <c r="J272" s="1044"/>
      <c r="K272" s="1580"/>
      <c r="L272" s="1044"/>
      <c r="M272" s="1044"/>
      <c r="N272" s="1044"/>
      <c r="O272" s="1232"/>
      <c r="P272" s="1232"/>
      <c r="Q272" s="1523" t="e">
        <f t="shared" si="251"/>
        <v>#DIV/0!</v>
      </c>
      <c r="R272" s="1523"/>
      <c r="S272" s="1523"/>
      <c r="T272" s="1523" t="e">
        <f t="shared" si="252"/>
        <v>#DIV/0!</v>
      </c>
      <c r="U272" s="1523"/>
      <c r="V272" s="1523"/>
      <c r="W272" s="1523" t="e">
        <f t="shared" si="253"/>
        <v>#DIV/0!</v>
      </c>
      <c r="X272" s="1523"/>
      <c r="Y272" s="1523"/>
      <c r="Z272" s="1716"/>
      <c r="AA272" s="1716"/>
      <c r="AB272" s="1716"/>
      <c r="AC272" s="1716"/>
      <c r="AD272" s="1716"/>
      <c r="AE272" s="1716"/>
      <c r="AF272" s="1716"/>
      <c r="AG272" s="1716"/>
      <c r="AH272" s="1716"/>
      <c r="AI272" s="1042">
        <v>0</v>
      </c>
      <c r="AJ272" s="1042"/>
      <c r="AK272" s="1042"/>
      <c r="AL272" s="1042">
        <v>0</v>
      </c>
      <c r="AM272" s="1042"/>
      <c r="AN272" s="1042"/>
      <c r="AO272" s="1042">
        <v>0</v>
      </c>
      <c r="AP272" s="1042"/>
      <c r="AQ272" s="1042"/>
      <c r="AR272" s="180"/>
      <c r="AS272" s="180"/>
      <c r="AT272" s="237"/>
      <c r="AU272" s="237"/>
      <c r="AV272" s="237"/>
      <c r="AW272" s="237"/>
      <c r="AX272" s="246"/>
      <c r="AY272" s="246"/>
    </row>
    <row r="273" spans="1:51" s="205" customFormat="1" ht="27.75" customHeight="1">
      <c r="A273" s="726"/>
      <c r="B273" s="1730" t="s">
        <v>216</v>
      </c>
      <c r="C273" s="1731"/>
      <c r="D273" s="1731"/>
      <c r="E273" s="1731"/>
      <c r="F273" s="1731"/>
      <c r="G273" s="1731"/>
      <c r="H273" s="1731"/>
      <c r="I273" s="1731"/>
      <c r="J273" s="1731"/>
      <c r="K273" s="1731"/>
      <c r="L273" s="1731"/>
      <c r="M273" s="1731"/>
      <c r="N273" s="1732"/>
      <c r="O273" s="1745" t="s">
        <v>901</v>
      </c>
      <c r="P273" s="1746"/>
      <c r="Q273" s="1725" t="s">
        <v>6</v>
      </c>
      <c r="R273" s="1725"/>
      <c r="S273" s="1725"/>
      <c r="T273" s="1725" t="s">
        <v>6</v>
      </c>
      <c r="U273" s="1725"/>
      <c r="V273" s="1725"/>
      <c r="W273" s="1725" t="s">
        <v>6</v>
      </c>
      <c r="X273" s="1725"/>
      <c r="Y273" s="1725"/>
      <c r="Z273" s="1725" t="s">
        <v>6</v>
      </c>
      <c r="AA273" s="1725"/>
      <c r="AB273" s="1725"/>
      <c r="AC273" s="1725" t="s">
        <v>6</v>
      </c>
      <c r="AD273" s="1725"/>
      <c r="AE273" s="1725"/>
      <c r="AF273" s="1725" t="s">
        <v>6</v>
      </c>
      <c r="AG273" s="1725"/>
      <c r="AH273" s="1725"/>
      <c r="AI273" s="1718">
        <f>AI274+AI280</f>
        <v>122025</v>
      </c>
      <c r="AJ273" s="1718"/>
      <c r="AK273" s="1718"/>
      <c r="AL273" s="1718">
        <f>AL274+AL280</f>
        <v>128500</v>
      </c>
      <c r="AM273" s="1718"/>
      <c r="AN273" s="1718"/>
      <c r="AO273" s="1718">
        <f>AO274+AO280</f>
        <v>128500</v>
      </c>
      <c r="AP273" s="1718"/>
      <c r="AQ273" s="1718"/>
      <c r="AR273" s="180"/>
      <c r="AS273" s="180"/>
      <c r="AT273" s="237"/>
      <c r="AU273" s="237"/>
      <c r="AV273" s="237"/>
      <c r="AW273" s="237"/>
      <c r="AX273" s="246"/>
      <c r="AY273" s="246"/>
    </row>
    <row r="274" spans="1:51" s="205" customFormat="1" ht="30.75" hidden="1" customHeight="1">
      <c r="A274" s="726"/>
      <c r="B274" s="1726" t="s">
        <v>215</v>
      </c>
      <c r="C274" s="1727"/>
      <c r="D274" s="1727"/>
      <c r="E274" s="1727"/>
      <c r="F274" s="1727"/>
      <c r="G274" s="1727"/>
      <c r="H274" s="1727"/>
      <c r="I274" s="1727"/>
      <c r="J274" s="1727"/>
      <c r="K274" s="1727"/>
      <c r="L274" s="1727"/>
      <c r="M274" s="1727"/>
      <c r="N274" s="1728"/>
      <c r="O274" s="1729"/>
      <c r="P274" s="1729"/>
      <c r="Q274" s="1722" t="s">
        <v>6</v>
      </c>
      <c r="R274" s="1722"/>
      <c r="S274" s="1722"/>
      <c r="T274" s="1722" t="s">
        <v>6</v>
      </c>
      <c r="U274" s="1722"/>
      <c r="V274" s="1722"/>
      <c r="W274" s="1722" t="s">
        <v>6</v>
      </c>
      <c r="X274" s="1722"/>
      <c r="Y274" s="1722"/>
      <c r="Z274" s="1722" t="s">
        <v>6</v>
      </c>
      <c r="AA274" s="1722"/>
      <c r="AB274" s="1722"/>
      <c r="AC274" s="1722" t="s">
        <v>6</v>
      </c>
      <c r="AD274" s="1722"/>
      <c r="AE274" s="1722"/>
      <c r="AF274" s="1722" t="s">
        <v>6</v>
      </c>
      <c r="AG274" s="1722"/>
      <c r="AH274" s="1722"/>
      <c r="AI274" s="1723">
        <f>SUM(AI275:AK279)</f>
        <v>0</v>
      </c>
      <c r="AJ274" s="1723"/>
      <c r="AK274" s="1723"/>
      <c r="AL274" s="1723">
        <f>SUM(AL275:AN279)</f>
        <v>0</v>
      </c>
      <c r="AM274" s="1723"/>
      <c r="AN274" s="1723"/>
      <c r="AO274" s="1723">
        <f>SUM(AO275:AQ279)</f>
        <v>0</v>
      </c>
      <c r="AP274" s="1723"/>
      <c r="AQ274" s="1723"/>
      <c r="AR274" s="180"/>
      <c r="AS274" s="180"/>
      <c r="AT274" s="237"/>
      <c r="AU274" s="237"/>
      <c r="AV274" s="237"/>
      <c r="AW274" s="237"/>
      <c r="AX274" s="246"/>
      <c r="AY274" s="246"/>
    </row>
    <row r="275" spans="1:51" s="205" customFormat="1" hidden="1">
      <c r="A275" s="726"/>
      <c r="B275" s="1724">
        <v>0</v>
      </c>
      <c r="C275" s="1724"/>
      <c r="D275" s="1724"/>
      <c r="E275" s="1724"/>
      <c r="F275" s="1724"/>
      <c r="G275" s="1724"/>
      <c r="H275" s="1724"/>
      <c r="I275" s="1044" t="s">
        <v>1069</v>
      </c>
      <c r="J275" s="1044"/>
      <c r="K275" s="1580" t="s">
        <v>258</v>
      </c>
      <c r="L275" s="1044"/>
      <c r="M275" s="1044"/>
      <c r="N275" s="1044"/>
      <c r="O275" s="1232"/>
      <c r="P275" s="1232"/>
      <c r="Q275" s="1717" t="e">
        <f>AI275/Z275</f>
        <v>#DIV/0!</v>
      </c>
      <c r="R275" s="1715"/>
      <c r="S275" s="1715"/>
      <c r="T275" s="1717" t="e">
        <f t="shared" ref="T275:T279" si="254">AL275/AC275</f>
        <v>#DIV/0!</v>
      </c>
      <c r="U275" s="1715"/>
      <c r="V275" s="1715"/>
      <c r="W275" s="1717" t="e">
        <f t="shared" ref="W275:W279" si="255">AO275/AF275</f>
        <v>#DIV/0!</v>
      </c>
      <c r="X275" s="1715"/>
      <c r="Y275" s="1715"/>
      <c r="Z275" s="1716"/>
      <c r="AA275" s="1716"/>
      <c r="AB275" s="1716"/>
      <c r="AC275" s="1716"/>
      <c r="AD275" s="1716"/>
      <c r="AE275" s="1716"/>
      <c r="AF275" s="1716"/>
      <c r="AG275" s="1716"/>
      <c r="AH275" s="1716"/>
      <c r="AI275" s="1042">
        <v>0</v>
      </c>
      <c r="AJ275" s="1042"/>
      <c r="AK275" s="1042"/>
      <c r="AL275" s="1042">
        <v>0</v>
      </c>
      <c r="AM275" s="1042"/>
      <c r="AN275" s="1042"/>
      <c r="AO275" s="1042">
        <v>0</v>
      </c>
      <c r="AP275" s="1042"/>
      <c r="AQ275" s="1042"/>
      <c r="AR275" s="180"/>
      <c r="AS275" s="180"/>
      <c r="AT275" s="237"/>
      <c r="AU275" s="237"/>
      <c r="AV275" s="237"/>
      <c r="AW275" s="237"/>
      <c r="AX275" s="246"/>
      <c r="AY275" s="246"/>
    </row>
    <row r="276" spans="1:51" s="205" customFormat="1" hidden="1">
      <c r="A276" s="726"/>
      <c r="B276" s="1724">
        <v>0</v>
      </c>
      <c r="C276" s="1724"/>
      <c r="D276" s="1724"/>
      <c r="E276" s="1724"/>
      <c r="F276" s="1724"/>
      <c r="G276" s="1724"/>
      <c r="H276" s="1724"/>
      <c r="I276" s="1044" t="s">
        <v>1069</v>
      </c>
      <c r="J276" s="1044"/>
      <c r="K276" s="1580"/>
      <c r="L276" s="1044"/>
      <c r="M276" s="1044"/>
      <c r="N276" s="1044"/>
      <c r="O276" s="1232"/>
      <c r="P276" s="1232"/>
      <c r="Q276" s="1717" t="e">
        <f t="shared" ref="Q276:Q279" si="256">AI276/Z276</f>
        <v>#DIV/0!</v>
      </c>
      <c r="R276" s="1715"/>
      <c r="S276" s="1715"/>
      <c r="T276" s="1717" t="e">
        <f t="shared" si="254"/>
        <v>#DIV/0!</v>
      </c>
      <c r="U276" s="1715"/>
      <c r="V276" s="1715"/>
      <c r="W276" s="1717" t="e">
        <f t="shared" si="255"/>
        <v>#DIV/0!</v>
      </c>
      <c r="X276" s="1715"/>
      <c r="Y276" s="1715"/>
      <c r="Z276" s="1716"/>
      <c r="AA276" s="1716"/>
      <c r="AB276" s="1716"/>
      <c r="AC276" s="1716"/>
      <c r="AD276" s="1716"/>
      <c r="AE276" s="1716"/>
      <c r="AF276" s="1716"/>
      <c r="AG276" s="1716"/>
      <c r="AH276" s="1716"/>
      <c r="AI276" s="1042">
        <v>0</v>
      </c>
      <c r="AJ276" s="1042"/>
      <c r="AK276" s="1042"/>
      <c r="AL276" s="1042">
        <v>0</v>
      </c>
      <c r="AM276" s="1042"/>
      <c r="AN276" s="1042"/>
      <c r="AO276" s="1042">
        <v>0</v>
      </c>
      <c r="AP276" s="1042"/>
      <c r="AQ276" s="1042"/>
      <c r="AR276" s="180"/>
      <c r="AS276" s="180"/>
      <c r="AT276" s="237"/>
      <c r="AU276" s="237"/>
      <c r="AV276" s="237"/>
      <c r="AW276" s="237"/>
      <c r="AX276" s="246"/>
      <c r="AY276" s="246"/>
    </row>
    <row r="277" spans="1:51" s="205" customFormat="1" hidden="1">
      <c r="A277" s="726"/>
      <c r="B277" s="1724">
        <v>0</v>
      </c>
      <c r="C277" s="1724"/>
      <c r="D277" s="1724"/>
      <c r="E277" s="1724"/>
      <c r="F277" s="1724"/>
      <c r="G277" s="1724"/>
      <c r="H277" s="1724"/>
      <c r="I277" s="1044" t="s">
        <v>1069</v>
      </c>
      <c r="J277" s="1044"/>
      <c r="K277" s="1580"/>
      <c r="L277" s="1044"/>
      <c r="M277" s="1044"/>
      <c r="N277" s="1044"/>
      <c r="O277" s="1232"/>
      <c r="P277" s="1232"/>
      <c r="Q277" s="1717" t="e">
        <f t="shared" si="256"/>
        <v>#DIV/0!</v>
      </c>
      <c r="R277" s="1715"/>
      <c r="S277" s="1715"/>
      <c r="T277" s="1717" t="e">
        <f t="shared" si="254"/>
        <v>#DIV/0!</v>
      </c>
      <c r="U277" s="1715"/>
      <c r="V277" s="1715"/>
      <c r="W277" s="1717" t="e">
        <f t="shared" si="255"/>
        <v>#DIV/0!</v>
      </c>
      <c r="X277" s="1715"/>
      <c r="Y277" s="1715"/>
      <c r="Z277" s="1716"/>
      <c r="AA277" s="1716"/>
      <c r="AB277" s="1716"/>
      <c r="AC277" s="1716"/>
      <c r="AD277" s="1716"/>
      <c r="AE277" s="1716"/>
      <c r="AF277" s="1716"/>
      <c r="AG277" s="1716"/>
      <c r="AH277" s="1716"/>
      <c r="AI277" s="1042">
        <v>0</v>
      </c>
      <c r="AJ277" s="1042"/>
      <c r="AK277" s="1042"/>
      <c r="AL277" s="1042">
        <v>0</v>
      </c>
      <c r="AM277" s="1042"/>
      <c r="AN277" s="1042"/>
      <c r="AO277" s="1042">
        <v>0</v>
      </c>
      <c r="AP277" s="1042"/>
      <c r="AQ277" s="1042"/>
      <c r="AR277" s="180"/>
      <c r="AS277" s="180"/>
      <c r="AT277" s="237"/>
      <c r="AU277" s="237"/>
      <c r="AV277" s="237"/>
      <c r="AW277" s="237"/>
      <c r="AX277" s="246"/>
      <c r="AY277" s="246"/>
    </row>
    <row r="278" spans="1:51" s="205" customFormat="1" hidden="1">
      <c r="A278" s="726"/>
      <c r="B278" s="1724">
        <v>0</v>
      </c>
      <c r="C278" s="1724"/>
      <c r="D278" s="1724"/>
      <c r="E278" s="1724"/>
      <c r="F278" s="1724"/>
      <c r="G278" s="1724"/>
      <c r="H278" s="1724"/>
      <c r="I278" s="1044" t="s">
        <v>1069</v>
      </c>
      <c r="J278" s="1044"/>
      <c r="K278" s="1580"/>
      <c r="L278" s="1044"/>
      <c r="M278" s="1044"/>
      <c r="N278" s="1044"/>
      <c r="O278" s="1232"/>
      <c r="P278" s="1232"/>
      <c r="Q278" s="1717" t="e">
        <f t="shared" si="256"/>
        <v>#DIV/0!</v>
      </c>
      <c r="R278" s="1715"/>
      <c r="S278" s="1715"/>
      <c r="T278" s="1717" t="e">
        <f t="shared" si="254"/>
        <v>#DIV/0!</v>
      </c>
      <c r="U278" s="1715"/>
      <c r="V278" s="1715"/>
      <c r="W278" s="1717" t="e">
        <f t="shared" si="255"/>
        <v>#DIV/0!</v>
      </c>
      <c r="X278" s="1715"/>
      <c r="Y278" s="1715"/>
      <c r="Z278" s="1716"/>
      <c r="AA278" s="1716"/>
      <c r="AB278" s="1716"/>
      <c r="AC278" s="1716"/>
      <c r="AD278" s="1716"/>
      <c r="AE278" s="1716"/>
      <c r="AF278" s="1716"/>
      <c r="AG278" s="1716"/>
      <c r="AH278" s="1716"/>
      <c r="AI278" s="1042">
        <v>0</v>
      </c>
      <c r="AJ278" s="1042"/>
      <c r="AK278" s="1042"/>
      <c r="AL278" s="1042">
        <v>0</v>
      </c>
      <c r="AM278" s="1042"/>
      <c r="AN278" s="1042"/>
      <c r="AO278" s="1042">
        <v>0</v>
      </c>
      <c r="AP278" s="1042"/>
      <c r="AQ278" s="1042"/>
      <c r="AR278" s="180"/>
      <c r="AS278" s="180"/>
      <c r="AT278" s="237"/>
      <c r="AU278" s="237"/>
      <c r="AV278" s="237"/>
      <c r="AW278" s="237"/>
      <c r="AX278" s="246"/>
      <c r="AY278" s="246"/>
    </row>
    <row r="279" spans="1:51" s="205" customFormat="1" ht="15" hidden="1" customHeight="1">
      <c r="A279" s="726"/>
      <c r="B279" s="1724">
        <v>0</v>
      </c>
      <c r="C279" s="1724"/>
      <c r="D279" s="1724"/>
      <c r="E279" s="1724"/>
      <c r="F279" s="1724"/>
      <c r="G279" s="1724"/>
      <c r="H279" s="1724"/>
      <c r="I279" s="1044" t="s">
        <v>1069</v>
      </c>
      <c r="J279" s="1044"/>
      <c r="K279" s="1580"/>
      <c r="L279" s="1044"/>
      <c r="M279" s="1044"/>
      <c r="N279" s="1044"/>
      <c r="O279" s="1232"/>
      <c r="P279" s="1232"/>
      <c r="Q279" s="1717" t="e">
        <f t="shared" si="256"/>
        <v>#DIV/0!</v>
      </c>
      <c r="R279" s="1715"/>
      <c r="S279" s="1715"/>
      <c r="T279" s="1717" t="e">
        <f t="shared" si="254"/>
        <v>#DIV/0!</v>
      </c>
      <c r="U279" s="1715"/>
      <c r="V279" s="1715"/>
      <c r="W279" s="1717" t="e">
        <f t="shared" si="255"/>
        <v>#DIV/0!</v>
      </c>
      <c r="X279" s="1715"/>
      <c r="Y279" s="1715"/>
      <c r="Z279" s="1716"/>
      <c r="AA279" s="1716"/>
      <c r="AB279" s="1716"/>
      <c r="AC279" s="1716"/>
      <c r="AD279" s="1716"/>
      <c r="AE279" s="1716"/>
      <c r="AF279" s="1716"/>
      <c r="AG279" s="1716"/>
      <c r="AH279" s="1716"/>
      <c r="AI279" s="1042">
        <v>0</v>
      </c>
      <c r="AJ279" s="1042"/>
      <c r="AK279" s="1042"/>
      <c r="AL279" s="1042">
        <v>0</v>
      </c>
      <c r="AM279" s="1042"/>
      <c r="AN279" s="1042"/>
      <c r="AO279" s="1042">
        <v>0</v>
      </c>
      <c r="AP279" s="1042"/>
      <c r="AQ279" s="1042"/>
      <c r="AR279" s="180"/>
      <c r="AS279" s="180"/>
      <c r="AT279" s="237"/>
      <c r="AU279" s="237"/>
      <c r="AV279" s="237"/>
      <c r="AW279" s="237"/>
      <c r="AX279" s="246"/>
      <c r="AY279" s="246"/>
    </row>
    <row r="280" spans="1:51" s="205" customFormat="1" ht="46.5" customHeight="1">
      <c r="A280" s="726"/>
      <c r="B280" s="1726" t="s">
        <v>255</v>
      </c>
      <c r="C280" s="1727"/>
      <c r="D280" s="1727"/>
      <c r="E280" s="1727"/>
      <c r="F280" s="1727"/>
      <c r="G280" s="1727"/>
      <c r="H280" s="1727"/>
      <c r="I280" s="1727"/>
      <c r="J280" s="1727"/>
      <c r="K280" s="1727"/>
      <c r="L280" s="1727"/>
      <c r="M280" s="1727"/>
      <c r="N280" s="1728"/>
      <c r="O280" s="1729"/>
      <c r="P280" s="1729"/>
      <c r="Q280" s="1722" t="s">
        <v>6</v>
      </c>
      <c r="R280" s="1722"/>
      <c r="S280" s="1722"/>
      <c r="T280" s="1722" t="s">
        <v>6</v>
      </c>
      <c r="U280" s="1722"/>
      <c r="V280" s="1722"/>
      <c r="W280" s="1722" t="s">
        <v>6</v>
      </c>
      <c r="X280" s="1722"/>
      <c r="Y280" s="1722"/>
      <c r="Z280" s="1722" t="s">
        <v>6</v>
      </c>
      <c r="AA280" s="1722"/>
      <c r="AB280" s="1722"/>
      <c r="AC280" s="1722" t="s">
        <v>6</v>
      </c>
      <c r="AD280" s="1722"/>
      <c r="AE280" s="1722"/>
      <c r="AF280" s="1722" t="s">
        <v>6</v>
      </c>
      <c r="AG280" s="1722"/>
      <c r="AH280" s="1722"/>
      <c r="AI280" s="1723">
        <f>SUM(AI281:AK285)</f>
        <v>122025</v>
      </c>
      <c r="AJ280" s="1723"/>
      <c r="AK280" s="1723"/>
      <c r="AL280" s="1723">
        <f t="shared" ref="AL280" si="257">SUM(AL281:AN285)</f>
        <v>128500</v>
      </c>
      <c r="AM280" s="1723"/>
      <c r="AN280" s="1723"/>
      <c r="AO280" s="1723">
        <f t="shared" ref="AO280" si="258">SUM(AO281:AQ285)</f>
        <v>128500</v>
      </c>
      <c r="AP280" s="1723"/>
      <c r="AQ280" s="1723"/>
      <c r="AR280" s="180"/>
      <c r="AS280" s="180"/>
      <c r="AT280" s="237"/>
      <c r="AU280" s="237"/>
      <c r="AV280" s="237"/>
      <c r="AW280" s="237"/>
      <c r="AX280" s="246"/>
      <c r="AY280" s="246"/>
    </row>
    <row r="281" spans="1:51" s="205" customFormat="1">
      <c r="A281" s="726"/>
      <c r="B281" s="1724" t="s">
        <v>1136</v>
      </c>
      <c r="C281" s="1724"/>
      <c r="D281" s="1724"/>
      <c r="E281" s="1724"/>
      <c r="F281" s="1724"/>
      <c r="G281" s="1724"/>
      <c r="H281" s="1724"/>
      <c r="I281" s="1044" t="s">
        <v>1069</v>
      </c>
      <c r="J281" s="1044"/>
      <c r="K281" s="1580" t="s">
        <v>161</v>
      </c>
      <c r="L281" s="1717"/>
      <c r="M281" s="1717"/>
      <c r="N281" s="1717"/>
      <c r="O281" s="1232"/>
      <c r="P281" s="1232"/>
      <c r="Q281" s="1523">
        <f>AI281/Z281</f>
        <v>95.035046728971963</v>
      </c>
      <c r="R281" s="1523"/>
      <c r="S281" s="1523"/>
      <c r="T281" s="1523">
        <f t="shared" ref="T281:T285" si="259">AL281/AC281</f>
        <v>100.0778816199377</v>
      </c>
      <c r="U281" s="1523"/>
      <c r="V281" s="1523"/>
      <c r="W281" s="1523">
        <f t="shared" ref="W281:W285" si="260">AO281/AF281</f>
        <v>100.0778816199377</v>
      </c>
      <c r="X281" s="1523"/>
      <c r="Y281" s="1523"/>
      <c r="Z281" s="1716">
        <v>1284</v>
      </c>
      <c r="AA281" s="1716"/>
      <c r="AB281" s="1716"/>
      <c r="AC281" s="1716">
        <v>1284</v>
      </c>
      <c r="AD281" s="1716"/>
      <c r="AE281" s="1716"/>
      <c r="AF281" s="1716">
        <v>1284</v>
      </c>
      <c r="AG281" s="1716"/>
      <c r="AH281" s="1716"/>
      <c r="AI281" s="1042">
        <v>122025</v>
      </c>
      <c r="AJ281" s="1042"/>
      <c r="AK281" s="1042"/>
      <c r="AL281" s="1042">
        <v>128500</v>
      </c>
      <c r="AM281" s="1042"/>
      <c r="AN281" s="1042"/>
      <c r="AO281" s="1042">
        <v>128500</v>
      </c>
      <c r="AP281" s="1042"/>
      <c r="AQ281" s="1042"/>
      <c r="AR281" s="180"/>
      <c r="AS281" s="180"/>
      <c r="AT281" s="237"/>
      <c r="AU281" s="237"/>
      <c r="AV281" s="237"/>
      <c r="AW281" s="237"/>
      <c r="AX281" s="246"/>
      <c r="AY281" s="246"/>
    </row>
    <row r="282" spans="1:51" s="205" customFormat="1" ht="15" hidden="1" customHeight="1">
      <c r="A282" s="726"/>
      <c r="B282" s="1724">
        <v>0</v>
      </c>
      <c r="C282" s="1724"/>
      <c r="D282" s="1724"/>
      <c r="E282" s="1724"/>
      <c r="F282" s="1724"/>
      <c r="G282" s="1724"/>
      <c r="H282" s="1724"/>
      <c r="I282" s="1044" t="s">
        <v>1069</v>
      </c>
      <c r="J282" s="1044"/>
      <c r="K282" s="1580" t="s">
        <v>161</v>
      </c>
      <c r="L282" s="1717"/>
      <c r="M282" s="1717"/>
      <c r="N282" s="1717"/>
      <c r="O282" s="1232"/>
      <c r="P282" s="1232"/>
      <c r="Q282" s="1523">
        <f t="shared" ref="Q282:Q285" si="261">AI282/Z282</f>
        <v>0</v>
      </c>
      <c r="R282" s="1523"/>
      <c r="S282" s="1523"/>
      <c r="T282" s="1523">
        <f t="shared" si="259"/>
        <v>0</v>
      </c>
      <c r="U282" s="1523"/>
      <c r="V282" s="1523"/>
      <c r="W282" s="1523">
        <f t="shared" si="260"/>
        <v>0</v>
      </c>
      <c r="X282" s="1523"/>
      <c r="Y282" s="1523"/>
      <c r="Z282" s="1716">
        <v>4500</v>
      </c>
      <c r="AA282" s="1716"/>
      <c r="AB282" s="1716"/>
      <c r="AC282" s="1716">
        <v>4500</v>
      </c>
      <c r="AD282" s="1716"/>
      <c r="AE282" s="1716"/>
      <c r="AF282" s="1716">
        <v>4500</v>
      </c>
      <c r="AG282" s="1716"/>
      <c r="AH282" s="1716"/>
      <c r="AI282" s="1042">
        <v>0</v>
      </c>
      <c r="AJ282" s="1042"/>
      <c r="AK282" s="1042"/>
      <c r="AL282" s="1042">
        <v>0</v>
      </c>
      <c r="AM282" s="1042"/>
      <c r="AN282" s="1042"/>
      <c r="AO282" s="1042">
        <v>0</v>
      </c>
      <c r="AP282" s="1042"/>
      <c r="AQ282" s="1042"/>
      <c r="AR282" s="180"/>
      <c r="AS282" s="180"/>
      <c r="AT282" s="237"/>
      <c r="AU282" s="237"/>
      <c r="AV282" s="237"/>
      <c r="AW282" s="237"/>
      <c r="AX282" s="246"/>
      <c r="AY282" s="246"/>
    </row>
    <row r="283" spans="1:51" s="205" customFormat="1" hidden="1">
      <c r="A283" s="726"/>
      <c r="B283" s="1724">
        <v>0</v>
      </c>
      <c r="C283" s="1724"/>
      <c r="D283" s="1724"/>
      <c r="E283" s="1724"/>
      <c r="F283" s="1724"/>
      <c r="G283" s="1724"/>
      <c r="H283" s="1724"/>
      <c r="I283" s="1044" t="s">
        <v>1069</v>
      </c>
      <c r="J283" s="1044"/>
      <c r="K283" s="1580"/>
      <c r="L283" s="1717"/>
      <c r="M283" s="1717"/>
      <c r="N283" s="1717"/>
      <c r="O283" s="1232"/>
      <c r="P283" s="1232"/>
      <c r="Q283" s="1523" t="e">
        <f t="shared" si="261"/>
        <v>#DIV/0!</v>
      </c>
      <c r="R283" s="1523"/>
      <c r="S283" s="1523"/>
      <c r="T283" s="1523" t="e">
        <f t="shared" si="259"/>
        <v>#DIV/0!</v>
      </c>
      <c r="U283" s="1523"/>
      <c r="V283" s="1523"/>
      <c r="W283" s="1523" t="e">
        <f t="shared" si="260"/>
        <v>#DIV/0!</v>
      </c>
      <c r="X283" s="1523"/>
      <c r="Y283" s="1523"/>
      <c r="Z283" s="1716"/>
      <c r="AA283" s="1716"/>
      <c r="AB283" s="1716"/>
      <c r="AC283" s="1716"/>
      <c r="AD283" s="1716"/>
      <c r="AE283" s="1716"/>
      <c r="AF283" s="1716"/>
      <c r="AG283" s="1716"/>
      <c r="AH283" s="1716"/>
      <c r="AI283" s="1042">
        <v>0</v>
      </c>
      <c r="AJ283" s="1042"/>
      <c r="AK283" s="1042"/>
      <c r="AL283" s="1042">
        <v>0</v>
      </c>
      <c r="AM283" s="1042"/>
      <c r="AN283" s="1042"/>
      <c r="AO283" s="1042">
        <v>0</v>
      </c>
      <c r="AP283" s="1042"/>
      <c r="AQ283" s="1042"/>
      <c r="AR283" s="180"/>
      <c r="AS283" s="180"/>
      <c r="AT283" s="237"/>
      <c r="AU283" s="237"/>
      <c r="AV283" s="237"/>
      <c r="AW283" s="237"/>
      <c r="AX283" s="246"/>
      <c r="AY283" s="246"/>
    </row>
    <row r="284" spans="1:51" s="205" customFormat="1" hidden="1">
      <c r="A284" s="726"/>
      <c r="B284" s="1724">
        <v>0</v>
      </c>
      <c r="C284" s="1724"/>
      <c r="D284" s="1724"/>
      <c r="E284" s="1724"/>
      <c r="F284" s="1724"/>
      <c r="G284" s="1724"/>
      <c r="H284" s="1724"/>
      <c r="I284" s="1044" t="s">
        <v>1069</v>
      </c>
      <c r="J284" s="1044"/>
      <c r="K284" s="1580"/>
      <c r="L284" s="1717"/>
      <c r="M284" s="1717"/>
      <c r="N284" s="1717"/>
      <c r="O284" s="1232"/>
      <c r="P284" s="1232"/>
      <c r="Q284" s="1523" t="e">
        <f t="shared" si="261"/>
        <v>#DIV/0!</v>
      </c>
      <c r="R284" s="1523"/>
      <c r="S284" s="1523"/>
      <c r="T284" s="1523" t="e">
        <f t="shared" si="259"/>
        <v>#DIV/0!</v>
      </c>
      <c r="U284" s="1523"/>
      <c r="V284" s="1523"/>
      <c r="W284" s="1523" t="e">
        <f t="shared" si="260"/>
        <v>#DIV/0!</v>
      </c>
      <c r="X284" s="1523"/>
      <c r="Y284" s="1523"/>
      <c r="Z284" s="1716"/>
      <c r="AA284" s="1716"/>
      <c r="AB284" s="1716"/>
      <c r="AC284" s="1716"/>
      <c r="AD284" s="1716"/>
      <c r="AE284" s="1716"/>
      <c r="AF284" s="1716"/>
      <c r="AG284" s="1716"/>
      <c r="AH284" s="1716"/>
      <c r="AI284" s="1042">
        <v>0</v>
      </c>
      <c r="AJ284" s="1042"/>
      <c r="AK284" s="1042"/>
      <c r="AL284" s="1042">
        <v>0</v>
      </c>
      <c r="AM284" s="1042"/>
      <c r="AN284" s="1042"/>
      <c r="AO284" s="1042">
        <v>0</v>
      </c>
      <c r="AP284" s="1042"/>
      <c r="AQ284" s="1042"/>
      <c r="AR284" s="180"/>
      <c r="AS284" s="180"/>
      <c r="AT284" s="237"/>
      <c r="AU284" s="237"/>
      <c r="AV284" s="237"/>
      <c r="AW284" s="237"/>
      <c r="AX284" s="246"/>
      <c r="AY284" s="246"/>
    </row>
    <row r="285" spans="1:51" s="205" customFormat="1" ht="15" hidden="1" customHeight="1">
      <c r="A285" s="726"/>
      <c r="B285" s="1724">
        <v>0</v>
      </c>
      <c r="C285" s="1724"/>
      <c r="D285" s="1724"/>
      <c r="E285" s="1724"/>
      <c r="F285" s="1724"/>
      <c r="G285" s="1724"/>
      <c r="H285" s="1724"/>
      <c r="I285" s="1044" t="s">
        <v>1069</v>
      </c>
      <c r="J285" s="1044"/>
      <c r="K285" s="1580"/>
      <c r="L285" s="1717"/>
      <c r="M285" s="1717"/>
      <c r="N285" s="1717"/>
      <c r="O285" s="574"/>
      <c r="P285" s="575"/>
      <c r="Q285" s="1523" t="e">
        <f t="shared" si="261"/>
        <v>#DIV/0!</v>
      </c>
      <c r="R285" s="1523"/>
      <c r="S285" s="1523"/>
      <c r="T285" s="1523" t="e">
        <f t="shared" si="259"/>
        <v>#DIV/0!</v>
      </c>
      <c r="U285" s="1523"/>
      <c r="V285" s="1523"/>
      <c r="W285" s="1523" t="e">
        <f t="shared" si="260"/>
        <v>#DIV/0!</v>
      </c>
      <c r="X285" s="1523"/>
      <c r="Y285" s="1523"/>
      <c r="Z285" s="1716"/>
      <c r="AA285" s="1716"/>
      <c r="AB285" s="1716"/>
      <c r="AC285" s="1716"/>
      <c r="AD285" s="1716"/>
      <c r="AE285" s="1716"/>
      <c r="AF285" s="1716"/>
      <c r="AG285" s="1716"/>
      <c r="AH285" s="1716"/>
      <c r="AI285" s="1042">
        <v>0</v>
      </c>
      <c r="AJ285" s="1042"/>
      <c r="AK285" s="1042"/>
      <c r="AL285" s="1042">
        <v>0</v>
      </c>
      <c r="AM285" s="1042"/>
      <c r="AN285" s="1042"/>
      <c r="AO285" s="1042">
        <v>0</v>
      </c>
      <c r="AP285" s="1042"/>
      <c r="AQ285" s="1042"/>
      <c r="AR285" s="180"/>
      <c r="AS285" s="180"/>
      <c r="AT285" s="237"/>
      <c r="AU285" s="237"/>
      <c r="AV285" s="237"/>
      <c r="AW285" s="237"/>
      <c r="AX285" s="246"/>
      <c r="AY285" s="246"/>
    </row>
    <row r="286" spans="1:51" s="205" customFormat="1" ht="44.25" hidden="1" customHeight="1">
      <c r="A286" s="726"/>
      <c r="B286" s="1730" t="s">
        <v>864</v>
      </c>
      <c r="C286" s="1731"/>
      <c r="D286" s="1731"/>
      <c r="E286" s="1731"/>
      <c r="F286" s="1731"/>
      <c r="G286" s="1731"/>
      <c r="H286" s="1731"/>
      <c r="I286" s="1731"/>
      <c r="J286" s="1731"/>
      <c r="K286" s="1731"/>
      <c r="L286" s="1731"/>
      <c r="M286" s="1731"/>
      <c r="N286" s="1732"/>
      <c r="O286" s="1745" t="s">
        <v>900</v>
      </c>
      <c r="P286" s="1746"/>
      <c r="Q286" s="1725" t="s">
        <v>6</v>
      </c>
      <c r="R286" s="1725"/>
      <c r="S286" s="1725"/>
      <c r="T286" s="1725" t="s">
        <v>6</v>
      </c>
      <c r="U286" s="1725"/>
      <c r="V286" s="1725"/>
      <c r="W286" s="1725" t="s">
        <v>6</v>
      </c>
      <c r="X286" s="1725"/>
      <c r="Y286" s="1725"/>
      <c r="Z286" s="1725" t="s">
        <v>6</v>
      </c>
      <c r="AA286" s="1725"/>
      <c r="AB286" s="1725"/>
      <c r="AC286" s="1725" t="s">
        <v>6</v>
      </c>
      <c r="AD286" s="1725"/>
      <c r="AE286" s="1725"/>
      <c r="AF286" s="1725" t="s">
        <v>6</v>
      </c>
      <c r="AG286" s="1725"/>
      <c r="AH286" s="1725"/>
      <c r="AI286" s="1718">
        <f>SUM(AI287:AK291)</f>
        <v>0</v>
      </c>
      <c r="AJ286" s="1718"/>
      <c r="AK286" s="1718"/>
      <c r="AL286" s="1718">
        <f t="shared" ref="AL286" si="262">SUM(AL287:AN291)</f>
        <v>0</v>
      </c>
      <c r="AM286" s="1718"/>
      <c r="AN286" s="1718"/>
      <c r="AO286" s="1718">
        <f t="shared" ref="AO286" si="263">SUM(AO287:AQ291)</f>
        <v>0</v>
      </c>
      <c r="AP286" s="1718"/>
      <c r="AQ286" s="1718"/>
      <c r="AR286" s="180"/>
      <c r="AS286" s="180"/>
      <c r="AT286" s="237"/>
      <c r="AU286" s="237"/>
      <c r="AV286" s="237"/>
      <c r="AW286" s="237"/>
      <c r="AX286" s="246"/>
      <c r="AY286" s="246"/>
    </row>
    <row r="287" spans="1:51" s="205" customFormat="1" hidden="1">
      <c r="A287" s="726"/>
      <c r="B287" s="1724">
        <v>0</v>
      </c>
      <c r="C287" s="1724"/>
      <c r="D287" s="1724"/>
      <c r="E287" s="1724"/>
      <c r="F287" s="1724"/>
      <c r="G287" s="1724"/>
      <c r="H287" s="1724"/>
      <c r="I287" s="1044" t="s">
        <v>1069</v>
      </c>
      <c r="J287" s="1044"/>
      <c r="K287" s="1580"/>
      <c r="L287" s="1717"/>
      <c r="M287" s="1717"/>
      <c r="N287" s="1717"/>
      <c r="O287" s="1232"/>
      <c r="P287" s="1232"/>
      <c r="Q287" s="1717" t="e">
        <f>AI287/Z287</f>
        <v>#DIV/0!</v>
      </c>
      <c r="R287" s="1715"/>
      <c r="S287" s="1715"/>
      <c r="T287" s="1717" t="e">
        <f t="shared" ref="T287:T291" si="264">AL287/AC287</f>
        <v>#DIV/0!</v>
      </c>
      <c r="U287" s="1715"/>
      <c r="V287" s="1715"/>
      <c r="W287" s="1717" t="e">
        <f t="shared" ref="W287:W291" si="265">AO287/AF287</f>
        <v>#DIV/0!</v>
      </c>
      <c r="X287" s="1715"/>
      <c r="Y287" s="1715"/>
      <c r="Z287" s="1716"/>
      <c r="AA287" s="1716"/>
      <c r="AB287" s="1716"/>
      <c r="AC287" s="1716"/>
      <c r="AD287" s="1716"/>
      <c r="AE287" s="1716"/>
      <c r="AF287" s="1716"/>
      <c r="AG287" s="1716"/>
      <c r="AH287" s="1716"/>
      <c r="AI287" s="1042">
        <v>0</v>
      </c>
      <c r="AJ287" s="1042"/>
      <c r="AK287" s="1042"/>
      <c r="AL287" s="1042">
        <v>0</v>
      </c>
      <c r="AM287" s="1042"/>
      <c r="AN287" s="1042"/>
      <c r="AO287" s="1042">
        <v>0</v>
      </c>
      <c r="AP287" s="1042"/>
      <c r="AQ287" s="1042"/>
      <c r="AR287" s="180"/>
      <c r="AS287" s="180"/>
      <c r="AT287" s="237"/>
      <c r="AU287" s="237"/>
      <c r="AV287" s="237"/>
      <c r="AW287" s="237"/>
      <c r="AX287" s="246"/>
      <c r="AY287" s="246"/>
    </row>
    <row r="288" spans="1:51" s="205" customFormat="1" hidden="1">
      <c r="A288" s="726"/>
      <c r="B288" s="1724">
        <v>0</v>
      </c>
      <c r="C288" s="1724"/>
      <c r="D288" s="1724"/>
      <c r="E288" s="1724"/>
      <c r="F288" s="1724"/>
      <c r="G288" s="1724"/>
      <c r="H288" s="1724"/>
      <c r="I288" s="1044" t="s">
        <v>1069</v>
      </c>
      <c r="J288" s="1044"/>
      <c r="K288" s="1580"/>
      <c r="L288" s="1717"/>
      <c r="M288" s="1717"/>
      <c r="N288" s="1717"/>
      <c r="O288" s="1232"/>
      <c r="P288" s="1232"/>
      <c r="Q288" s="1717" t="e">
        <f t="shared" ref="Q288:Q291" si="266">AI288/Z288</f>
        <v>#DIV/0!</v>
      </c>
      <c r="R288" s="1715"/>
      <c r="S288" s="1715"/>
      <c r="T288" s="1717" t="e">
        <f t="shared" si="264"/>
        <v>#DIV/0!</v>
      </c>
      <c r="U288" s="1715"/>
      <c r="V288" s="1715"/>
      <c r="W288" s="1717" t="e">
        <f t="shared" si="265"/>
        <v>#DIV/0!</v>
      </c>
      <c r="X288" s="1715"/>
      <c r="Y288" s="1715"/>
      <c r="Z288" s="1716"/>
      <c r="AA288" s="1716"/>
      <c r="AB288" s="1716"/>
      <c r="AC288" s="1716"/>
      <c r="AD288" s="1716"/>
      <c r="AE288" s="1716"/>
      <c r="AF288" s="1716"/>
      <c r="AG288" s="1716"/>
      <c r="AH288" s="1716"/>
      <c r="AI288" s="1042">
        <v>0</v>
      </c>
      <c r="AJ288" s="1042"/>
      <c r="AK288" s="1042"/>
      <c r="AL288" s="1042">
        <v>0</v>
      </c>
      <c r="AM288" s="1042"/>
      <c r="AN288" s="1042"/>
      <c r="AO288" s="1042">
        <v>0</v>
      </c>
      <c r="AP288" s="1042"/>
      <c r="AQ288" s="1042"/>
      <c r="AR288" s="180"/>
      <c r="AS288" s="180"/>
      <c r="AT288" s="237"/>
      <c r="AU288" s="237"/>
      <c r="AV288" s="237"/>
      <c r="AW288" s="237"/>
      <c r="AX288" s="246"/>
      <c r="AY288" s="246"/>
    </row>
    <row r="289" spans="1:51" s="205" customFormat="1" hidden="1">
      <c r="A289" s="726"/>
      <c r="B289" s="1724">
        <v>0</v>
      </c>
      <c r="C289" s="1724"/>
      <c r="D289" s="1724"/>
      <c r="E289" s="1724"/>
      <c r="F289" s="1724"/>
      <c r="G289" s="1724"/>
      <c r="H289" s="1724"/>
      <c r="I289" s="1044" t="s">
        <v>1069</v>
      </c>
      <c r="J289" s="1044"/>
      <c r="K289" s="1580"/>
      <c r="L289" s="1717"/>
      <c r="M289" s="1717"/>
      <c r="N289" s="1717"/>
      <c r="O289" s="1232"/>
      <c r="P289" s="1232"/>
      <c r="Q289" s="1717" t="e">
        <f t="shared" si="266"/>
        <v>#DIV/0!</v>
      </c>
      <c r="R289" s="1715"/>
      <c r="S289" s="1715"/>
      <c r="T289" s="1717" t="e">
        <f t="shared" si="264"/>
        <v>#DIV/0!</v>
      </c>
      <c r="U289" s="1715"/>
      <c r="V289" s="1715"/>
      <c r="W289" s="1717" t="e">
        <f t="shared" si="265"/>
        <v>#DIV/0!</v>
      </c>
      <c r="X289" s="1715"/>
      <c r="Y289" s="1715"/>
      <c r="Z289" s="1716"/>
      <c r="AA289" s="1716"/>
      <c r="AB289" s="1716"/>
      <c r="AC289" s="1716"/>
      <c r="AD289" s="1716"/>
      <c r="AE289" s="1716"/>
      <c r="AF289" s="1716"/>
      <c r="AG289" s="1716"/>
      <c r="AH289" s="1716"/>
      <c r="AI289" s="1042">
        <v>0</v>
      </c>
      <c r="AJ289" s="1042"/>
      <c r="AK289" s="1042"/>
      <c r="AL289" s="1042">
        <v>0</v>
      </c>
      <c r="AM289" s="1042"/>
      <c r="AN289" s="1042"/>
      <c r="AO289" s="1042">
        <v>0</v>
      </c>
      <c r="AP289" s="1042"/>
      <c r="AQ289" s="1042"/>
      <c r="AR289" s="180"/>
      <c r="AS289" s="180"/>
      <c r="AT289" s="237"/>
      <c r="AU289" s="237"/>
      <c r="AV289" s="237"/>
      <c r="AW289" s="237"/>
      <c r="AX289" s="246"/>
      <c r="AY289" s="246"/>
    </row>
    <row r="290" spans="1:51" s="205" customFormat="1" hidden="1">
      <c r="A290" s="726"/>
      <c r="B290" s="1724">
        <v>0</v>
      </c>
      <c r="C290" s="1724"/>
      <c r="D290" s="1724"/>
      <c r="E290" s="1724"/>
      <c r="F290" s="1724"/>
      <c r="G290" s="1724"/>
      <c r="H290" s="1724"/>
      <c r="I290" s="1588" t="s">
        <v>1069</v>
      </c>
      <c r="J290" s="1588"/>
      <c r="K290" s="1580"/>
      <c r="L290" s="1717"/>
      <c r="M290" s="1717"/>
      <c r="N290" s="1717"/>
      <c r="O290" s="1232"/>
      <c r="P290" s="1232"/>
      <c r="Q290" s="1717" t="e">
        <f t="shared" si="266"/>
        <v>#DIV/0!</v>
      </c>
      <c r="R290" s="1715"/>
      <c r="S290" s="1715"/>
      <c r="T290" s="1717" t="e">
        <f t="shared" si="264"/>
        <v>#DIV/0!</v>
      </c>
      <c r="U290" s="1715"/>
      <c r="V290" s="1715"/>
      <c r="W290" s="1717" t="e">
        <f t="shared" si="265"/>
        <v>#DIV/0!</v>
      </c>
      <c r="X290" s="1715"/>
      <c r="Y290" s="1715"/>
      <c r="Z290" s="1716"/>
      <c r="AA290" s="1716"/>
      <c r="AB290" s="1716"/>
      <c r="AC290" s="1716"/>
      <c r="AD290" s="1716"/>
      <c r="AE290" s="1716"/>
      <c r="AF290" s="1716"/>
      <c r="AG290" s="1716"/>
      <c r="AH290" s="1716"/>
      <c r="AI290" s="1042">
        <v>0</v>
      </c>
      <c r="AJ290" s="1042"/>
      <c r="AK290" s="1042"/>
      <c r="AL290" s="1042">
        <v>0</v>
      </c>
      <c r="AM290" s="1042"/>
      <c r="AN290" s="1042"/>
      <c r="AO290" s="1042">
        <v>0</v>
      </c>
      <c r="AP290" s="1042"/>
      <c r="AQ290" s="1042"/>
      <c r="AR290" s="180"/>
      <c r="AS290" s="180"/>
      <c r="AT290" s="237"/>
      <c r="AU290" s="237"/>
      <c r="AV290" s="237"/>
      <c r="AW290" s="237"/>
      <c r="AX290" s="246"/>
      <c r="AY290" s="246"/>
    </row>
    <row r="291" spans="1:51" s="205" customFormat="1" hidden="1">
      <c r="A291" s="726"/>
      <c r="B291" s="1724">
        <v>0</v>
      </c>
      <c r="C291" s="1724"/>
      <c r="D291" s="1724"/>
      <c r="E291" s="1724"/>
      <c r="F291" s="1724"/>
      <c r="G291" s="1724"/>
      <c r="H291" s="1724"/>
      <c r="I291" s="1588" t="s">
        <v>1069</v>
      </c>
      <c r="J291" s="1588"/>
      <c r="K291" s="1580"/>
      <c r="L291" s="1717"/>
      <c r="M291" s="1717"/>
      <c r="N291" s="1717"/>
      <c r="O291" s="1232"/>
      <c r="P291" s="1232"/>
      <c r="Q291" s="1717" t="e">
        <f t="shared" si="266"/>
        <v>#DIV/0!</v>
      </c>
      <c r="R291" s="1715"/>
      <c r="S291" s="1715"/>
      <c r="T291" s="1717" t="e">
        <f t="shared" si="264"/>
        <v>#DIV/0!</v>
      </c>
      <c r="U291" s="1715"/>
      <c r="V291" s="1715"/>
      <c r="W291" s="1717" t="e">
        <f t="shared" si="265"/>
        <v>#DIV/0!</v>
      </c>
      <c r="X291" s="1715"/>
      <c r="Y291" s="1715"/>
      <c r="Z291" s="1716"/>
      <c r="AA291" s="1716"/>
      <c r="AB291" s="1716"/>
      <c r="AC291" s="1716"/>
      <c r="AD291" s="1716"/>
      <c r="AE291" s="1716"/>
      <c r="AF291" s="1716"/>
      <c r="AG291" s="1716"/>
      <c r="AH291" s="1716"/>
      <c r="AI291" s="1042">
        <v>0</v>
      </c>
      <c r="AJ291" s="1042"/>
      <c r="AK291" s="1042"/>
      <c r="AL291" s="1042">
        <v>0</v>
      </c>
      <c r="AM291" s="1042"/>
      <c r="AN291" s="1042"/>
      <c r="AO291" s="1042">
        <v>0</v>
      </c>
      <c r="AP291" s="1042"/>
      <c r="AQ291" s="1042"/>
      <c r="AR291" s="180"/>
      <c r="AS291" s="180"/>
      <c r="AT291" s="237"/>
      <c r="AU291" s="237"/>
      <c r="AV291" s="237"/>
      <c r="AW291" s="237"/>
      <c r="AX291" s="246"/>
      <c r="AY291" s="246"/>
    </row>
    <row r="292" spans="1:51" s="205" customFormat="1" ht="43.5" customHeight="1">
      <c r="A292" s="726"/>
      <c r="B292" s="1737" t="s">
        <v>899</v>
      </c>
      <c r="C292" s="1737"/>
      <c r="D292" s="1737"/>
      <c r="E292" s="1737"/>
      <c r="F292" s="1737"/>
      <c r="G292" s="1737"/>
      <c r="H292" s="1737"/>
      <c r="I292" s="1738" t="s">
        <v>700</v>
      </c>
      <c r="J292" s="1738"/>
      <c r="K292" s="1738"/>
      <c r="L292" s="1738"/>
      <c r="M292" s="1738"/>
      <c r="N292" s="1738"/>
      <c r="O292" s="1720">
        <v>9009</v>
      </c>
      <c r="P292" s="1720"/>
      <c r="Q292" s="1719" t="s">
        <v>6</v>
      </c>
      <c r="R292" s="1719"/>
      <c r="S292" s="1719"/>
      <c r="T292" s="1719" t="s">
        <v>6</v>
      </c>
      <c r="U292" s="1719"/>
      <c r="V292" s="1719"/>
      <c r="W292" s="1719" t="s">
        <v>6</v>
      </c>
      <c r="X292" s="1719"/>
      <c r="Y292" s="1719"/>
      <c r="Z292" s="1719" t="s">
        <v>6</v>
      </c>
      <c r="AA292" s="1719"/>
      <c r="AB292" s="1719"/>
      <c r="AC292" s="1719" t="s">
        <v>6</v>
      </c>
      <c r="AD292" s="1719"/>
      <c r="AE292" s="1719"/>
      <c r="AF292" s="1719" t="s">
        <v>6</v>
      </c>
      <c r="AG292" s="1719"/>
      <c r="AH292" s="1719"/>
      <c r="AI292" s="1721">
        <f>AI267+AI273+AI286</f>
        <v>122025</v>
      </c>
      <c r="AJ292" s="1721"/>
      <c r="AK292" s="1721"/>
      <c r="AL292" s="1721">
        <f>AL267+AL273+AL286</f>
        <v>128500</v>
      </c>
      <c r="AM292" s="1721"/>
      <c r="AN292" s="1721"/>
      <c r="AO292" s="1721">
        <f>AO267+AO273+AO286</f>
        <v>128500</v>
      </c>
      <c r="AP292" s="1721"/>
      <c r="AQ292" s="1721"/>
      <c r="AR292" s="180"/>
      <c r="AS292" s="180"/>
      <c r="AT292" s="237"/>
      <c r="AU292" s="237"/>
      <c r="AV292" s="237"/>
      <c r="AW292" s="237"/>
      <c r="AX292" s="246"/>
      <c r="AY292" s="246"/>
    </row>
    <row r="293" spans="1:51" s="205" customFormat="1" ht="43.5" hidden="1" customHeight="1">
      <c r="A293" s="726"/>
      <c r="B293" s="1730" t="s">
        <v>293</v>
      </c>
      <c r="C293" s="1731"/>
      <c r="D293" s="1731"/>
      <c r="E293" s="1731"/>
      <c r="F293" s="1731"/>
      <c r="G293" s="1731"/>
      <c r="H293" s="1731"/>
      <c r="I293" s="1731"/>
      <c r="J293" s="1731"/>
      <c r="K293" s="1731"/>
      <c r="L293" s="1731"/>
      <c r="M293" s="1731"/>
      <c r="N293" s="1732"/>
      <c r="O293" s="1733" t="s">
        <v>898</v>
      </c>
      <c r="P293" s="1733"/>
      <c r="Q293" s="1725" t="s">
        <v>6</v>
      </c>
      <c r="R293" s="1725"/>
      <c r="S293" s="1725"/>
      <c r="T293" s="1725" t="s">
        <v>6</v>
      </c>
      <c r="U293" s="1725"/>
      <c r="V293" s="1725"/>
      <c r="W293" s="1725" t="s">
        <v>6</v>
      </c>
      <c r="X293" s="1725"/>
      <c r="Y293" s="1725"/>
      <c r="Z293" s="1725" t="s">
        <v>6</v>
      </c>
      <c r="AA293" s="1725"/>
      <c r="AB293" s="1725"/>
      <c r="AC293" s="1725" t="s">
        <v>6</v>
      </c>
      <c r="AD293" s="1725"/>
      <c r="AE293" s="1725"/>
      <c r="AF293" s="1725" t="s">
        <v>6</v>
      </c>
      <c r="AG293" s="1725"/>
      <c r="AH293" s="1725"/>
      <c r="AI293" s="1718">
        <f>SUM(AI294:AK298)</f>
        <v>0</v>
      </c>
      <c r="AJ293" s="1718"/>
      <c r="AK293" s="1718"/>
      <c r="AL293" s="1718">
        <f>SUM(AL294:AN298)</f>
        <v>0</v>
      </c>
      <c r="AM293" s="1718"/>
      <c r="AN293" s="1718"/>
      <c r="AO293" s="1718">
        <f>SUM(AO294:AQ298)</f>
        <v>0</v>
      </c>
      <c r="AP293" s="1718"/>
      <c r="AQ293" s="1718"/>
      <c r="AR293" s="180"/>
      <c r="AS293" s="180"/>
      <c r="AT293" s="237"/>
      <c r="AU293" s="237"/>
      <c r="AV293" s="237"/>
      <c r="AW293" s="237"/>
      <c r="AX293" s="246"/>
      <c r="AY293" s="246"/>
    </row>
    <row r="294" spans="1:51" s="205" customFormat="1" hidden="1">
      <c r="A294" s="726"/>
      <c r="B294" s="1724">
        <v>0</v>
      </c>
      <c r="C294" s="1724"/>
      <c r="D294" s="1724"/>
      <c r="E294" s="1724"/>
      <c r="F294" s="1724"/>
      <c r="G294" s="1724"/>
      <c r="H294" s="1724"/>
      <c r="I294" s="1044" t="s">
        <v>1069</v>
      </c>
      <c r="J294" s="1044"/>
      <c r="K294" s="1580" t="s">
        <v>266</v>
      </c>
      <c r="L294" s="1717"/>
      <c r="M294" s="1717"/>
      <c r="N294" s="1717"/>
      <c r="O294" s="1232"/>
      <c r="P294" s="1232"/>
      <c r="Q294" s="1717" t="e">
        <f>AI294/Z294</f>
        <v>#DIV/0!</v>
      </c>
      <c r="R294" s="1715"/>
      <c r="S294" s="1715"/>
      <c r="T294" s="1717" t="e">
        <f t="shared" ref="T294:T298" si="267">AL294/AC294</f>
        <v>#DIV/0!</v>
      </c>
      <c r="U294" s="1715"/>
      <c r="V294" s="1715"/>
      <c r="W294" s="1717" t="e">
        <f t="shared" ref="W294:W298" si="268">AO294/AF294</f>
        <v>#DIV/0!</v>
      </c>
      <c r="X294" s="1715"/>
      <c r="Y294" s="1715"/>
      <c r="Z294" s="1716"/>
      <c r="AA294" s="1716"/>
      <c r="AB294" s="1716"/>
      <c r="AC294" s="1716"/>
      <c r="AD294" s="1716"/>
      <c r="AE294" s="1716"/>
      <c r="AF294" s="1716"/>
      <c r="AG294" s="1716"/>
      <c r="AH294" s="1716"/>
      <c r="AI294" s="1042">
        <v>0</v>
      </c>
      <c r="AJ294" s="1042"/>
      <c r="AK294" s="1042"/>
      <c r="AL294" s="1042">
        <v>0</v>
      </c>
      <c r="AM294" s="1042"/>
      <c r="AN294" s="1042"/>
      <c r="AO294" s="1042">
        <v>0</v>
      </c>
      <c r="AP294" s="1042"/>
      <c r="AQ294" s="1042"/>
      <c r="AR294" s="180"/>
      <c r="AS294" s="180"/>
      <c r="AT294" s="237"/>
      <c r="AU294" s="237"/>
      <c r="AV294" s="237"/>
      <c r="AW294" s="237"/>
      <c r="AX294" s="246"/>
      <c r="AY294" s="246"/>
    </row>
    <row r="295" spans="1:51" s="205" customFormat="1" hidden="1">
      <c r="A295" s="726"/>
      <c r="B295" s="1724">
        <v>0</v>
      </c>
      <c r="C295" s="1724"/>
      <c r="D295" s="1724"/>
      <c r="E295" s="1724"/>
      <c r="F295" s="1724"/>
      <c r="G295" s="1724"/>
      <c r="H295" s="1724"/>
      <c r="I295" s="1044" t="s">
        <v>1069</v>
      </c>
      <c r="J295" s="1044"/>
      <c r="K295" s="1580"/>
      <c r="L295" s="1717"/>
      <c r="M295" s="1717"/>
      <c r="N295" s="1717"/>
      <c r="O295" s="1232"/>
      <c r="P295" s="1232"/>
      <c r="Q295" s="1717" t="e">
        <f t="shared" ref="Q295:Q298" si="269">AI295/Z295</f>
        <v>#DIV/0!</v>
      </c>
      <c r="R295" s="1715"/>
      <c r="S295" s="1715"/>
      <c r="T295" s="1717" t="e">
        <f t="shared" si="267"/>
        <v>#DIV/0!</v>
      </c>
      <c r="U295" s="1715"/>
      <c r="V295" s="1715"/>
      <c r="W295" s="1717" t="e">
        <f t="shared" si="268"/>
        <v>#DIV/0!</v>
      </c>
      <c r="X295" s="1715"/>
      <c r="Y295" s="1715"/>
      <c r="Z295" s="1716"/>
      <c r="AA295" s="1716"/>
      <c r="AB295" s="1716"/>
      <c r="AC295" s="1716"/>
      <c r="AD295" s="1716"/>
      <c r="AE295" s="1716"/>
      <c r="AF295" s="1716"/>
      <c r="AG295" s="1716"/>
      <c r="AH295" s="1716"/>
      <c r="AI295" s="1042">
        <v>0</v>
      </c>
      <c r="AJ295" s="1042"/>
      <c r="AK295" s="1042"/>
      <c r="AL295" s="1042">
        <v>0</v>
      </c>
      <c r="AM295" s="1042"/>
      <c r="AN295" s="1042"/>
      <c r="AO295" s="1042">
        <v>0</v>
      </c>
      <c r="AP295" s="1042"/>
      <c r="AQ295" s="1042"/>
      <c r="AR295" s="180"/>
      <c r="AS295" s="180"/>
      <c r="AT295" s="237"/>
      <c r="AU295" s="237"/>
      <c r="AV295" s="237"/>
      <c r="AW295" s="237"/>
      <c r="AX295" s="246"/>
      <c r="AY295" s="246"/>
    </row>
    <row r="296" spans="1:51" s="205" customFormat="1" hidden="1">
      <c r="A296" s="726"/>
      <c r="B296" s="1724">
        <v>0</v>
      </c>
      <c r="C296" s="1724"/>
      <c r="D296" s="1724"/>
      <c r="E296" s="1724"/>
      <c r="F296" s="1724"/>
      <c r="G296" s="1724"/>
      <c r="H296" s="1724"/>
      <c r="I296" s="1044" t="s">
        <v>1069</v>
      </c>
      <c r="J296" s="1044"/>
      <c r="K296" s="1580"/>
      <c r="L296" s="1717"/>
      <c r="M296" s="1717"/>
      <c r="N296" s="1717"/>
      <c r="O296" s="1232"/>
      <c r="P296" s="1232"/>
      <c r="Q296" s="1717" t="e">
        <f t="shared" si="269"/>
        <v>#DIV/0!</v>
      </c>
      <c r="R296" s="1715"/>
      <c r="S296" s="1715"/>
      <c r="T296" s="1717" t="e">
        <f t="shared" si="267"/>
        <v>#DIV/0!</v>
      </c>
      <c r="U296" s="1715"/>
      <c r="V296" s="1715"/>
      <c r="W296" s="1717" t="e">
        <f t="shared" si="268"/>
        <v>#DIV/0!</v>
      </c>
      <c r="X296" s="1715"/>
      <c r="Y296" s="1715"/>
      <c r="Z296" s="1716"/>
      <c r="AA296" s="1716"/>
      <c r="AB296" s="1716"/>
      <c r="AC296" s="1716"/>
      <c r="AD296" s="1716"/>
      <c r="AE296" s="1716"/>
      <c r="AF296" s="1716"/>
      <c r="AG296" s="1716"/>
      <c r="AH296" s="1716"/>
      <c r="AI296" s="1042">
        <v>0</v>
      </c>
      <c r="AJ296" s="1042"/>
      <c r="AK296" s="1042"/>
      <c r="AL296" s="1042">
        <v>0</v>
      </c>
      <c r="AM296" s="1042"/>
      <c r="AN296" s="1042"/>
      <c r="AO296" s="1042">
        <v>0</v>
      </c>
      <c r="AP296" s="1042"/>
      <c r="AQ296" s="1042"/>
      <c r="AR296" s="180"/>
      <c r="AS296" s="180"/>
      <c r="AT296" s="237"/>
      <c r="AU296" s="237"/>
      <c r="AV296" s="237"/>
      <c r="AW296" s="237"/>
      <c r="AX296" s="246"/>
      <c r="AY296" s="246"/>
    </row>
    <row r="297" spans="1:51" s="205" customFormat="1" hidden="1">
      <c r="A297" s="726"/>
      <c r="B297" s="1724">
        <v>0</v>
      </c>
      <c r="C297" s="1724"/>
      <c r="D297" s="1724"/>
      <c r="E297" s="1724"/>
      <c r="F297" s="1724"/>
      <c r="G297" s="1724"/>
      <c r="H297" s="1724"/>
      <c r="I297" s="1044" t="s">
        <v>1069</v>
      </c>
      <c r="J297" s="1044"/>
      <c r="K297" s="1580"/>
      <c r="L297" s="1717"/>
      <c r="M297" s="1717"/>
      <c r="N297" s="1717"/>
      <c r="O297" s="1232"/>
      <c r="P297" s="1232"/>
      <c r="Q297" s="1717" t="e">
        <f t="shared" si="269"/>
        <v>#DIV/0!</v>
      </c>
      <c r="R297" s="1715"/>
      <c r="S297" s="1715"/>
      <c r="T297" s="1717" t="e">
        <f t="shared" si="267"/>
        <v>#DIV/0!</v>
      </c>
      <c r="U297" s="1715"/>
      <c r="V297" s="1715"/>
      <c r="W297" s="1717" t="e">
        <f t="shared" si="268"/>
        <v>#DIV/0!</v>
      </c>
      <c r="X297" s="1715"/>
      <c r="Y297" s="1715"/>
      <c r="Z297" s="1716"/>
      <c r="AA297" s="1716"/>
      <c r="AB297" s="1716"/>
      <c r="AC297" s="1716"/>
      <c r="AD297" s="1716"/>
      <c r="AE297" s="1716"/>
      <c r="AF297" s="1716"/>
      <c r="AG297" s="1716"/>
      <c r="AH297" s="1716"/>
      <c r="AI297" s="1042">
        <v>0</v>
      </c>
      <c r="AJ297" s="1042"/>
      <c r="AK297" s="1042"/>
      <c r="AL297" s="1042">
        <v>0</v>
      </c>
      <c r="AM297" s="1042"/>
      <c r="AN297" s="1042"/>
      <c r="AO297" s="1042">
        <v>0</v>
      </c>
      <c r="AP297" s="1042"/>
      <c r="AQ297" s="1042"/>
      <c r="AR297" s="180"/>
      <c r="AS297" s="180"/>
      <c r="AT297" s="237"/>
      <c r="AU297" s="237"/>
      <c r="AV297" s="237"/>
      <c r="AW297" s="237"/>
      <c r="AX297" s="246"/>
      <c r="AY297" s="246"/>
    </row>
    <row r="298" spans="1:51" s="205" customFormat="1" ht="15" hidden="1" customHeight="1">
      <c r="A298" s="726"/>
      <c r="B298" s="1724">
        <v>0</v>
      </c>
      <c r="C298" s="1724"/>
      <c r="D298" s="1724"/>
      <c r="E298" s="1724"/>
      <c r="F298" s="1724"/>
      <c r="G298" s="1724"/>
      <c r="H298" s="1724"/>
      <c r="I298" s="1044" t="s">
        <v>1069</v>
      </c>
      <c r="J298" s="1044"/>
      <c r="K298" s="1580"/>
      <c r="L298" s="1717"/>
      <c r="M298" s="1717"/>
      <c r="N298" s="1717"/>
      <c r="O298" s="1232"/>
      <c r="P298" s="1232"/>
      <c r="Q298" s="1717" t="e">
        <f t="shared" si="269"/>
        <v>#DIV/0!</v>
      </c>
      <c r="R298" s="1715"/>
      <c r="S298" s="1715"/>
      <c r="T298" s="1717" t="e">
        <f t="shared" si="267"/>
        <v>#DIV/0!</v>
      </c>
      <c r="U298" s="1715"/>
      <c r="V298" s="1715"/>
      <c r="W298" s="1717" t="e">
        <f t="shared" si="268"/>
        <v>#DIV/0!</v>
      </c>
      <c r="X298" s="1715"/>
      <c r="Y298" s="1715"/>
      <c r="Z298" s="1716"/>
      <c r="AA298" s="1716"/>
      <c r="AB298" s="1716"/>
      <c r="AC298" s="1716"/>
      <c r="AD298" s="1716"/>
      <c r="AE298" s="1716"/>
      <c r="AF298" s="1716"/>
      <c r="AG298" s="1716"/>
      <c r="AH298" s="1716"/>
      <c r="AI298" s="1042">
        <v>0</v>
      </c>
      <c r="AJ298" s="1042"/>
      <c r="AK298" s="1042"/>
      <c r="AL298" s="1042">
        <v>0</v>
      </c>
      <c r="AM298" s="1042"/>
      <c r="AN298" s="1042"/>
      <c r="AO298" s="1042">
        <v>0</v>
      </c>
      <c r="AP298" s="1042"/>
      <c r="AQ298" s="1042"/>
      <c r="AR298" s="180"/>
      <c r="AS298" s="180"/>
      <c r="AT298" s="237"/>
      <c r="AU298" s="237"/>
      <c r="AV298" s="237"/>
      <c r="AW298" s="237"/>
      <c r="AX298" s="246"/>
      <c r="AY298" s="246"/>
    </row>
    <row r="299" spans="1:51" s="205" customFormat="1" ht="27.75" hidden="1" customHeight="1">
      <c r="A299" s="726"/>
      <c r="B299" s="1730" t="s">
        <v>216</v>
      </c>
      <c r="C299" s="1731"/>
      <c r="D299" s="1731"/>
      <c r="E299" s="1731"/>
      <c r="F299" s="1731"/>
      <c r="G299" s="1731"/>
      <c r="H299" s="1731"/>
      <c r="I299" s="1731"/>
      <c r="J299" s="1731"/>
      <c r="K299" s="1731"/>
      <c r="L299" s="1731"/>
      <c r="M299" s="1731"/>
      <c r="N299" s="1732"/>
      <c r="O299" s="1745" t="s">
        <v>897</v>
      </c>
      <c r="P299" s="1746"/>
      <c r="Q299" s="1725" t="s">
        <v>6</v>
      </c>
      <c r="R299" s="1725"/>
      <c r="S299" s="1725"/>
      <c r="T299" s="1725" t="s">
        <v>6</v>
      </c>
      <c r="U299" s="1725"/>
      <c r="V299" s="1725"/>
      <c r="W299" s="1725" t="s">
        <v>6</v>
      </c>
      <c r="X299" s="1725"/>
      <c r="Y299" s="1725"/>
      <c r="Z299" s="1725" t="s">
        <v>6</v>
      </c>
      <c r="AA299" s="1725"/>
      <c r="AB299" s="1725"/>
      <c r="AC299" s="1725" t="s">
        <v>6</v>
      </c>
      <c r="AD299" s="1725"/>
      <c r="AE299" s="1725"/>
      <c r="AF299" s="1725" t="s">
        <v>6</v>
      </c>
      <c r="AG299" s="1725"/>
      <c r="AH299" s="1725"/>
      <c r="AI299" s="1718">
        <f>AI300</f>
        <v>0</v>
      </c>
      <c r="AJ299" s="1718"/>
      <c r="AK299" s="1718"/>
      <c r="AL299" s="1718">
        <f>AL300</f>
        <v>0</v>
      </c>
      <c r="AM299" s="1718"/>
      <c r="AN299" s="1718"/>
      <c r="AO299" s="1718">
        <f>AO300</f>
        <v>0</v>
      </c>
      <c r="AP299" s="1718"/>
      <c r="AQ299" s="1718"/>
      <c r="AR299" s="180"/>
      <c r="AS299" s="180"/>
      <c r="AT299" s="237"/>
      <c r="AU299" s="237"/>
      <c r="AV299" s="237"/>
      <c r="AW299" s="237"/>
      <c r="AX299" s="246"/>
      <c r="AY299" s="246"/>
    </row>
    <row r="300" spans="1:51" s="205" customFormat="1" ht="30.75" hidden="1" customHeight="1">
      <c r="A300" s="726"/>
      <c r="B300" s="1726" t="s">
        <v>215</v>
      </c>
      <c r="C300" s="1727"/>
      <c r="D300" s="1727"/>
      <c r="E300" s="1727"/>
      <c r="F300" s="1727"/>
      <c r="G300" s="1727"/>
      <c r="H300" s="1727"/>
      <c r="I300" s="1727"/>
      <c r="J300" s="1727"/>
      <c r="K300" s="1727"/>
      <c r="L300" s="1727"/>
      <c r="M300" s="1727"/>
      <c r="N300" s="1728"/>
      <c r="O300" s="1729"/>
      <c r="P300" s="1729"/>
      <c r="Q300" s="1722" t="s">
        <v>6</v>
      </c>
      <c r="R300" s="1722"/>
      <c r="S300" s="1722"/>
      <c r="T300" s="1722" t="s">
        <v>6</v>
      </c>
      <c r="U300" s="1722"/>
      <c r="V300" s="1722"/>
      <c r="W300" s="1722" t="s">
        <v>6</v>
      </c>
      <c r="X300" s="1722"/>
      <c r="Y300" s="1722"/>
      <c r="Z300" s="1722" t="s">
        <v>6</v>
      </c>
      <c r="AA300" s="1722"/>
      <c r="AB300" s="1722"/>
      <c r="AC300" s="1722" t="s">
        <v>6</v>
      </c>
      <c r="AD300" s="1722"/>
      <c r="AE300" s="1722"/>
      <c r="AF300" s="1722" t="s">
        <v>6</v>
      </c>
      <c r="AG300" s="1722"/>
      <c r="AH300" s="1722"/>
      <c r="AI300" s="1723">
        <f>SUM(AI301:AK305)</f>
        <v>0</v>
      </c>
      <c r="AJ300" s="1723"/>
      <c r="AK300" s="1723"/>
      <c r="AL300" s="1723">
        <f>SUM(AL301:AN305)</f>
        <v>0</v>
      </c>
      <c r="AM300" s="1723"/>
      <c r="AN300" s="1723"/>
      <c r="AO300" s="1723">
        <f>SUM(AO301:AQ305)</f>
        <v>0</v>
      </c>
      <c r="AP300" s="1723"/>
      <c r="AQ300" s="1723"/>
      <c r="AR300" s="180"/>
      <c r="AS300" s="180"/>
      <c r="AT300" s="237"/>
      <c r="AU300" s="237"/>
      <c r="AV300" s="237"/>
      <c r="AW300" s="237"/>
      <c r="AX300" s="246"/>
      <c r="AY300" s="246"/>
    </row>
    <row r="301" spans="1:51" s="205" customFormat="1" hidden="1">
      <c r="A301" s="726"/>
      <c r="B301" s="1724">
        <v>0</v>
      </c>
      <c r="C301" s="1724"/>
      <c r="D301" s="1724"/>
      <c r="E301" s="1724"/>
      <c r="F301" s="1724"/>
      <c r="G301" s="1724"/>
      <c r="H301" s="1724"/>
      <c r="I301" s="1044" t="s">
        <v>1069</v>
      </c>
      <c r="J301" s="1044"/>
      <c r="K301" s="1580" t="s">
        <v>267</v>
      </c>
      <c r="L301" s="1717"/>
      <c r="M301" s="1717"/>
      <c r="N301" s="1717"/>
      <c r="O301" s="1232"/>
      <c r="P301" s="1232"/>
      <c r="Q301" s="1717" t="e">
        <f>AI301/Z301</f>
        <v>#DIV/0!</v>
      </c>
      <c r="R301" s="1715"/>
      <c r="S301" s="1715"/>
      <c r="T301" s="1717" t="e">
        <f t="shared" ref="T301:T305" si="270">AL301/AC301</f>
        <v>#DIV/0!</v>
      </c>
      <c r="U301" s="1715"/>
      <c r="V301" s="1715"/>
      <c r="W301" s="1717" t="e">
        <f t="shared" ref="W301:W305" si="271">AO301/AF301</f>
        <v>#DIV/0!</v>
      </c>
      <c r="X301" s="1715"/>
      <c r="Y301" s="1715"/>
      <c r="Z301" s="1716"/>
      <c r="AA301" s="1716"/>
      <c r="AB301" s="1716"/>
      <c r="AC301" s="1716"/>
      <c r="AD301" s="1716"/>
      <c r="AE301" s="1716"/>
      <c r="AF301" s="1716"/>
      <c r="AG301" s="1716"/>
      <c r="AH301" s="1716"/>
      <c r="AI301" s="1042">
        <v>0</v>
      </c>
      <c r="AJ301" s="1042"/>
      <c r="AK301" s="1042"/>
      <c r="AL301" s="1042">
        <v>0</v>
      </c>
      <c r="AM301" s="1042"/>
      <c r="AN301" s="1042"/>
      <c r="AO301" s="1042">
        <v>0</v>
      </c>
      <c r="AP301" s="1042"/>
      <c r="AQ301" s="1042"/>
      <c r="AR301" s="180"/>
      <c r="AS301" s="180"/>
      <c r="AT301" s="237"/>
      <c r="AU301" s="237"/>
      <c r="AV301" s="237"/>
      <c r="AW301" s="237"/>
      <c r="AX301" s="246"/>
      <c r="AY301" s="246"/>
    </row>
    <row r="302" spans="1:51" s="205" customFormat="1" hidden="1">
      <c r="A302" s="726"/>
      <c r="B302" s="1724">
        <v>0</v>
      </c>
      <c r="C302" s="1724"/>
      <c r="D302" s="1724"/>
      <c r="E302" s="1724"/>
      <c r="F302" s="1724"/>
      <c r="G302" s="1724"/>
      <c r="H302" s="1724"/>
      <c r="I302" s="1044" t="s">
        <v>1069</v>
      </c>
      <c r="J302" s="1044"/>
      <c r="K302" s="1580"/>
      <c r="L302" s="1717"/>
      <c r="M302" s="1717"/>
      <c r="N302" s="1717"/>
      <c r="O302" s="1232"/>
      <c r="P302" s="1232"/>
      <c r="Q302" s="1717" t="e">
        <f t="shared" ref="Q302:Q305" si="272">AI302/Z302</f>
        <v>#DIV/0!</v>
      </c>
      <c r="R302" s="1715"/>
      <c r="S302" s="1715"/>
      <c r="T302" s="1717" t="e">
        <f t="shared" si="270"/>
        <v>#DIV/0!</v>
      </c>
      <c r="U302" s="1715"/>
      <c r="V302" s="1715"/>
      <c r="W302" s="1717" t="e">
        <f t="shared" si="271"/>
        <v>#DIV/0!</v>
      </c>
      <c r="X302" s="1715"/>
      <c r="Y302" s="1715"/>
      <c r="Z302" s="1716"/>
      <c r="AA302" s="1716"/>
      <c r="AB302" s="1716"/>
      <c r="AC302" s="1716"/>
      <c r="AD302" s="1716"/>
      <c r="AE302" s="1716"/>
      <c r="AF302" s="1716"/>
      <c r="AG302" s="1716"/>
      <c r="AH302" s="1716"/>
      <c r="AI302" s="1042">
        <v>0</v>
      </c>
      <c r="AJ302" s="1042"/>
      <c r="AK302" s="1042"/>
      <c r="AL302" s="1042">
        <v>0</v>
      </c>
      <c r="AM302" s="1042"/>
      <c r="AN302" s="1042"/>
      <c r="AO302" s="1042">
        <v>0</v>
      </c>
      <c r="AP302" s="1042"/>
      <c r="AQ302" s="1042"/>
      <c r="AR302" s="180"/>
      <c r="AS302" s="180"/>
      <c r="AT302" s="237"/>
      <c r="AU302" s="237"/>
      <c r="AV302" s="237"/>
      <c r="AW302" s="237"/>
      <c r="AX302" s="246"/>
      <c r="AY302" s="246"/>
    </row>
    <row r="303" spans="1:51" s="205" customFormat="1" hidden="1">
      <c r="A303" s="726"/>
      <c r="B303" s="1724">
        <v>0</v>
      </c>
      <c r="C303" s="1724"/>
      <c r="D303" s="1724"/>
      <c r="E303" s="1724"/>
      <c r="F303" s="1724"/>
      <c r="G303" s="1724"/>
      <c r="H303" s="1724"/>
      <c r="I303" s="1044" t="s">
        <v>1069</v>
      </c>
      <c r="J303" s="1044"/>
      <c r="K303" s="1580"/>
      <c r="L303" s="1717"/>
      <c r="M303" s="1717"/>
      <c r="N303" s="1717"/>
      <c r="O303" s="1232"/>
      <c r="P303" s="1232"/>
      <c r="Q303" s="1717" t="e">
        <f t="shared" si="272"/>
        <v>#DIV/0!</v>
      </c>
      <c r="R303" s="1715"/>
      <c r="S303" s="1715"/>
      <c r="T303" s="1717" t="e">
        <f t="shared" si="270"/>
        <v>#DIV/0!</v>
      </c>
      <c r="U303" s="1715"/>
      <c r="V303" s="1715"/>
      <c r="W303" s="1717" t="e">
        <f t="shared" si="271"/>
        <v>#DIV/0!</v>
      </c>
      <c r="X303" s="1715"/>
      <c r="Y303" s="1715"/>
      <c r="Z303" s="1716"/>
      <c r="AA303" s="1716"/>
      <c r="AB303" s="1716"/>
      <c r="AC303" s="1716"/>
      <c r="AD303" s="1716"/>
      <c r="AE303" s="1716"/>
      <c r="AF303" s="1716"/>
      <c r="AG303" s="1716"/>
      <c r="AH303" s="1716"/>
      <c r="AI303" s="1042">
        <v>0</v>
      </c>
      <c r="AJ303" s="1042"/>
      <c r="AK303" s="1042"/>
      <c r="AL303" s="1042">
        <v>0</v>
      </c>
      <c r="AM303" s="1042"/>
      <c r="AN303" s="1042"/>
      <c r="AO303" s="1042">
        <v>0</v>
      </c>
      <c r="AP303" s="1042"/>
      <c r="AQ303" s="1042"/>
      <c r="AR303" s="180"/>
      <c r="AS303" s="180"/>
      <c r="AT303" s="237"/>
      <c r="AU303" s="237"/>
      <c r="AV303" s="237"/>
      <c r="AW303" s="237"/>
      <c r="AX303" s="246"/>
      <c r="AY303" s="246"/>
    </row>
    <row r="304" spans="1:51" s="205" customFormat="1" hidden="1">
      <c r="A304" s="726"/>
      <c r="B304" s="1724">
        <v>0</v>
      </c>
      <c r="C304" s="1724"/>
      <c r="D304" s="1724"/>
      <c r="E304" s="1724"/>
      <c r="F304" s="1724"/>
      <c r="G304" s="1724"/>
      <c r="H304" s="1724"/>
      <c r="I304" s="1044" t="s">
        <v>1069</v>
      </c>
      <c r="J304" s="1044"/>
      <c r="K304" s="1580"/>
      <c r="L304" s="1717"/>
      <c r="M304" s="1717"/>
      <c r="N304" s="1717"/>
      <c r="O304" s="1232"/>
      <c r="P304" s="1232"/>
      <c r="Q304" s="1717" t="e">
        <f t="shared" si="272"/>
        <v>#DIV/0!</v>
      </c>
      <c r="R304" s="1715"/>
      <c r="S304" s="1715"/>
      <c r="T304" s="1717" t="e">
        <f t="shared" si="270"/>
        <v>#DIV/0!</v>
      </c>
      <c r="U304" s="1715"/>
      <c r="V304" s="1715"/>
      <c r="W304" s="1717" t="e">
        <f t="shared" si="271"/>
        <v>#DIV/0!</v>
      </c>
      <c r="X304" s="1715"/>
      <c r="Y304" s="1715"/>
      <c r="Z304" s="1716"/>
      <c r="AA304" s="1716"/>
      <c r="AB304" s="1716"/>
      <c r="AC304" s="1716"/>
      <c r="AD304" s="1716"/>
      <c r="AE304" s="1716"/>
      <c r="AF304" s="1716"/>
      <c r="AG304" s="1716"/>
      <c r="AH304" s="1716"/>
      <c r="AI304" s="1042">
        <v>0</v>
      </c>
      <c r="AJ304" s="1042"/>
      <c r="AK304" s="1042"/>
      <c r="AL304" s="1042">
        <v>0</v>
      </c>
      <c r="AM304" s="1042"/>
      <c r="AN304" s="1042"/>
      <c r="AO304" s="1042">
        <v>0</v>
      </c>
      <c r="AP304" s="1042"/>
      <c r="AQ304" s="1042"/>
      <c r="AR304" s="180"/>
      <c r="AS304" s="180"/>
      <c r="AT304" s="237"/>
      <c r="AU304" s="237"/>
      <c r="AV304" s="237"/>
      <c r="AW304" s="237"/>
      <c r="AX304" s="246"/>
      <c r="AY304" s="246"/>
    </row>
    <row r="305" spans="1:51" s="205" customFormat="1" ht="15" hidden="1" customHeight="1">
      <c r="A305" s="726"/>
      <c r="B305" s="1724">
        <v>0</v>
      </c>
      <c r="C305" s="1724"/>
      <c r="D305" s="1724"/>
      <c r="E305" s="1724"/>
      <c r="F305" s="1724"/>
      <c r="G305" s="1724"/>
      <c r="H305" s="1724"/>
      <c r="I305" s="1044" t="s">
        <v>1069</v>
      </c>
      <c r="J305" s="1044"/>
      <c r="K305" s="1580"/>
      <c r="L305" s="1717"/>
      <c r="M305" s="1717"/>
      <c r="N305" s="1717"/>
      <c r="O305" s="1232"/>
      <c r="P305" s="1232"/>
      <c r="Q305" s="1717" t="e">
        <f t="shared" si="272"/>
        <v>#DIV/0!</v>
      </c>
      <c r="R305" s="1715"/>
      <c r="S305" s="1715"/>
      <c r="T305" s="1717" t="e">
        <f t="shared" si="270"/>
        <v>#DIV/0!</v>
      </c>
      <c r="U305" s="1715"/>
      <c r="V305" s="1715"/>
      <c r="W305" s="1717" t="e">
        <f t="shared" si="271"/>
        <v>#DIV/0!</v>
      </c>
      <c r="X305" s="1715"/>
      <c r="Y305" s="1715"/>
      <c r="Z305" s="1716"/>
      <c r="AA305" s="1716"/>
      <c r="AB305" s="1716"/>
      <c r="AC305" s="1716"/>
      <c r="AD305" s="1716"/>
      <c r="AE305" s="1716"/>
      <c r="AF305" s="1716"/>
      <c r="AG305" s="1716"/>
      <c r="AH305" s="1716"/>
      <c r="AI305" s="1042">
        <v>0</v>
      </c>
      <c r="AJ305" s="1042"/>
      <c r="AK305" s="1042"/>
      <c r="AL305" s="1042">
        <v>0</v>
      </c>
      <c r="AM305" s="1042"/>
      <c r="AN305" s="1042"/>
      <c r="AO305" s="1042">
        <v>0</v>
      </c>
      <c r="AP305" s="1042"/>
      <c r="AQ305" s="1042"/>
      <c r="AR305" s="180"/>
      <c r="AS305" s="180"/>
      <c r="AT305" s="237"/>
      <c r="AU305" s="237"/>
      <c r="AV305" s="237"/>
      <c r="AW305" s="237"/>
      <c r="AX305" s="246"/>
      <c r="AY305" s="246"/>
    </row>
    <row r="306" spans="1:51" s="205" customFormat="1" ht="44.25" hidden="1" customHeight="1">
      <c r="A306" s="726"/>
      <c r="B306" s="1730" t="s">
        <v>864</v>
      </c>
      <c r="C306" s="1731"/>
      <c r="D306" s="1731"/>
      <c r="E306" s="1731"/>
      <c r="F306" s="1731"/>
      <c r="G306" s="1731"/>
      <c r="H306" s="1731"/>
      <c r="I306" s="1731"/>
      <c r="J306" s="1731"/>
      <c r="K306" s="1731"/>
      <c r="L306" s="1731"/>
      <c r="M306" s="1731"/>
      <c r="N306" s="1732"/>
      <c r="O306" s="1745" t="s">
        <v>896</v>
      </c>
      <c r="P306" s="1746"/>
      <c r="Q306" s="1725" t="s">
        <v>6</v>
      </c>
      <c r="R306" s="1725"/>
      <c r="S306" s="1725"/>
      <c r="T306" s="1725" t="s">
        <v>6</v>
      </c>
      <c r="U306" s="1725"/>
      <c r="V306" s="1725"/>
      <c r="W306" s="1725" t="s">
        <v>6</v>
      </c>
      <c r="X306" s="1725"/>
      <c r="Y306" s="1725"/>
      <c r="Z306" s="1725" t="s">
        <v>6</v>
      </c>
      <c r="AA306" s="1725"/>
      <c r="AB306" s="1725"/>
      <c r="AC306" s="1725" t="s">
        <v>6</v>
      </c>
      <c r="AD306" s="1725"/>
      <c r="AE306" s="1725"/>
      <c r="AF306" s="1725" t="s">
        <v>6</v>
      </c>
      <c r="AG306" s="1725"/>
      <c r="AH306" s="1725"/>
      <c r="AI306" s="1718">
        <f>SUM(AI307:AK311)</f>
        <v>0</v>
      </c>
      <c r="AJ306" s="1718"/>
      <c r="AK306" s="1718"/>
      <c r="AL306" s="1718">
        <f>SUM(AL307:AN311)</f>
        <v>0</v>
      </c>
      <c r="AM306" s="1718"/>
      <c r="AN306" s="1718"/>
      <c r="AO306" s="1718">
        <f>SUM(AO307:AQ311)</f>
        <v>0</v>
      </c>
      <c r="AP306" s="1718"/>
      <c r="AQ306" s="1718"/>
      <c r="AR306" s="180"/>
      <c r="AS306" s="180"/>
      <c r="AT306" s="237"/>
      <c r="AU306" s="237"/>
      <c r="AV306" s="237"/>
      <c r="AW306" s="237"/>
      <c r="AX306" s="246"/>
      <c r="AY306" s="246"/>
    </row>
    <row r="307" spans="1:51" s="205" customFormat="1" hidden="1">
      <c r="A307" s="726"/>
      <c r="B307" s="1724">
        <v>0</v>
      </c>
      <c r="C307" s="1724"/>
      <c r="D307" s="1724"/>
      <c r="E307" s="1724"/>
      <c r="F307" s="1724"/>
      <c r="G307" s="1724"/>
      <c r="H307" s="1724"/>
      <c r="I307" s="1044" t="s">
        <v>1069</v>
      </c>
      <c r="J307" s="1044"/>
      <c r="K307" s="1580"/>
      <c r="L307" s="1717"/>
      <c r="M307" s="1717"/>
      <c r="N307" s="1717"/>
      <c r="O307" s="1232"/>
      <c r="P307" s="1232"/>
      <c r="Q307" s="1717" t="e">
        <f>AI307/Z307</f>
        <v>#DIV/0!</v>
      </c>
      <c r="R307" s="1715"/>
      <c r="S307" s="1715"/>
      <c r="T307" s="1717" t="e">
        <f t="shared" ref="T307:T311" si="273">AL307/AC307</f>
        <v>#DIV/0!</v>
      </c>
      <c r="U307" s="1715"/>
      <c r="V307" s="1715"/>
      <c r="W307" s="1717" t="e">
        <f t="shared" ref="W307:W311" si="274">AO307/AF307</f>
        <v>#DIV/0!</v>
      </c>
      <c r="X307" s="1715"/>
      <c r="Y307" s="1715"/>
      <c r="Z307" s="1716"/>
      <c r="AA307" s="1716"/>
      <c r="AB307" s="1716"/>
      <c r="AC307" s="1716"/>
      <c r="AD307" s="1716"/>
      <c r="AE307" s="1716"/>
      <c r="AF307" s="1716"/>
      <c r="AG307" s="1716"/>
      <c r="AH307" s="1716"/>
      <c r="AI307" s="1042">
        <v>0</v>
      </c>
      <c r="AJ307" s="1042"/>
      <c r="AK307" s="1042"/>
      <c r="AL307" s="1042">
        <v>0</v>
      </c>
      <c r="AM307" s="1042"/>
      <c r="AN307" s="1042"/>
      <c r="AO307" s="1042">
        <v>0</v>
      </c>
      <c r="AP307" s="1042"/>
      <c r="AQ307" s="1042"/>
      <c r="AR307" s="180"/>
      <c r="AS307" s="180"/>
      <c r="AT307" s="237"/>
      <c r="AU307" s="237"/>
      <c r="AV307" s="237"/>
      <c r="AW307" s="237"/>
      <c r="AX307" s="246"/>
      <c r="AY307" s="246"/>
    </row>
    <row r="308" spans="1:51" s="205" customFormat="1" ht="18" hidden="1" customHeight="1">
      <c r="A308" s="726"/>
      <c r="B308" s="1724">
        <v>0</v>
      </c>
      <c r="C308" s="1724"/>
      <c r="D308" s="1724"/>
      <c r="E308" s="1724"/>
      <c r="F308" s="1724"/>
      <c r="G308" s="1724"/>
      <c r="H308" s="1724"/>
      <c r="I308" s="1044" t="s">
        <v>1069</v>
      </c>
      <c r="J308" s="1044"/>
      <c r="K308" s="1580"/>
      <c r="L308" s="1717"/>
      <c r="M308" s="1717"/>
      <c r="N308" s="1717"/>
      <c r="O308" s="1232"/>
      <c r="P308" s="1232"/>
      <c r="Q308" s="1717" t="e">
        <f t="shared" ref="Q308:Q311" si="275">AI308/Z308</f>
        <v>#DIV/0!</v>
      </c>
      <c r="R308" s="1715"/>
      <c r="S308" s="1715"/>
      <c r="T308" s="1717" t="e">
        <f t="shared" si="273"/>
        <v>#DIV/0!</v>
      </c>
      <c r="U308" s="1715"/>
      <c r="V308" s="1715"/>
      <c r="W308" s="1717" t="e">
        <f t="shared" si="274"/>
        <v>#DIV/0!</v>
      </c>
      <c r="X308" s="1715"/>
      <c r="Y308" s="1715"/>
      <c r="Z308" s="1716"/>
      <c r="AA308" s="1716"/>
      <c r="AB308" s="1716"/>
      <c r="AC308" s="1716"/>
      <c r="AD308" s="1716"/>
      <c r="AE308" s="1716"/>
      <c r="AF308" s="1716"/>
      <c r="AG308" s="1716"/>
      <c r="AH308" s="1716"/>
      <c r="AI308" s="1042">
        <v>0</v>
      </c>
      <c r="AJ308" s="1042"/>
      <c r="AK308" s="1042"/>
      <c r="AL308" s="1042">
        <v>0</v>
      </c>
      <c r="AM308" s="1042"/>
      <c r="AN308" s="1042"/>
      <c r="AO308" s="1042">
        <v>0</v>
      </c>
      <c r="AP308" s="1042"/>
      <c r="AQ308" s="1042"/>
      <c r="AR308" s="180"/>
      <c r="AS308" s="180"/>
      <c r="AT308" s="237"/>
      <c r="AU308" s="237"/>
      <c r="AV308" s="237"/>
      <c r="AW308" s="237"/>
      <c r="AX308" s="246"/>
      <c r="AY308" s="246"/>
    </row>
    <row r="309" spans="1:51" s="205" customFormat="1" ht="18" hidden="1" customHeight="1">
      <c r="A309" s="726"/>
      <c r="B309" s="1724">
        <v>0</v>
      </c>
      <c r="C309" s="1724"/>
      <c r="D309" s="1724"/>
      <c r="E309" s="1724"/>
      <c r="F309" s="1724"/>
      <c r="G309" s="1724"/>
      <c r="H309" s="1724"/>
      <c r="I309" s="1044" t="s">
        <v>1069</v>
      </c>
      <c r="J309" s="1044"/>
      <c r="K309" s="1580"/>
      <c r="L309" s="1717"/>
      <c r="M309" s="1717"/>
      <c r="N309" s="1717"/>
      <c r="O309" s="1232"/>
      <c r="P309" s="1232"/>
      <c r="Q309" s="1717" t="e">
        <f t="shared" si="275"/>
        <v>#DIV/0!</v>
      </c>
      <c r="R309" s="1715"/>
      <c r="S309" s="1715"/>
      <c r="T309" s="1717" t="e">
        <f t="shared" si="273"/>
        <v>#DIV/0!</v>
      </c>
      <c r="U309" s="1715"/>
      <c r="V309" s="1715"/>
      <c r="W309" s="1717" t="e">
        <f t="shared" si="274"/>
        <v>#DIV/0!</v>
      </c>
      <c r="X309" s="1715"/>
      <c r="Y309" s="1715"/>
      <c r="Z309" s="1716"/>
      <c r="AA309" s="1716"/>
      <c r="AB309" s="1716"/>
      <c r="AC309" s="1716"/>
      <c r="AD309" s="1716"/>
      <c r="AE309" s="1716"/>
      <c r="AF309" s="1716"/>
      <c r="AG309" s="1716"/>
      <c r="AH309" s="1716"/>
      <c r="AI309" s="1042">
        <v>0</v>
      </c>
      <c r="AJ309" s="1042"/>
      <c r="AK309" s="1042"/>
      <c r="AL309" s="1042">
        <v>0</v>
      </c>
      <c r="AM309" s="1042"/>
      <c r="AN309" s="1042"/>
      <c r="AO309" s="1042">
        <v>0</v>
      </c>
      <c r="AP309" s="1042"/>
      <c r="AQ309" s="1042"/>
      <c r="AR309" s="180"/>
      <c r="AS309" s="180"/>
      <c r="AT309" s="237"/>
      <c r="AU309" s="237"/>
      <c r="AV309" s="237"/>
      <c r="AW309" s="237"/>
      <c r="AX309" s="246"/>
      <c r="AY309" s="246"/>
    </row>
    <row r="310" spans="1:51" s="205" customFormat="1" ht="18" hidden="1" customHeight="1">
      <c r="A310" s="726"/>
      <c r="B310" s="1724">
        <v>0</v>
      </c>
      <c r="C310" s="1724"/>
      <c r="D310" s="1724"/>
      <c r="E310" s="1724"/>
      <c r="F310" s="1724"/>
      <c r="G310" s="1724"/>
      <c r="H310" s="1724"/>
      <c r="I310" s="1044" t="s">
        <v>1069</v>
      </c>
      <c r="J310" s="1044"/>
      <c r="K310" s="1580"/>
      <c r="L310" s="1717"/>
      <c r="M310" s="1717"/>
      <c r="N310" s="1717"/>
      <c r="O310" s="1232"/>
      <c r="P310" s="1232"/>
      <c r="Q310" s="1717" t="e">
        <f t="shared" si="275"/>
        <v>#DIV/0!</v>
      </c>
      <c r="R310" s="1715"/>
      <c r="S310" s="1715"/>
      <c r="T310" s="1717" t="e">
        <f t="shared" si="273"/>
        <v>#DIV/0!</v>
      </c>
      <c r="U310" s="1715"/>
      <c r="V310" s="1715"/>
      <c r="W310" s="1717" t="e">
        <f t="shared" si="274"/>
        <v>#DIV/0!</v>
      </c>
      <c r="X310" s="1715"/>
      <c r="Y310" s="1715"/>
      <c r="Z310" s="1716"/>
      <c r="AA310" s="1716"/>
      <c r="AB310" s="1716"/>
      <c r="AC310" s="1716"/>
      <c r="AD310" s="1716"/>
      <c r="AE310" s="1716"/>
      <c r="AF310" s="1716"/>
      <c r="AG310" s="1716"/>
      <c r="AH310" s="1716"/>
      <c r="AI310" s="1042">
        <v>0</v>
      </c>
      <c r="AJ310" s="1042"/>
      <c r="AK310" s="1042"/>
      <c r="AL310" s="1042">
        <v>0</v>
      </c>
      <c r="AM310" s="1042"/>
      <c r="AN310" s="1042"/>
      <c r="AO310" s="1042">
        <v>0</v>
      </c>
      <c r="AP310" s="1042"/>
      <c r="AQ310" s="1042"/>
      <c r="AR310" s="180"/>
      <c r="AS310" s="180"/>
      <c r="AT310" s="237"/>
      <c r="AU310" s="237"/>
      <c r="AV310" s="237"/>
      <c r="AW310" s="237"/>
      <c r="AX310" s="246"/>
      <c r="AY310" s="246"/>
    </row>
    <row r="311" spans="1:51" s="205" customFormat="1" ht="18" hidden="1" customHeight="1">
      <c r="A311" s="726"/>
      <c r="B311" s="1724">
        <v>0</v>
      </c>
      <c r="C311" s="1724"/>
      <c r="D311" s="1724"/>
      <c r="E311" s="1724"/>
      <c r="F311" s="1724"/>
      <c r="G311" s="1724"/>
      <c r="H311" s="1724"/>
      <c r="I311" s="1044" t="s">
        <v>1069</v>
      </c>
      <c r="J311" s="1044"/>
      <c r="K311" s="1580"/>
      <c r="L311" s="1717"/>
      <c r="M311" s="1717"/>
      <c r="N311" s="1717"/>
      <c r="O311" s="1232"/>
      <c r="P311" s="1232"/>
      <c r="Q311" s="1717" t="e">
        <f t="shared" si="275"/>
        <v>#DIV/0!</v>
      </c>
      <c r="R311" s="1715"/>
      <c r="S311" s="1715"/>
      <c r="T311" s="1717" t="e">
        <f t="shared" si="273"/>
        <v>#DIV/0!</v>
      </c>
      <c r="U311" s="1715"/>
      <c r="V311" s="1715"/>
      <c r="W311" s="1717" t="e">
        <f t="shared" si="274"/>
        <v>#DIV/0!</v>
      </c>
      <c r="X311" s="1715"/>
      <c r="Y311" s="1715"/>
      <c r="Z311" s="1716"/>
      <c r="AA311" s="1716"/>
      <c r="AB311" s="1716"/>
      <c r="AC311" s="1716"/>
      <c r="AD311" s="1716"/>
      <c r="AE311" s="1716"/>
      <c r="AF311" s="1716"/>
      <c r="AG311" s="1716"/>
      <c r="AH311" s="1716"/>
      <c r="AI311" s="1042">
        <v>0</v>
      </c>
      <c r="AJ311" s="1042"/>
      <c r="AK311" s="1042"/>
      <c r="AL311" s="1042">
        <v>0</v>
      </c>
      <c r="AM311" s="1042"/>
      <c r="AN311" s="1042"/>
      <c r="AO311" s="1042">
        <v>0</v>
      </c>
      <c r="AP311" s="1042"/>
      <c r="AQ311" s="1042"/>
      <c r="AR311" s="180"/>
      <c r="AS311" s="180"/>
      <c r="AT311" s="237"/>
      <c r="AU311" s="237"/>
      <c r="AV311" s="237"/>
      <c r="AW311" s="237"/>
      <c r="AX311" s="246"/>
      <c r="AY311" s="246"/>
    </row>
    <row r="312" spans="1:51" s="205" customFormat="1" ht="87" hidden="1" customHeight="1">
      <c r="A312" s="726"/>
      <c r="B312" s="1767" t="s">
        <v>895</v>
      </c>
      <c r="C312" s="1768"/>
      <c r="D312" s="1768"/>
      <c r="E312" s="1768"/>
      <c r="F312" s="1768"/>
      <c r="G312" s="1768"/>
      <c r="H312" s="1769"/>
      <c r="I312" s="1738" t="s">
        <v>700</v>
      </c>
      <c r="J312" s="1738"/>
      <c r="K312" s="1738"/>
      <c r="L312" s="1738"/>
      <c r="M312" s="1738"/>
      <c r="N312" s="1738"/>
      <c r="O312" s="1720">
        <v>9010</v>
      </c>
      <c r="P312" s="1720"/>
      <c r="Q312" s="1719" t="s">
        <v>6</v>
      </c>
      <c r="R312" s="1719"/>
      <c r="S312" s="1719"/>
      <c r="T312" s="1719" t="s">
        <v>6</v>
      </c>
      <c r="U312" s="1719"/>
      <c r="V312" s="1719"/>
      <c r="W312" s="1719" t="s">
        <v>6</v>
      </c>
      <c r="X312" s="1719"/>
      <c r="Y312" s="1719"/>
      <c r="Z312" s="1719" t="s">
        <v>6</v>
      </c>
      <c r="AA312" s="1719"/>
      <c r="AB312" s="1719"/>
      <c r="AC312" s="1719" t="s">
        <v>6</v>
      </c>
      <c r="AD312" s="1719"/>
      <c r="AE312" s="1719"/>
      <c r="AF312" s="1719" t="s">
        <v>6</v>
      </c>
      <c r="AG312" s="1719"/>
      <c r="AH312" s="1719"/>
      <c r="AI312" s="1721">
        <f>AI293+AI299+AI306</f>
        <v>0</v>
      </c>
      <c r="AJ312" s="1721"/>
      <c r="AK312" s="1721"/>
      <c r="AL312" s="1721">
        <f>AL293+AL299+AL306</f>
        <v>0</v>
      </c>
      <c r="AM312" s="1721"/>
      <c r="AN312" s="1721"/>
      <c r="AO312" s="1721">
        <f>AO293+AO299+AO306</f>
        <v>0</v>
      </c>
      <c r="AP312" s="1721"/>
      <c r="AQ312" s="1721"/>
      <c r="AR312" s="180"/>
      <c r="AS312" s="180"/>
      <c r="AT312" s="237"/>
      <c r="AU312" s="237"/>
      <c r="AV312" s="237"/>
      <c r="AW312" s="237"/>
      <c r="AX312" s="246"/>
      <c r="AY312" s="246"/>
    </row>
    <row r="313" spans="1:51" s="205" customFormat="1" ht="43.5" hidden="1" customHeight="1">
      <c r="A313" s="726"/>
      <c r="B313" s="1730" t="s">
        <v>293</v>
      </c>
      <c r="C313" s="1731"/>
      <c r="D313" s="1731"/>
      <c r="E313" s="1731"/>
      <c r="F313" s="1731"/>
      <c r="G313" s="1731"/>
      <c r="H313" s="1731"/>
      <c r="I313" s="1731"/>
      <c r="J313" s="1731"/>
      <c r="K313" s="1731"/>
      <c r="L313" s="1731"/>
      <c r="M313" s="1731"/>
      <c r="N313" s="1732"/>
      <c r="O313" s="1733" t="s">
        <v>894</v>
      </c>
      <c r="P313" s="1733"/>
      <c r="Q313" s="1725" t="s">
        <v>6</v>
      </c>
      <c r="R313" s="1725"/>
      <c r="S313" s="1725"/>
      <c r="T313" s="1725" t="s">
        <v>6</v>
      </c>
      <c r="U313" s="1725"/>
      <c r="V313" s="1725"/>
      <c r="W313" s="1725" t="s">
        <v>6</v>
      </c>
      <c r="X313" s="1725"/>
      <c r="Y313" s="1725"/>
      <c r="Z313" s="1725" t="s">
        <v>6</v>
      </c>
      <c r="AA313" s="1725"/>
      <c r="AB313" s="1725"/>
      <c r="AC313" s="1725" t="s">
        <v>6</v>
      </c>
      <c r="AD313" s="1725"/>
      <c r="AE313" s="1725"/>
      <c r="AF313" s="1725" t="s">
        <v>6</v>
      </c>
      <c r="AG313" s="1725"/>
      <c r="AH313" s="1725"/>
      <c r="AI313" s="1718">
        <f>SUM(AI314:AK318)</f>
        <v>0</v>
      </c>
      <c r="AJ313" s="1718"/>
      <c r="AK313" s="1718"/>
      <c r="AL313" s="1718">
        <f>SUM(AL314:AN318)</f>
        <v>0</v>
      </c>
      <c r="AM313" s="1718"/>
      <c r="AN313" s="1718"/>
      <c r="AO313" s="1718">
        <f>SUM(AO314:AQ318)</f>
        <v>0</v>
      </c>
      <c r="AP313" s="1718"/>
      <c r="AQ313" s="1718"/>
      <c r="AR313" s="180"/>
      <c r="AS313" s="180"/>
      <c r="AT313" s="237"/>
      <c r="AU313" s="237"/>
      <c r="AV313" s="237"/>
      <c r="AW313" s="237"/>
      <c r="AX313" s="246"/>
      <c r="AY313" s="246"/>
    </row>
    <row r="314" spans="1:51" s="205" customFormat="1" hidden="1">
      <c r="A314" s="726"/>
      <c r="B314" s="1724">
        <v>0</v>
      </c>
      <c r="C314" s="1724"/>
      <c r="D314" s="1724"/>
      <c r="E314" s="1724"/>
      <c r="F314" s="1724"/>
      <c r="G314" s="1724"/>
      <c r="H314" s="1724"/>
      <c r="I314" s="1044" t="s">
        <v>1069</v>
      </c>
      <c r="J314" s="1044"/>
      <c r="K314" s="1580" t="s">
        <v>268</v>
      </c>
      <c r="L314" s="1717"/>
      <c r="M314" s="1717"/>
      <c r="N314" s="1717"/>
      <c r="O314" s="1232"/>
      <c r="P314" s="1232"/>
      <c r="Q314" s="1717" t="e">
        <f>AI314/Z314</f>
        <v>#DIV/0!</v>
      </c>
      <c r="R314" s="1715"/>
      <c r="S314" s="1715"/>
      <c r="T314" s="1717" t="e">
        <f t="shared" ref="T314:T318" si="276">AL314/AC314</f>
        <v>#DIV/0!</v>
      </c>
      <c r="U314" s="1715"/>
      <c r="V314" s="1715"/>
      <c r="W314" s="1717" t="e">
        <f t="shared" ref="W314:W318" si="277">AO314/AF314</f>
        <v>#DIV/0!</v>
      </c>
      <c r="X314" s="1715"/>
      <c r="Y314" s="1715"/>
      <c r="Z314" s="1716"/>
      <c r="AA314" s="1716"/>
      <c r="AB314" s="1716"/>
      <c r="AC314" s="1716"/>
      <c r="AD314" s="1716"/>
      <c r="AE314" s="1716"/>
      <c r="AF314" s="1716"/>
      <c r="AG314" s="1716"/>
      <c r="AH314" s="1716"/>
      <c r="AI314" s="1042">
        <v>0</v>
      </c>
      <c r="AJ314" s="1042"/>
      <c r="AK314" s="1042"/>
      <c r="AL314" s="1042">
        <v>0</v>
      </c>
      <c r="AM314" s="1042"/>
      <c r="AN314" s="1042"/>
      <c r="AO314" s="1042">
        <v>0</v>
      </c>
      <c r="AP314" s="1042"/>
      <c r="AQ314" s="1042"/>
      <c r="AR314" s="180"/>
      <c r="AS314" s="180"/>
      <c r="AT314" s="237"/>
      <c r="AU314" s="237"/>
      <c r="AV314" s="237"/>
      <c r="AW314" s="237"/>
      <c r="AX314" s="246"/>
      <c r="AY314" s="246"/>
    </row>
    <row r="315" spans="1:51" s="205" customFormat="1" hidden="1">
      <c r="A315" s="726"/>
      <c r="B315" s="1724">
        <v>0</v>
      </c>
      <c r="C315" s="1724"/>
      <c r="D315" s="1724"/>
      <c r="E315" s="1724"/>
      <c r="F315" s="1724"/>
      <c r="G315" s="1724"/>
      <c r="H315" s="1724"/>
      <c r="I315" s="1044" t="s">
        <v>1069</v>
      </c>
      <c r="J315" s="1044"/>
      <c r="K315" s="1580"/>
      <c r="L315" s="1717"/>
      <c r="M315" s="1717"/>
      <c r="N315" s="1717"/>
      <c r="O315" s="1232"/>
      <c r="P315" s="1232"/>
      <c r="Q315" s="1717" t="e">
        <f t="shared" ref="Q315:Q318" si="278">AI315/Z315</f>
        <v>#DIV/0!</v>
      </c>
      <c r="R315" s="1715"/>
      <c r="S315" s="1715"/>
      <c r="T315" s="1717" t="e">
        <f t="shared" si="276"/>
        <v>#DIV/0!</v>
      </c>
      <c r="U315" s="1715"/>
      <c r="V315" s="1715"/>
      <c r="W315" s="1717" t="e">
        <f t="shared" si="277"/>
        <v>#DIV/0!</v>
      </c>
      <c r="X315" s="1715"/>
      <c r="Y315" s="1715"/>
      <c r="Z315" s="1716"/>
      <c r="AA315" s="1716"/>
      <c r="AB315" s="1716"/>
      <c r="AC315" s="1716"/>
      <c r="AD315" s="1716"/>
      <c r="AE315" s="1716"/>
      <c r="AF315" s="1716"/>
      <c r="AG315" s="1716"/>
      <c r="AH315" s="1716"/>
      <c r="AI315" s="1042">
        <v>0</v>
      </c>
      <c r="AJ315" s="1042"/>
      <c r="AK315" s="1042"/>
      <c r="AL315" s="1042">
        <v>0</v>
      </c>
      <c r="AM315" s="1042"/>
      <c r="AN315" s="1042"/>
      <c r="AO315" s="1042">
        <v>0</v>
      </c>
      <c r="AP315" s="1042"/>
      <c r="AQ315" s="1042"/>
      <c r="AR315" s="180"/>
      <c r="AS315" s="180"/>
      <c r="AT315" s="237"/>
      <c r="AU315" s="237"/>
      <c r="AV315" s="237"/>
      <c r="AW315" s="237"/>
      <c r="AX315" s="246"/>
      <c r="AY315" s="246"/>
    </row>
    <row r="316" spans="1:51" s="205" customFormat="1" hidden="1">
      <c r="A316" s="726"/>
      <c r="B316" s="1724">
        <v>0</v>
      </c>
      <c r="C316" s="1724"/>
      <c r="D316" s="1724"/>
      <c r="E316" s="1724"/>
      <c r="F316" s="1724"/>
      <c r="G316" s="1724"/>
      <c r="H316" s="1724"/>
      <c r="I316" s="1044" t="s">
        <v>1069</v>
      </c>
      <c r="J316" s="1044"/>
      <c r="K316" s="1580"/>
      <c r="L316" s="1717"/>
      <c r="M316" s="1717"/>
      <c r="N316" s="1717"/>
      <c r="O316" s="1232"/>
      <c r="P316" s="1232"/>
      <c r="Q316" s="1717" t="e">
        <f t="shared" si="278"/>
        <v>#DIV/0!</v>
      </c>
      <c r="R316" s="1715"/>
      <c r="S316" s="1715"/>
      <c r="T316" s="1717" t="e">
        <f t="shared" si="276"/>
        <v>#DIV/0!</v>
      </c>
      <c r="U316" s="1715"/>
      <c r="V316" s="1715"/>
      <c r="W316" s="1717" t="e">
        <f t="shared" si="277"/>
        <v>#DIV/0!</v>
      </c>
      <c r="X316" s="1715"/>
      <c r="Y316" s="1715"/>
      <c r="Z316" s="1716"/>
      <c r="AA316" s="1716"/>
      <c r="AB316" s="1716"/>
      <c r="AC316" s="1716"/>
      <c r="AD316" s="1716"/>
      <c r="AE316" s="1716"/>
      <c r="AF316" s="1716"/>
      <c r="AG316" s="1716"/>
      <c r="AH316" s="1716"/>
      <c r="AI316" s="1042">
        <v>0</v>
      </c>
      <c r="AJ316" s="1042"/>
      <c r="AK316" s="1042"/>
      <c r="AL316" s="1042">
        <v>0</v>
      </c>
      <c r="AM316" s="1042"/>
      <c r="AN316" s="1042"/>
      <c r="AO316" s="1042">
        <v>0</v>
      </c>
      <c r="AP316" s="1042"/>
      <c r="AQ316" s="1042"/>
      <c r="AR316" s="180"/>
      <c r="AS316" s="180"/>
      <c r="AT316" s="237"/>
      <c r="AU316" s="237"/>
      <c r="AV316" s="237"/>
      <c r="AW316" s="237"/>
      <c r="AX316" s="246"/>
      <c r="AY316" s="246"/>
    </row>
    <row r="317" spans="1:51" s="205" customFormat="1" hidden="1">
      <c r="A317" s="726"/>
      <c r="B317" s="1724">
        <v>0</v>
      </c>
      <c r="C317" s="1724"/>
      <c r="D317" s="1724"/>
      <c r="E317" s="1724"/>
      <c r="F317" s="1724"/>
      <c r="G317" s="1724"/>
      <c r="H317" s="1724"/>
      <c r="I317" s="1044" t="s">
        <v>1069</v>
      </c>
      <c r="J317" s="1044"/>
      <c r="K317" s="1580"/>
      <c r="L317" s="1717"/>
      <c r="M317" s="1717"/>
      <c r="N317" s="1717"/>
      <c r="O317" s="1232"/>
      <c r="P317" s="1232"/>
      <c r="Q317" s="1717" t="e">
        <f t="shared" si="278"/>
        <v>#DIV/0!</v>
      </c>
      <c r="R317" s="1715"/>
      <c r="S317" s="1715"/>
      <c r="T317" s="1717" t="e">
        <f t="shared" si="276"/>
        <v>#DIV/0!</v>
      </c>
      <c r="U317" s="1715"/>
      <c r="V317" s="1715"/>
      <c r="W317" s="1717" t="e">
        <f t="shared" si="277"/>
        <v>#DIV/0!</v>
      </c>
      <c r="X317" s="1715"/>
      <c r="Y317" s="1715"/>
      <c r="Z317" s="1716"/>
      <c r="AA317" s="1716"/>
      <c r="AB317" s="1716"/>
      <c r="AC317" s="1716"/>
      <c r="AD317" s="1716"/>
      <c r="AE317" s="1716"/>
      <c r="AF317" s="1716"/>
      <c r="AG317" s="1716"/>
      <c r="AH317" s="1716"/>
      <c r="AI317" s="1042">
        <v>0</v>
      </c>
      <c r="AJ317" s="1042"/>
      <c r="AK317" s="1042"/>
      <c r="AL317" s="1042">
        <v>0</v>
      </c>
      <c r="AM317" s="1042"/>
      <c r="AN317" s="1042"/>
      <c r="AO317" s="1042">
        <v>0</v>
      </c>
      <c r="AP317" s="1042"/>
      <c r="AQ317" s="1042"/>
      <c r="AR317" s="180"/>
      <c r="AS317" s="180"/>
      <c r="AT317" s="237"/>
      <c r="AU317" s="237"/>
      <c r="AV317" s="237"/>
      <c r="AW317" s="237"/>
      <c r="AX317" s="246"/>
      <c r="AY317" s="246"/>
    </row>
    <row r="318" spans="1:51" s="205" customFormat="1" ht="15" hidden="1" customHeight="1">
      <c r="A318" s="726"/>
      <c r="B318" s="1724">
        <v>0</v>
      </c>
      <c r="C318" s="1724"/>
      <c r="D318" s="1724"/>
      <c r="E318" s="1724"/>
      <c r="F318" s="1724"/>
      <c r="G318" s="1724"/>
      <c r="H318" s="1724"/>
      <c r="I318" s="1044" t="s">
        <v>1069</v>
      </c>
      <c r="J318" s="1044"/>
      <c r="K318" s="1580"/>
      <c r="L318" s="1717"/>
      <c r="M318" s="1717"/>
      <c r="N318" s="1717"/>
      <c r="O318" s="1232"/>
      <c r="P318" s="1232"/>
      <c r="Q318" s="1717" t="e">
        <f t="shared" si="278"/>
        <v>#DIV/0!</v>
      </c>
      <c r="R318" s="1715"/>
      <c r="S318" s="1715"/>
      <c r="T318" s="1717" t="e">
        <f t="shared" si="276"/>
        <v>#DIV/0!</v>
      </c>
      <c r="U318" s="1715"/>
      <c r="V318" s="1715"/>
      <c r="W318" s="1717" t="e">
        <f t="shared" si="277"/>
        <v>#DIV/0!</v>
      </c>
      <c r="X318" s="1715"/>
      <c r="Y318" s="1715"/>
      <c r="Z318" s="1716"/>
      <c r="AA318" s="1716"/>
      <c r="AB318" s="1716"/>
      <c r="AC318" s="1716"/>
      <c r="AD318" s="1716"/>
      <c r="AE318" s="1716"/>
      <c r="AF318" s="1716"/>
      <c r="AG318" s="1716"/>
      <c r="AH318" s="1716"/>
      <c r="AI318" s="1042">
        <v>0</v>
      </c>
      <c r="AJ318" s="1042"/>
      <c r="AK318" s="1042"/>
      <c r="AL318" s="1042">
        <v>0</v>
      </c>
      <c r="AM318" s="1042"/>
      <c r="AN318" s="1042"/>
      <c r="AO318" s="1042">
        <v>0</v>
      </c>
      <c r="AP318" s="1042"/>
      <c r="AQ318" s="1042"/>
      <c r="AR318" s="180"/>
      <c r="AS318" s="180"/>
      <c r="AT318" s="237"/>
      <c r="AU318" s="237"/>
      <c r="AV318" s="237"/>
      <c r="AW318" s="237"/>
      <c r="AX318" s="246"/>
      <c r="AY318" s="246"/>
    </row>
    <row r="319" spans="1:51" s="205" customFormat="1" ht="27.75" hidden="1" customHeight="1">
      <c r="A319" s="726"/>
      <c r="B319" s="1730" t="s">
        <v>216</v>
      </c>
      <c r="C319" s="1731"/>
      <c r="D319" s="1731"/>
      <c r="E319" s="1731"/>
      <c r="F319" s="1731"/>
      <c r="G319" s="1731"/>
      <c r="H319" s="1731"/>
      <c r="I319" s="1731"/>
      <c r="J319" s="1731"/>
      <c r="K319" s="1731"/>
      <c r="L319" s="1731"/>
      <c r="M319" s="1731"/>
      <c r="N319" s="1732"/>
      <c r="O319" s="1745" t="s">
        <v>893</v>
      </c>
      <c r="P319" s="1746"/>
      <c r="Q319" s="1725" t="s">
        <v>6</v>
      </c>
      <c r="R319" s="1725"/>
      <c r="S319" s="1725"/>
      <c r="T319" s="1725" t="s">
        <v>6</v>
      </c>
      <c r="U319" s="1725"/>
      <c r="V319" s="1725"/>
      <c r="W319" s="1725" t="s">
        <v>6</v>
      </c>
      <c r="X319" s="1725"/>
      <c r="Y319" s="1725"/>
      <c r="Z319" s="1725" t="s">
        <v>6</v>
      </c>
      <c r="AA319" s="1725"/>
      <c r="AB319" s="1725"/>
      <c r="AC319" s="1725" t="s">
        <v>6</v>
      </c>
      <c r="AD319" s="1725"/>
      <c r="AE319" s="1725"/>
      <c r="AF319" s="1725" t="s">
        <v>6</v>
      </c>
      <c r="AG319" s="1725"/>
      <c r="AH319" s="1725"/>
      <c r="AI319" s="1718">
        <f>AI320</f>
        <v>0</v>
      </c>
      <c r="AJ319" s="1718"/>
      <c r="AK319" s="1718"/>
      <c r="AL319" s="1718">
        <f>AL320</f>
        <v>0</v>
      </c>
      <c r="AM319" s="1718"/>
      <c r="AN319" s="1718"/>
      <c r="AO319" s="1718">
        <f>AO320</f>
        <v>0</v>
      </c>
      <c r="AP319" s="1718"/>
      <c r="AQ319" s="1718"/>
      <c r="AR319" s="180"/>
      <c r="AS319" s="180"/>
      <c r="AT319" s="237"/>
      <c r="AU319" s="237"/>
      <c r="AV319" s="237"/>
      <c r="AW319" s="237"/>
      <c r="AX319" s="246"/>
      <c r="AY319" s="246"/>
    </row>
    <row r="320" spans="1:51" s="205" customFormat="1" ht="30.75" hidden="1" customHeight="1">
      <c r="A320" s="726"/>
      <c r="B320" s="1726" t="s">
        <v>215</v>
      </c>
      <c r="C320" s="1727"/>
      <c r="D320" s="1727"/>
      <c r="E320" s="1727"/>
      <c r="F320" s="1727"/>
      <c r="G320" s="1727"/>
      <c r="H320" s="1727"/>
      <c r="I320" s="1727"/>
      <c r="J320" s="1727"/>
      <c r="K320" s="1727"/>
      <c r="L320" s="1727"/>
      <c r="M320" s="1727"/>
      <c r="N320" s="1728"/>
      <c r="O320" s="1729"/>
      <c r="P320" s="1729"/>
      <c r="Q320" s="1722" t="s">
        <v>6</v>
      </c>
      <c r="R320" s="1722"/>
      <c r="S320" s="1722"/>
      <c r="T320" s="1722" t="s">
        <v>6</v>
      </c>
      <c r="U320" s="1722"/>
      <c r="V320" s="1722"/>
      <c r="W320" s="1722" t="s">
        <v>6</v>
      </c>
      <c r="X320" s="1722"/>
      <c r="Y320" s="1722"/>
      <c r="Z320" s="1722" t="s">
        <v>6</v>
      </c>
      <c r="AA320" s="1722"/>
      <c r="AB320" s="1722"/>
      <c r="AC320" s="1722" t="s">
        <v>6</v>
      </c>
      <c r="AD320" s="1722"/>
      <c r="AE320" s="1722"/>
      <c r="AF320" s="1722" t="s">
        <v>6</v>
      </c>
      <c r="AG320" s="1722"/>
      <c r="AH320" s="1722"/>
      <c r="AI320" s="1723">
        <f>SUM(AI321:AK325)</f>
        <v>0</v>
      </c>
      <c r="AJ320" s="1723"/>
      <c r="AK320" s="1723"/>
      <c r="AL320" s="1723">
        <f>SUM(AL321:AN325)</f>
        <v>0</v>
      </c>
      <c r="AM320" s="1723"/>
      <c r="AN320" s="1723"/>
      <c r="AO320" s="1723">
        <f>SUM(AO321:AQ325)</f>
        <v>0</v>
      </c>
      <c r="AP320" s="1723"/>
      <c r="AQ320" s="1723"/>
      <c r="AR320" s="180"/>
      <c r="AS320" s="180"/>
      <c r="AT320" s="237"/>
      <c r="AU320" s="237"/>
      <c r="AV320" s="237"/>
      <c r="AW320" s="237"/>
      <c r="AX320" s="246"/>
      <c r="AY320" s="246"/>
    </row>
    <row r="321" spans="1:51" s="205" customFormat="1" hidden="1">
      <c r="A321" s="726"/>
      <c r="B321" s="1724">
        <v>0</v>
      </c>
      <c r="C321" s="1724"/>
      <c r="D321" s="1724"/>
      <c r="E321" s="1724"/>
      <c r="F321" s="1724"/>
      <c r="G321" s="1724"/>
      <c r="H321" s="1724"/>
      <c r="I321" s="1044" t="s">
        <v>1069</v>
      </c>
      <c r="J321" s="1044"/>
      <c r="K321" s="1580" t="s">
        <v>269</v>
      </c>
      <c r="L321" s="1717"/>
      <c r="M321" s="1717"/>
      <c r="N321" s="1717"/>
      <c r="O321" s="1232"/>
      <c r="P321" s="1232"/>
      <c r="Q321" s="1717" t="e">
        <f>AI321/Z321</f>
        <v>#DIV/0!</v>
      </c>
      <c r="R321" s="1715"/>
      <c r="S321" s="1715"/>
      <c r="T321" s="1717" t="e">
        <f t="shared" ref="T321" si="279">AL321/AC321</f>
        <v>#DIV/0!</v>
      </c>
      <c r="U321" s="1715"/>
      <c r="V321" s="1715"/>
      <c r="W321" s="1717" t="e">
        <f t="shared" ref="W321" si="280">AO321/AF321</f>
        <v>#DIV/0!</v>
      </c>
      <c r="X321" s="1715"/>
      <c r="Y321" s="1715"/>
      <c r="Z321" s="1716"/>
      <c r="AA321" s="1716"/>
      <c r="AB321" s="1716"/>
      <c r="AC321" s="1716"/>
      <c r="AD321" s="1716"/>
      <c r="AE321" s="1716"/>
      <c r="AF321" s="1716"/>
      <c r="AG321" s="1716"/>
      <c r="AH321" s="1716"/>
      <c r="AI321" s="1042">
        <v>0</v>
      </c>
      <c r="AJ321" s="1042"/>
      <c r="AK321" s="1042"/>
      <c r="AL321" s="1042">
        <v>0</v>
      </c>
      <c r="AM321" s="1042"/>
      <c r="AN321" s="1042"/>
      <c r="AO321" s="1042">
        <v>0</v>
      </c>
      <c r="AP321" s="1042"/>
      <c r="AQ321" s="1042"/>
      <c r="AR321" s="180"/>
      <c r="AS321" s="180"/>
      <c r="AT321" s="237"/>
      <c r="AU321" s="237"/>
      <c r="AV321" s="237"/>
      <c r="AW321" s="237"/>
      <c r="AX321" s="246"/>
      <c r="AY321" s="246"/>
    </row>
    <row r="322" spans="1:51" s="205" customFormat="1" hidden="1">
      <c r="A322" s="726"/>
      <c r="B322" s="1724">
        <v>0</v>
      </c>
      <c r="C322" s="1724"/>
      <c r="D322" s="1724"/>
      <c r="E322" s="1724"/>
      <c r="F322" s="1724"/>
      <c r="G322" s="1724"/>
      <c r="H322" s="1724"/>
      <c r="I322" s="1044" t="s">
        <v>1069</v>
      </c>
      <c r="J322" s="1044"/>
      <c r="K322" s="1580"/>
      <c r="L322" s="1717"/>
      <c r="M322" s="1717"/>
      <c r="N322" s="1717"/>
      <c r="O322" s="1232"/>
      <c r="P322" s="1232"/>
      <c r="Q322" s="1717" t="e">
        <f t="shared" ref="Q322:Q324" si="281">AI322/Z322</f>
        <v>#DIV/0!</v>
      </c>
      <c r="R322" s="1715"/>
      <c r="S322" s="1715"/>
      <c r="T322" s="1717" t="e">
        <f t="shared" ref="T322:T324" si="282">AL322/AC322</f>
        <v>#DIV/0!</v>
      </c>
      <c r="U322" s="1715"/>
      <c r="V322" s="1715"/>
      <c r="W322" s="1717" t="e">
        <f t="shared" ref="W322:W324" si="283">AO322/AF322</f>
        <v>#DIV/0!</v>
      </c>
      <c r="X322" s="1715"/>
      <c r="Y322" s="1715"/>
      <c r="Z322" s="1716"/>
      <c r="AA322" s="1716"/>
      <c r="AB322" s="1716"/>
      <c r="AC322" s="1716"/>
      <c r="AD322" s="1716"/>
      <c r="AE322" s="1716"/>
      <c r="AF322" s="1716"/>
      <c r="AG322" s="1716"/>
      <c r="AH322" s="1716"/>
      <c r="AI322" s="1042">
        <v>0</v>
      </c>
      <c r="AJ322" s="1042"/>
      <c r="AK322" s="1042"/>
      <c r="AL322" s="1042">
        <v>0</v>
      </c>
      <c r="AM322" s="1042"/>
      <c r="AN322" s="1042"/>
      <c r="AO322" s="1042">
        <v>0</v>
      </c>
      <c r="AP322" s="1042"/>
      <c r="AQ322" s="1042"/>
      <c r="AR322" s="180"/>
      <c r="AS322" s="180"/>
      <c r="AT322" s="237"/>
      <c r="AU322" s="237"/>
      <c r="AV322" s="237"/>
      <c r="AW322" s="237"/>
      <c r="AX322" s="246"/>
      <c r="AY322" s="246"/>
    </row>
    <row r="323" spans="1:51" s="205" customFormat="1" hidden="1">
      <c r="A323" s="726"/>
      <c r="B323" s="1724">
        <v>0</v>
      </c>
      <c r="C323" s="1724"/>
      <c r="D323" s="1724"/>
      <c r="E323" s="1724"/>
      <c r="F323" s="1724"/>
      <c r="G323" s="1724"/>
      <c r="H323" s="1724"/>
      <c r="I323" s="1044" t="s">
        <v>1069</v>
      </c>
      <c r="J323" s="1044"/>
      <c r="K323" s="1580"/>
      <c r="L323" s="1717"/>
      <c r="M323" s="1717"/>
      <c r="N323" s="1717"/>
      <c r="O323" s="1232"/>
      <c r="P323" s="1232"/>
      <c r="Q323" s="1717" t="e">
        <f t="shared" si="281"/>
        <v>#DIV/0!</v>
      </c>
      <c r="R323" s="1715"/>
      <c r="S323" s="1715"/>
      <c r="T323" s="1717" t="e">
        <f t="shared" si="282"/>
        <v>#DIV/0!</v>
      </c>
      <c r="U323" s="1715"/>
      <c r="V323" s="1715"/>
      <c r="W323" s="1717" t="e">
        <f t="shared" si="283"/>
        <v>#DIV/0!</v>
      </c>
      <c r="X323" s="1715"/>
      <c r="Y323" s="1715"/>
      <c r="Z323" s="1716"/>
      <c r="AA323" s="1716"/>
      <c r="AB323" s="1716"/>
      <c r="AC323" s="1716"/>
      <c r="AD323" s="1716"/>
      <c r="AE323" s="1716"/>
      <c r="AF323" s="1716"/>
      <c r="AG323" s="1716"/>
      <c r="AH323" s="1716"/>
      <c r="AI323" s="1042">
        <v>0</v>
      </c>
      <c r="AJ323" s="1042"/>
      <c r="AK323" s="1042"/>
      <c r="AL323" s="1042">
        <v>0</v>
      </c>
      <c r="AM323" s="1042"/>
      <c r="AN323" s="1042"/>
      <c r="AO323" s="1042">
        <v>0</v>
      </c>
      <c r="AP323" s="1042"/>
      <c r="AQ323" s="1042"/>
      <c r="AR323" s="180"/>
      <c r="AS323" s="180"/>
      <c r="AT323" s="237"/>
      <c r="AU323" s="237"/>
      <c r="AV323" s="237"/>
      <c r="AW323" s="237"/>
      <c r="AX323" s="246"/>
      <c r="AY323" s="246"/>
    </row>
    <row r="324" spans="1:51" s="205" customFormat="1" hidden="1">
      <c r="A324" s="726"/>
      <c r="B324" s="1724">
        <v>0</v>
      </c>
      <c r="C324" s="1724"/>
      <c r="D324" s="1724"/>
      <c r="E324" s="1724"/>
      <c r="F324" s="1724"/>
      <c r="G324" s="1724"/>
      <c r="H324" s="1724"/>
      <c r="I324" s="1044" t="s">
        <v>1069</v>
      </c>
      <c r="J324" s="1044"/>
      <c r="K324" s="1580"/>
      <c r="L324" s="1717"/>
      <c r="M324" s="1717"/>
      <c r="N324" s="1717"/>
      <c r="O324" s="1232"/>
      <c r="P324" s="1232"/>
      <c r="Q324" s="1717" t="e">
        <f t="shared" si="281"/>
        <v>#DIV/0!</v>
      </c>
      <c r="R324" s="1715"/>
      <c r="S324" s="1715"/>
      <c r="T324" s="1717" t="e">
        <f t="shared" si="282"/>
        <v>#DIV/0!</v>
      </c>
      <c r="U324" s="1715"/>
      <c r="V324" s="1715"/>
      <c r="W324" s="1717" t="e">
        <f t="shared" si="283"/>
        <v>#DIV/0!</v>
      </c>
      <c r="X324" s="1715"/>
      <c r="Y324" s="1715"/>
      <c r="Z324" s="1716"/>
      <c r="AA324" s="1716"/>
      <c r="AB324" s="1716"/>
      <c r="AC324" s="1716"/>
      <c r="AD324" s="1716"/>
      <c r="AE324" s="1716"/>
      <c r="AF324" s="1716"/>
      <c r="AG324" s="1716"/>
      <c r="AH324" s="1716"/>
      <c r="AI324" s="1042">
        <v>0</v>
      </c>
      <c r="AJ324" s="1042"/>
      <c r="AK324" s="1042"/>
      <c r="AL324" s="1042">
        <v>0</v>
      </c>
      <c r="AM324" s="1042"/>
      <c r="AN324" s="1042"/>
      <c r="AO324" s="1042">
        <v>0</v>
      </c>
      <c r="AP324" s="1042"/>
      <c r="AQ324" s="1042"/>
      <c r="AR324" s="180"/>
      <c r="AS324" s="180"/>
      <c r="AT324" s="237"/>
      <c r="AU324" s="237"/>
      <c r="AV324" s="237"/>
      <c r="AW324" s="237"/>
      <c r="AX324" s="246"/>
      <c r="AY324" s="246"/>
    </row>
    <row r="325" spans="1:51" s="205" customFormat="1" ht="15" hidden="1" customHeight="1">
      <c r="A325" s="726"/>
      <c r="B325" s="1724">
        <v>0</v>
      </c>
      <c r="C325" s="1724"/>
      <c r="D325" s="1724"/>
      <c r="E325" s="1724"/>
      <c r="F325" s="1724"/>
      <c r="G325" s="1724"/>
      <c r="H325" s="1724"/>
      <c r="I325" s="1044" t="s">
        <v>1069</v>
      </c>
      <c r="J325" s="1044"/>
      <c r="K325" s="1580"/>
      <c r="L325" s="1717"/>
      <c r="M325" s="1717"/>
      <c r="N325" s="1717"/>
      <c r="O325" s="1232"/>
      <c r="P325" s="1232"/>
      <c r="Q325" s="1717" t="e">
        <f t="shared" ref="Q325" si="284">AI325/Z325</f>
        <v>#DIV/0!</v>
      </c>
      <c r="R325" s="1715"/>
      <c r="S325" s="1715"/>
      <c r="T325" s="1717" t="e">
        <f t="shared" ref="T325" si="285">AL325/AC325</f>
        <v>#DIV/0!</v>
      </c>
      <c r="U325" s="1715"/>
      <c r="V325" s="1715"/>
      <c r="W325" s="1717" t="e">
        <f t="shared" ref="W325" si="286">AO325/AF325</f>
        <v>#DIV/0!</v>
      </c>
      <c r="X325" s="1715"/>
      <c r="Y325" s="1715"/>
      <c r="Z325" s="1716"/>
      <c r="AA325" s="1716"/>
      <c r="AB325" s="1716"/>
      <c r="AC325" s="1716"/>
      <c r="AD325" s="1716"/>
      <c r="AE325" s="1716"/>
      <c r="AF325" s="1716"/>
      <c r="AG325" s="1716"/>
      <c r="AH325" s="1716"/>
      <c r="AI325" s="1042">
        <v>0</v>
      </c>
      <c r="AJ325" s="1042"/>
      <c r="AK325" s="1042"/>
      <c r="AL325" s="1042">
        <v>0</v>
      </c>
      <c r="AM325" s="1042"/>
      <c r="AN325" s="1042"/>
      <c r="AO325" s="1042">
        <v>0</v>
      </c>
      <c r="AP325" s="1042"/>
      <c r="AQ325" s="1042"/>
      <c r="AR325" s="180"/>
      <c r="AS325" s="180"/>
      <c r="AT325" s="237"/>
      <c r="AU325" s="237"/>
      <c r="AV325" s="237"/>
      <c r="AW325" s="237"/>
      <c r="AX325" s="246"/>
      <c r="AY325" s="246"/>
    </row>
    <row r="326" spans="1:51" s="205" customFormat="1" ht="44.25" hidden="1" customHeight="1">
      <c r="A326" s="726"/>
      <c r="B326" s="1730" t="s">
        <v>864</v>
      </c>
      <c r="C326" s="1731"/>
      <c r="D326" s="1731"/>
      <c r="E326" s="1731"/>
      <c r="F326" s="1731"/>
      <c r="G326" s="1731"/>
      <c r="H326" s="1731"/>
      <c r="I326" s="1731"/>
      <c r="J326" s="1731"/>
      <c r="K326" s="1731"/>
      <c r="L326" s="1731"/>
      <c r="M326" s="1731"/>
      <c r="N326" s="1732"/>
      <c r="O326" s="1745" t="s">
        <v>892</v>
      </c>
      <c r="P326" s="1746"/>
      <c r="Q326" s="1725" t="s">
        <v>6</v>
      </c>
      <c r="R326" s="1725"/>
      <c r="S326" s="1725"/>
      <c r="T326" s="1725" t="s">
        <v>6</v>
      </c>
      <c r="U326" s="1725"/>
      <c r="V326" s="1725"/>
      <c r="W326" s="1725" t="s">
        <v>6</v>
      </c>
      <c r="X326" s="1725"/>
      <c r="Y326" s="1725"/>
      <c r="Z326" s="1725" t="s">
        <v>6</v>
      </c>
      <c r="AA326" s="1725"/>
      <c r="AB326" s="1725"/>
      <c r="AC326" s="1725" t="s">
        <v>6</v>
      </c>
      <c r="AD326" s="1725"/>
      <c r="AE326" s="1725"/>
      <c r="AF326" s="1725" t="s">
        <v>6</v>
      </c>
      <c r="AG326" s="1725"/>
      <c r="AH326" s="1725"/>
      <c r="AI326" s="1718">
        <f>SUM(AI327:AK331)</f>
        <v>0</v>
      </c>
      <c r="AJ326" s="1718"/>
      <c r="AK326" s="1718"/>
      <c r="AL326" s="1718">
        <f>SUM(AL327:AN331)</f>
        <v>0</v>
      </c>
      <c r="AM326" s="1718"/>
      <c r="AN326" s="1718"/>
      <c r="AO326" s="1718">
        <f>SUM(AO327:AQ331)</f>
        <v>0</v>
      </c>
      <c r="AP326" s="1718"/>
      <c r="AQ326" s="1718"/>
      <c r="AR326" s="180"/>
      <c r="AS326" s="180"/>
      <c r="AT326" s="237"/>
      <c r="AU326" s="237"/>
      <c r="AV326" s="237"/>
      <c r="AW326" s="237"/>
      <c r="AX326" s="246"/>
      <c r="AY326" s="246"/>
    </row>
    <row r="327" spans="1:51" s="205" customFormat="1" hidden="1">
      <c r="A327" s="726"/>
      <c r="B327" s="1724">
        <v>0</v>
      </c>
      <c r="C327" s="1724"/>
      <c r="D327" s="1724"/>
      <c r="E327" s="1724"/>
      <c r="F327" s="1724"/>
      <c r="G327" s="1724"/>
      <c r="H327" s="1724"/>
      <c r="I327" s="1044" t="s">
        <v>1069</v>
      </c>
      <c r="J327" s="1044"/>
      <c r="K327" s="1580"/>
      <c r="L327" s="1717"/>
      <c r="M327" s="1717"/>
      <c r="N327" s="1717"/>
      <c r="O327" s="1232"/>
      <c r="P327" s="1232"/>
      <c r="Q327" s="1717" t="e">
        <f>AI327/Z327</f>
        <v>#DIV/0!</v>
      </c>
      <c r="R327" s="1715"/>
      <c r="S327" s="1715"/>
      <c r="T327" s="1717" t="e">
        <f t="shared" ref="T327" si="287">AL327/AC327</f>
        <v>#DIV/0!</v>
      </c>
      <c r="U327" s="1715"/>
      <c r="V327" s="1715"/>
      <c r="W327" s="1717" t="e">
        <f t="shared" ref="W327" si="288">AO327/AF327</f>
        <v>#DIV/0!</v>
      </c>
      <c r="X327" s="1715"/>
      <c r="Y327" s="1715"/>
      <c r="Z327" s="1716"/>
      <c r="AA327" s="1716"/>
      <c r="AB327" s="1716"/>
      <c r="AC327" s="1716"/>
      <c r="AD327" s="1716"/>
      <c r="AE327" s="1716"/>
      <c r="AF327" s="1716"/>
      <c r="AG327" s="1716"/>
      <c r="AH327" s="1716"/>
      <c r="AI327" s="1042">
        <v>0</v>
      </c>
      <c r="AJ327" s="1042"/>
      <c r="AK327" s="1042"/>
      <c r="AL327" s="1042">
        <v>0</v>
      </c>
      <c r="AM327" s="1042"/>
      <c r="AN327" s="1042"/>
      <c r="AO327" s="1042">
        <v>0</v>
      </c>
      <c r="AP327" s="1042"/>
      <c r="AQ327" s="1042"/>
      <c r="AR327" s="180"/>
      <c r="AS327" s="180"/>
      <c r="AT327" s="237"/>
      <c r="AU327" s="237"/>
      <c r="AV327" s="237"/>
      <c r="AW327" s="237"/>
      <c r="AX327" s="246"/>
      <c r="AY327" s="246"/>
    </row>
    <row r="328" spans="1:51" s="205" customFormat="1" ht="18" hidden="1" customHeight="1">
      <c r="A328" s="726"/>
      <c r="B328" s="1724">
        <v>0</v>
      </c>
      <c r="C328" s="1724"/>
      <c r="D328" s="1724"/>
      <c r="E328" s="1724"/>
      <c r="F328" s="1724"/>
      <c r="G328" s="1724"/>
      <c r="H328" s="1724"/>
      <c r="I328" s="1044" t="s">
        <v>1069</v>
      </c>
      <c r="J328" s="1044"/>
      <c r="K328" s="1580"/>
      <c r="L328" s="1717"/>
      <c r="M328" s="1717"/>
      <c r="N328" s="1717"/>
      <c r="O328" s="1232"/>
      <c r="P328" s="1232"/>
      <c r="Q328" s="1717" t="e">
        <f t="shared" ref="Q328:Q330" si="289">AI328/Z328</f>
        <v>#DIV/0!</v>
      </c>
      <c r="R328" s="1715"/>
      <c r="S328" s="1715"/>
      <c r="T328" s="1717" t="e">
        <f t="shared" ref="T328:T330" si="290">AL328/AC328</f>
        <v>#DIV/0!</v>
      </c>
      <c r="U328" s="1715"/>
      <c r="V328" s="1715"/>
      <c r="W328" s="1717" t="e">
        <f t="shared" ref="W328:W330" si="291">AO328/AF328</f>
        <v>#DIV/0!</v>
      </c>
      <c r="X328" s="1715"/>
      <c r="Y328" s="1715"/>
      <c r="Z328" s="1716"/>
      <c r="AA328" s="1716"/>
      <c r="AB328" s="1716"/>
      <c r="AC328" s="1716"/>
      <c r="AD328" s="1716"/>
      <c r="AE328" s="1716"/>
      <c r="AF328" s="1716"/>
      <c r="AG328" s="1716"/>
      <c r="AH328" s="1716"/>
      <c r="AI328" s="1042">
        <v>0</v>
      </c>
      <c r="AJ328" s="1042"/>
      <c r="AK328" s="1042"/>
      <c r="AL328" s="1042">
        <v>0</v>
      </c>
      <c r="AM328" s="1042"/>
      <c r="AN328" s="1042"/>
      <c r="AO328" s="1042">
        <v>0</v>
      </c>
      <c r="AP328" s="1042"/>
      <c r="AQ328" s="1042"/>
      <c r="AR328" s="180"/>
      <c r="AS328" s="180"/>
      <c r="AT328" s="237"/>
      <c r="AU328" s="237"/>
      <c r="AV328" s="237"/>
      <c r="AW328" s="237"/>
      <c r="AX328" s="246"/>
      <c r="AY328" s="246"/>
    </row>
    <row r="329" spans="1:51" s="205" customFormat="1" ht="18" hidden="1" customHeight="1">
      <c r="A329" s="726"/>
      <c r="B329" s="1724">
        <v>0</v>
      </c>
      <c r="C329" s="1724"/>
      <c r="D329" s="1724"/>
      <c r="E329" s="1724"/>
      <c r="F329" s="1724"/>
      <c r="G329" s="1724"/>
      <c r="H329" s="1724"/>
      <c r="I329" s="1044" t="s">
        <v>1069</v>
      </c>
      <c r="J329" s="1044"/>
      <c r="K329" s="1580"/>
      <c r="L329" s="1717"/>
      <c r="M329" s="1717"/>
      <c r="N329" s="1717"/>
      <c r="O329" s="1232"/>
      <c r="P329" s="1232"/>
      <c r="Q329" s="1717" t="e">
        <f t="shared" si="289"/>
        <v>#DIV/0!</v>
      </c>
      <c r="R329" s="1715"/>
      <c r="S329" s="1715"/>
      <c r="T329" s="1717" t="e">
        <f t="shared" si="290"/>
        <v>#DIV/0!</v>
      </c>
      <c r="U329" s="1715"/>
      <c r="V329" s="1715"/>
      <c r="W329" s="1717" t="e">
        <f t="shared" si="291"/>
        <v>#DIV/0!</v>
      </c>
      <c r="X329" s="1715"/>
      <c r="Y329" s="1715"/>
      <c r="Z329" s="1716"/>
      <c r="AA329" s="1716"/>
      <c r="AB329" s="1716"/>
      <c r="AC329" s="1716"/>
      <c r="AD329" s="1716"/>
      <c r="AE329" s="1716"/>
      <c r="AF329" s="1716"/>
      <c r="AG329" s="1716"/>
      <c r="AH329" s="1716"/>
      <c r="AI329" s="1042">
        <v>0</v>
      </c>
      <c r="AJ329" s="1042"/>
      <c r="AK329" s="1042"/>
      <c r="AL329" s="1042">
        <v>0</v>
      </c>
      <c r="AM329" s="1042"/>
      <c r="AN329" s="1042"/>
      <c r="AO329" s="1042">
        <v>0</v>
      </c>
      <c r="AP329" s="1042"/>
      <c r="AQ329" s="1042"/>
      <c r="AR329" s="180"/>
      <c r="AS329" s="180"/>
      <c r="AT329" s="237"/>
      <c r="AU329" s="237"/>
      <c r="AV329" s="237"/>
      <c r="AW329" s="237"/>
      <c r="AX329" s="246"/>
      <c r="AY329" s="246"/>
    </row>
    <row r="330" spans="1:51" s="205" customFormat="1" ht="18" hidden="1" customHeight="1">
      <c r="A330" s="726"/>
      <c r="B330" s="1724">
        <v>0</v>
      </c>
      <c r="C330" s="1724"/>
      <c r="D330" s="1724"/>
      <c r="E330" s="1724"/>
      <c r="F330" s="1724"/>
      <c r="G330" s="1724"/>
      <c r="H330" s="1724"/>
      <c r="I330" s="1044" t="s">
        <v>1069</v>
      </c>
      <c r="J330" s="1044"/>
      <c r="K330" s="1580"/>
      <c r="L330" s="1717"/>
      <c r="M330" s="1717"/>
      <c r="N330" s="1717"/>
      <c r="O330" s="1232"/>
      <c r="P330" s="1232"/>
      <c r="Q330" s="1717" t="e">
        <f t="shared" si="289"/>
        <v>#DIV/0!</v>
      </c>
      <c r="R330" s="1715"/>
      <c r="S330" s="1715"/>
      <c r="T330" s="1717" t="e">
        <f t="shared" si="290"/>
        <v>#DIV/0!</v>
      </c>
      <c r="U330" s="1715"/>
      <c r="V330" s="1715"/>
      <c r="W330" s="1717" t="e">
        <f t="shared" si="291"/>
        <v>#DIV/0!</v>
      </c>
      <c r="X330" s="1715"/>
      <c r="Y330" s="1715"/>
      <c r="Z330" s="1716"/>
      <c r="AA330" s="1716"/>
      <c r="AB330" s="1716"/>
      <c r="AC330" s="1716"/>
      <c r="AD330" s="1716"/>
      <c r="AE330" s="1716"/>
      <c r="AF330" s="1716"/>
      <c r="AG330" s="1716"/>
      <c r="AH330" s="1716"/>
      <c r="AI330" s="1042">
        <v>0</v>
      </c>
      <c r="AJ330" s="1042"/>
      <c r="AK330" s="1042"/>
      <c r="AL330" s="1042">
        <v>0</v>
      </c>
      <c r="AM330" s="1042"/>
      <c r="AN330" s="1042"/>
      <c r="AO330" s="1042">
        <v>0</v>
      </c>
      <c r="AP330" s="1042"/>
      <c r="AQ330" s="1042"/>
      <c r="AR330" s="180"/>
      <c r="AS330" s="180"/>
      <c r="AT330" s="237"/>
      <c r="AU330" s="237"/>
      <c r="AV330" s="237"/>
      <c r="AW330" s="237"/>
      <c r="AX330" s="246"/>
      <c r="AY330" s="246"/>
    </row>
    <row r="331" spans="1:51" s="205" customFormat="1" ht="18" hidden="1" customHeight="1">
      <c r="A331" s="726"/>
      <c r="B331" s="1724">
        <v>0</v>
      </c>
      <c r="C331" s="1724"/>
      <c r="D331" s="1724"/>
      <c r="E331" s="1724"/>
      <c r="F331" s="1724"/>
      <c r="G331" s="1724"/>
      <c r="H331" s="1724"/>
      <c r="I331" s="1044" t="s">
        <v>1069</v>
      </c>
      <c r="J331" s="1044"/>
      <c r="K331" s="1580"/>
      <c r="L331" s="1717"/>
      <c r="M331" s="1717"/>
      <c r="N331" s="1717"/>
      <c r="O331" s="1232"/>
      <c r="P331" s="1232"/>
      <c r="Q331" s="1717" t="e">
        <f t="shared" ref="Q331" si="292">AI331/Z331</f>
        <v>#DIV/0!</v>
      </c>
      <c r="R331" s="1715"/>
      <c r="S331" s="1715"/>
      <c r="T331" s="1717" t="e">
        <f t="shared" ref="T331" si="293">AL331/AC331</f>
        <v>#DIV/0!</v>
      </c>
      <c r="U331" s="1715"/>
      <c r="V331" s="1715"/>
      <c r="W331" s="1717" t="e">
        <f t="shared" ref="W331" si="294">AO331/AF331</f>
        <v>#DIV/0!</v>
      </c>
      <c r="X331" s="1715"/>
      <c r="Y331" s="1715"/>
      <c r="Z331" s="1716"/>
      <c r="AA331" s="1716"/>
      <c r="AB331" s="1716"/>
      <c r="AC331" s="1716"/>
      <c r="AD331" s="1716"/>
      <c r="AE331" s="1716"/>
      <c r="AF331" s="1716"/>
      <c r="AG331" s="1716"/>
      <c r="AH331" s="1716"/>
      <c r="AI331" s="1042">
        <v>0</v>
      </c>
      <c r="AJ331" s="1042"/>
      <c r="AK331" s="1042"/>
      <c r="AL331" s="1042">
        <v>0</v>
      </c>
      <c r="AM331" s="1042"/>
      <c r="AN331" s="1042"/>
      <c r="AO331" s="1042">
        <v>0</v>
      </c>
      <c r="AP331" s="1042"/>
      <c r="AQ331" s="1042"/>
      <c r="AR331" s="180"/>
      <c r="AS331" s="180"/>
      <c r="AT331" s="237"/>
      <c r="AU331" s="237"/>
      <c r="AV331" s="237"/>
      <c r="AW331" s="237"/>
      <c r="AX331" s="246"/>
      <c r="AY331" s="246"/>
    </row>
    <row r="332" spans="1:51" s="205" customFormat="1" ht="47.25" hidden="1" customHeight="1">
      <c r="A332" s="726"/>
      <c r="B332" s="1737" t="s">
        <v>891</v>
      </c>
      <c r="C332" s="1737"/>
      <c r="D332" s="1737"/>
      <c r="E332" s="1737"/>
      <c r="F332" s="1737"/>
      <c r="G332" s="1737"/>
      <c r="H332" s="1737"/>
      <c r="I332" s="1738" t="s">
        <v>700</v>
      </c>
      <c r="J332" s="1738"/>
      <c r="K332" s="1738"/>
      <c r="L332" s="1738"/>
      <c r="M332" s="1738"/>
      <c r="N332" s="1738"/>
      <c r="O332" s="1720">
        <v>9011</v>
      </c>
      <c r="P332" s="1720"/>
      <c r="Q332" s="1719" t="s">
        <v>6</v>
      </c>
      <c r="R332" s="1719"/>
      <c r="S332" s="1719"/>
      <c r="T332" s="1719" t="s">
        <v>6</v>
      </c>
      <c r="U332" s="1719"/>
      <c r="V332" s="1719"/>
      <c r="W332" s="1719" t="s">
        <v>6</v>
      </c>
      <c r="X332" s="1719"/>
      <c r="Y332" s="1719"/>
      <c r="Z332" s="1719" t="s">
        <v>6</v>
      </c>
      <c r="AA332" s="1719"/>
      <c r="AB332" s="1719"/>
      <c r="AC332" s="1719" t="s">
        <v>6</v>
      </c>
      <c r="AD332" s="1719"/>
      <c r="AE332" s="1719"/>
      <c r="AF332" s="1719" t="s">
        <v>6</v>
      </c>
      <c r="AG332" s="1719"/>
      <c r="AH332" s="1719"/>
      <c r="AI332" s="1721">
        <f>AI313+AI319+AI326</f>
        <v>0</v>
      </c>
      <c r="AJ332" s="1721"/>
      <c r="AK332" s="1721"/>
      <c r="AL332" s="1721">
        <f>AL313+AL319+AL326</f>
        <v>0</v>
      </c>
      <c r="AM332" s="1721"/>
      <c r="AN332" s="1721"/>
      <c r="AO332" s="1721">
        <f>AO313+AO319+AO326</f>
        <v>0</v>
      </c>
      <c r="AP332" s="1721"/>
      <c r="AQ332" s="1721"/>
      <c r="AR332" s="180"/>
      <c r="AS332" s="180"/>
      <c r="AT332" s="237"/>
      <c r="AU332" s="237"/>
      <c r="AV332" s="237"/>
      <c r="AW332" s="237"/>
      <c r="AX332" s="246"/>
      <c r="AY332" s="246"/>
    </row>
    <row r="333" spans="1:51" s="205" customFormat="1" ht="43.5" hidden="1" customHeight="1">
      <c r="A333" s="726"/>
      <c r="B333" s="1730" t="s">
        <v>293</v>
      </c>
      <c r="C333" s="1731"/>
      <c r="D333" s="1731"/>
      <c r="E333" s="1731"/>
      <c r="F333" s="1731"/>
      <c r="G333" s="1731"/>
      <c r="H333" s="1731"/>
      <c r="I333" s="1731"/>
      <c r="J333" s="1731"/>
      <c r="K333" s="1731"/>
      <c r="L333" s="1731"/>
      <c r="M333" s="1731"/>
      <c r="N333" s="1732"/>
      <c r="O333" s="1733" t="s">
        <v>890</v>
      </c>
      <c r="P333" s="1733"/>
      <c r="Q333" s="1725" t="s">
        <v>6</v>
      </c>
      <c r="R333" s="1725"/>
      <c r="S333" s="1725"/>
      <c r="T333" s="1725" t="s">
        <v>6</v>
      </c>
      <c r="U333" s="1725"/>
      <c r="V333" s="1725"/>
      <c r="W333" s="1725" t="s">
        <v>6</v>
      </c>
      <c r="X333" s="1725"/>
      <c r="Y333" s="1725"/>
      <c r="Z333" s="1725" t="s">
        <v>6</v>
      </c>
      <c r="AA333" s="1725"/>
      <c r="AB333" s="1725"/>
      <c r="AC333" s="1725" t="s">
        <v>6</v>
      </c>
      <c r="AD333" s="1725"/>
      <c r="AE333" s="1725"/>
      <c r="AF333" s="1725" t="s">
        <v>6</v>
      </c>
      <c r="AG333" s="1725"/>
      <c r="AH333" s="1725"/>
      <c r="AI333" s="1718">
        <f>SUM(AI334:AK336)</f>
        <v>0</v>
      </c>
      <c r="AJ333" s="1718"/>
      <c r="AK333" s="1718"/>
      <c r="AL333" s="1718">
        <f>SUM(AL334:AN336)</f>
        <v>0</v>
      </c>
      <c r="AM333" s="1718"/>
      <c r="AN333" s="1718"/>
      <c r="AO333" s="1718">
        <f>SUM(AO334:AQ336)</f>
        <v>0</v>
      </c>
      <c r="AP333" s="1718"/>
      <c r="AQ333" s="1718"/>
      <c r="AR333" s="180"/>
      <c r="AS333" s="180"/>
      <c r="AT333" s="237"/>
      <c r="AU333" s="237"/>
      <c r="AV333" s="237"/>
      <c r="AW333" s="237"/>
      <c r="AX333" s="246"/>
      <c r="AY333" s="246"/>
    </row>
    <row r="334" spans="1:51" s="205" customFormat="1" hidden="1">
      <c r="A334" s="726"/>
      <c r="B334" s="1724" t="s">
        <v>1557</v>
      </c>
      <c r="C334" s="1724"/>
      <c r="D334" s="1724"/>
      <c r="E334" s="1724"/>
      <c r="F334" s="1724"/>
      <c r="G334" s="1724"/>
      <c r="H334" s="1724"/>
      <c r="I334" s="1044" t="s">
        <v>1070</v>
      </c>
      <c r="J334" s="1044"/>
      <c r="K334" s="1580" t="s">
        <v>271</v>
      </c>
      <c r="L334" s="1717"/>
      <c r="M334" s="1717"/>
      <c r="N334" s="1717"/>
      <c r="O334" s="1232"/>
      <c r="P334" s="1232"/>
      <c r="Q334" s="1717" t="e">
        <f>AI334/Z334</f>
        <v>#DIV/0!</v>
      </c>
      <c r="R334" s="1715"/>
      <c r="S334" s="1715"/>
      <c r="T334" s="1717" t="e">
        <f t="shared" ref="T334" si="295">AL334/AC334</f>
        <v>#DIV/0!</v>
      </c>
      <c r="U334" s="1715"/>
      <c r="V334" s="1715"/>
      <c r="W334" s="1717" t="e">
        <f t="shared" ref="W334" si="296">AO334/AF334</f>
        <v>#DIV/0!</v>
      </c>
      <c r="X334" s="1715"/>
      <c r="Y334" s="1715"/>
      <c r="Z334" s="1716"/>
      <c r="AA334" s="1716"/>
      <c r="AB334" s="1716"/>
      <c r="AC334" s="1716"/>
      <c r="AD334" s="1716"/>
      <c r="AE334" s="1716"/>
      <c r="AF334" s="1716"/>
      <c r="AG334" s="1716"/>
      <c r="AH334" s="1716"/>
      <c r="AI334" s="1042">
        <v>0</v>
      </c>
      <c r="AJ334" s="1042"/>
      <c r="AK334" s="1042"/>
      <c r="AL334" s="1042">
        <v>0</v>
      </c>
      <c r="AM334" s="1042"/>
      <c r="AN334" s="1042"/>
      <c r="AO334" s="1042">
        <v>0</v>
      </c>
      <c r="AP334" s="1042"/>
      <c r="AQ334" s="1042"/>
      <c r="AR334" s="180"/>
      <c r="AS334" s="180"/>
      <c r="AT334" s="237"/>
      <c r="AU334" s="237"/>
      <c r="AV334" s="237"/>
      <c r="AW334" s="237"/>
      <c r="AX334" s="246"/>
      <c r="AY334" s="246"/>
    </row>
    <row r="335" spans="1:51" s="205" customFormat="1" ht="15" hidden="1" customHeight="1">
      <c r="A335" s="726"/>
      <c r="B335" s="1724">
        <v>0</v>
      </c>
      <c r="C335" s="1724"/>
      <c r="D335" s="1724"/>
      <c r="E335" s="1724"/>
      <c r="F335" s="1724"/>
      <c r="G335" s="1724"/>
      <c r="H335" s="1724"/>
      <c r="I335" s="1044"/>
      <c r="J335" s="1044"/>
      <c r="K335" s="1580"/>
      <c r="L335" s="1717"/>
      <c r="M335" s="1717"/>
      <c r="N335" s="1717"/>
      <c r="O335" s="1232"/>
      <c r="P335" s="1232"/>
      <c r="Q335" s="1717" t="e">
        <f>AI335/Z335</f>
        <v>#DIV/0!</v>
      </c>
      <c r="R335" s="1715"/>
      <c r="S335" s="1715"/>
      <c r="T335" s="1717" t="e">
        <f t="shared" ref="T335" si="297">AL335/AC335</f>
        <v>#DIV/0!</v>
      </c>
      <c r="U335" s="1715"/>
      <c r="V335" s="1715"/>
      <c r="W335" s="1717" t="e">
        <f t="shared" ref="W335" si="298">AO335/AF335</f>
        <v>#DIV/0!</v>
      </c>
      <c r="X335" s="1715"/>
      <c r="Y335" s="1715"/>
      <c r="Z335" s="1716"/>
      <c r="AA335" s="1716"/>
      <c r="AB335" s="1716"/>
      <c r="AC335" s="1716"/>
      <c r="AD335" s="1716"/>
      <c r="AE335" s="1716"/>
      <c r="AF335" s="1716"/>
      <c r="AG335" s="1716"/>
      <c r="AH335" s="1716"/>
      <c r="AI335" s="1042">
        <v>0</v>
      </c>
      <c r="AJ335" s="1042"/>
      <c r="AK335" s="1042"/>
      <c r="AL335" s="1042">
        <v>0</v>
      </c>
      <c r="AM335" s="1042"/>
      <c r="AN335" s="1042"/>
      <c r="AO335" s="1042">
        <v>0</v>
      </c>
      <c r="AP335" s="1042"/>
      <c r="AQ335" s="1042"/>
      <c r="AR335" s="180"/>
      <c r="AS335" s="180"/>
      <c r="AT335" s="237"/>
      <c r="AU335" s="237"/>
      <c r="AV335" s="237"/>
      <c r="AW335" s="237"/>
      <c r="AX335" s="246"/>
      <c r="AY335" s="246"/>
    </row>
    <row r="336" spans="1:51" s="205" customFormat="1" ht="15" hidden="1" customHeight="1">
      <c r="A336" s="726"/>
      <c r="B336" s="1724">
        <v>0</v>
      </c>
      <c r="C336" s="1724"/>
      <c r="D336" s="1724"/>
      <c r="E336" s="1724"/>
      <c r="F336" s="1724"/>
      <c r="G336" s="1724"/>
      <c r="H336" s="1724"/>
      <c r="I336" s="1044"/>
      <c r="J336" s="1044"/>
      <c r="K336" s="1580"/>
      <c r="L336" s="1717"/>
      <c r="M336" s="1717"/>
      <c r="N336" s="1717"/>
      <c r="O336" s="1232"/>
      <c r="P336" s="1232"/>
      <c r="Q336" s="1717" t="e">
        <f>AI336/Z336</f>
        <v>#DIV/0!</v>
      </c>
      <c r="R336" s="1715"/>
      <c r="S336" s="1715"/>
      <c r="T336" s="1717" t="e">
        <f t="shared" ref="T336" si="299">AL336/AC336</f>
        <v>#DIV/0!</v>
      </c>
      <c r="U336" s="1715"/>
      <c r="V336" s="1715"/>
      <c r="W336" s="1717" t="e">
        <f t="shared" ref="W336" si="300">AO336/AF336</f>
        <v>#DIV/0!</v>
      </c>
      <c r="X336" s="1715"/>
      <c r="Y336" s="1715"/>
      <c r="Z336" s="1716"/>
      <c r="AA336" s="1716"/>
      <c r="AB336" s="1716"/>
      <c r="AC336" s="1716"/>
      <c r="AD336" s="1716"/>
      <c r="AE336" s="1716"/>
      <c r="AF336" s="1716"/>
      <c r="AG336" s="1716"/>
      <c r="AH336" s="1716"/>
      <c r="AI336" s="1042">
        <v>0</v>
      </c>
      <c r="AJ336" s="1042"/>
      <c r="AK336" s="1042"/>
      <c r="AL336" s="1042">
        <v>0</v>
      </c>
      <c r="AM336" s="1042"/>
      <c r="AN336" s="1042"/>
      <c r="AO336" s="1042">
        <v>0</v>
      </c>
      <c r="AP336" s="1042"/>
      <c r="AQ336" s="1042"/>
      <c r="AR336" s="180"/>
      <c r="AS336" s="180"/>
      <c r="AT336" s="237"/>
      <c r="AU336" s="237"/>
      <c r="AV336" s="237"/>
      <c r="AW336" s="237"/>
      <c r="AX336" s="246"/>
      <c r="AY336" s="246"/>
    </row>
    <row r="337" spans="1:51" s="205" customFormat="1" ht="27.75" hidden="1" customHeight="1">
      <c r="A337" s="726"/>
      <c r="B337" s="1730" t="s">
        <v>216</v>
      </c>
      <c r="C337" s="1731"/>
      <c r="D337" s="1731"/>
      <c r="E337" s="1731"/>
      <c r="F337" s="1731"/>
      <c r="G337" s="1731"/>
      <c r="H337" s="1731"/>
      <c r="I337" s="1731"/>
      <c r="J337" s="1731"/>
      <c r="K337" s="1731"/>
      <c r="L337" s="1731"/>
      <c r="M337" s="1731"/>
      <c r="N337" s="1732"/>
      <c r="O337" s="1733" t="s">
        <v>889</v>
      </c>
      <c r="P337" s="1733"/>
      <c r="Q337" s="1725" t="s">
        <v>6</v>
      </c>
      <c r="R337" s="1725"/>
      <c r="S337" s="1725"/>
      <c r="T337" s="1725" t="s">
        <v>6</v>
      </c>
      <c r="U337" s="1725"/>
      <c r="V337" s="1725"/>
      <c r="W337" s="1725" t="s">
        <v>6</v>
      </c>
      <c r="X337" s="1725"/>
      <c r="Y337" s="1725"/>
      <c r="Z337" s="1725" t="s">
        <v>6</v>
      </c>
      <c r="AA337" s="1725"/>
      <c r="AB337" s="1725"/>
      <c r="AC337" s="1725" t="s">
        <v>6</v>
      </c>
      <c r="AD337" s="1725"/>
      <c r="AE337" s="1725"/>
      <c r="AF337" s="1725" t="s">
        <v>6</v>
      </c>
      <c r="AG337" s="1725"/>
      <c r="AH337" s="1725"/>
      <c r="AI337" s="1718">
        <f>AI338</f>
        <v>0</v>
      </c>
      <c r="AJ337" s="1718"/>
      <c r="AK337" s="1718"/>
      <c r="AL337" s="1718">
        <f>AL338</f>
        <v>0</v>
      </c>
      <c r="AM337" s="1718"/>
      <c r="AN337" s="1718"/>
      <c r="AO337" s="1718">
        <f>AO338</f>
        <v>0</v>
      </c>
      <c r="AP337" s="1718"/>
      <c r="AQ337" s="1718"/>
      <c r="AR337" s="180"/>
      <c r="AS337" s="180"/>
      <c r="AT337" s="237"/>
      <c r="AU337" s="237"/>
      <c r="AV337" s="237"/>
      <c r="AW337" s="237"/>
      <c r="AX337" s="246"/>
      <c r="AY337" s="246"/>
    </row>
    <row r="338" spans="1:51" s="205" customFormat="1" ht="30.75" hidden="1" customHeight="1">
      <c r="A338" s="726"/>
      <c r="B338" s="1764" t="s">
        <v>215</v>
      </c>
      <c r="C338" s="1765"/>
      <c r="D338" s="1765"/>
      <c r="E338" s="1765"/>
      <c r="F338" s="1765"/>
      <c r="G338" s="1765"/>
      <c r="H338" s="1765"/>
      <c r="I338" s="1765"/>
      <c r="J338" s="1765"/>
      <c r="K338" s="1765"/>
      <c r="L338" s="1765"/>
      <c r="M338" s="1765"/>
      <c r="N338" s="1766"/>
      <c r="O338" s="1729"/>
      <c r="P338" s="1729"/>
      <c r="Q338" s="1722" t="s">
        <v>6</v>
      </c>
      <c r="R338" s="1722"/>
      <c r="S338" s="1722"/>
      <c r="T338" s="1722" t="s">
        <v>6</v>
      </c>
      <c r="U338" s="1722"/>
      <c r="V338" s="1722"/>
      <c r="W338" s="1722" t="s">
        <v>6</v>
      </c>
      <c r="X338" s="1722"/>
      <c r="Y338" s="1722"/>
      <c r="Z338" s="1722" t="s">
        <v>6</v>
      </c>
      <c r="AA338" s="1722"/>
      <c r="AB338" s="1722"/>
      <c r="AC338" s="1722" t="s">
        <v>6</v>
      </c>
      <c r="AD338" s="1722"/>
      <c r="AE338" s="1722"/>
      <c r="AF338" s="1722" t="s">
        <v>6</v>
      </c>
      <c r="AG338" s="1722"/>
      <c r="AH338" s="1722"/>
      <c r="AI338" s="1723">
        <f>SUM(AI339:AK341)</f>
        <v>0</v>
      </c>
      <c r="AJ338" s="1723"/>
      <c r="AK338" s="1723"/>
      <c r="AL338" s="1723">
        <f>SUM(AL339:AN341)</f>
        <v>0</v>
      </c>
      <c r="AM338" s="1723"/>
      <c r="AN338" s="1723"/>
      <c r="AO338" s="1723">
        <f>SUM(AO339:AQ341)</f>
        <v>0</v>
      </c>
      <c r="AP338" s="1723"/>
      <c r="AQ338" s="1723"/>
      <c r="AR338" s="180"/>
      <c r="AS338" s="180"/>
      <c r="AT338" s="237"/>
      <c r="AU338" s="237"/>
      <c r="AV338" s="237"/>
      <c r="AW338" s="237"/>
      <c r="AX338" s="246"/>
      <c r="AY338" s="246"/>
    </row>
    <row r="339" spans="1:51" s="205" customFormat="1" hidden="1">
      <c r="A339" s="726"/>
      <c r="B339" s="1724" t="s">
        <v>1557</v>
      </c>
      <c r="C339" s="1724"/>
      <c r="D339" s="1724"/>
      <c r="E339" s="1724"/>
      <c r="F339" s="1724"/>
      <c r="G339" s="1724"/>
      <c r="H339" s="1724"/>
      <c r="I339" s="1044" t="s">
        <v>1070</v>
      </c>
      <c r="J339" s="1044"/>
      <c r="K339" s="1580" t="s">
        <v>272</v>
      </c>
      <c r="L339" s="1717"/>
      <c r="M339" s="1717"/>
      <c r="N339" s="1717"/>
      <c r="O339" s="1232"/>
      <c r="P339" s="1232"/>
      <c r="Q339" s="1717" t="e">
        <f>AI339/Z339</f>
        <v>#DIV/0!</v>
      </c>
      <c r="R339" s="1715"/>
      <c r="S339" s="1715"/>
      <c r="T339" s="1717" t="e">
        <f t="shared" ref="T339" si="301">AL339/AC339</f>
        <v>#DIV/0!</v>
      </c>
      <c r="U339" s="1715"/>
      <c r="V339" s="1715"/>
      <c r="W339" s="1717" t="e">
        <f t="shared" ref="W339" si="302">AO339/AF339</f>
        <v>#DIV/0!</v>
      </c>
      <c r="X339" s="1715"/>
      <c r="Y339" s="1715"/>
      <c r="Z339" s="1716"/>
      <c r="AA339" s="1716"/>
      <c r="AB339" s="1716"/>
      <c r="AC339" s="1716"/>
      <c r="AD339" s="1716"/>
      <c r="AE339" s="1716"/>
      <c r="AF339" s="1716"/>
      <c r="AG339" s="1716"/>
      <c r="AH339" s="1716"/>
      <c r="AI339" s="1042">
        <v>0</v>
      </c>
      <c r="AJ339" s="1042"/>
      <c r="AK339" s="1042"/>
      <c r="AL339" s="1042">
        <v>0</v>
      </c>
      <c r="AM339" s="1042"/>
      <c r="AN339" s="1042"/>
      <c r="AO339" s="1042">
        <v>0</v>
      </c>
      <c r="AP339" s="1042"/>
      <c r="AQ339" s="1042"/>
      <c r="AR339" s="180"/>
      <c r="AS339" s="180"/>
      <c r="AT339" s="237"/>
      <c r="AU339" s="237"/>
      <c r="AV339" s="237"/>
      <c r="AW339" s="237"/>
      <c r="AX339" s="246"/>
      <c r="AY339" s="246"/>
    </row>
    <row r="340" spans="1:51" s="205" customFormat="1" ht="14.45" hidden="1" customHeight="1">
      <c r="A340" s="726"/>
      <c r="B340" s="1724">
        <v>0</v>
      </c>
      <c r="C340" s="1724"/>
      <c r="D340" s="1724"/>
      <c r="E340" s="1724"/>
      <c r="F340" s="1724"/>
      <c r="G340" s="1724"/>
      <c r="H340" s="1724"/>
      <c r="I340" s="1044"/>
      <c r="J340" s="1044"/>
      <c r="K340" s="1580"/>
      <c r="L340" s="1717"/>
      <c r="M340" s="1717"/>
      <c r="N340" s="1717"/>
      <c r="O340" s="1232"/>
      <c r="P340" s="1232"/>
      <c r="Q340" s="1717" t="e">
        <f>AI340/Z340</f>
        <v>#DIV/0!</v>
      </c>
      <c r="R340" s="1715"/>
      <c r="S340" s="1715"/>
      <c r="T340" s="1717" t="e">
        <f t="shared" ref="T340" si="303">AL340/AC340</f>
        <v>#DIV/0!</v>
      </c>
      <c r="U340" s="1715"/>
      <c r="V340" s="1715"/>
      <c r="W340" s="1717" t="e">
        <f t="shared" ref="W340" si="304">AO340/AF340</f>
        <v>#DIV/0!</v>
      </c>
      <c r="X340" s="1715"/>
      <c r="Y340" s="1715"/>
      <c r="Z340" s="1716"/>
      <c r="AA340" s="1716"/>
      <c r="AB340" s="1716"/>
      <c r="AC340" s="1716"/>
      <c r="AD340" s="1716"/>
      <c r="AE340" s="1716"/>
      <c r="AF340" s="1716"/>
      <c r="AG340" s="1716"/>
      <c r="AH340" s="1716"/>
      <c r="AI340" s="1042">
        <v>0</v>
      </c>
      <c r="AJ340" s="1042"/>
      <c r="AK340" s="1042"/>
      <c r="AL340" s="1042">
        <v>0</v>
      </c>
      <c r="AM340" s="1042"/>
      <c r="AN340" s="1042"/>
      <c r="AO340" s="1042">
        <v>0</v>
      </c>
      <c r="AP340" s="1042"/>
      <c r="AQ340" s="1042"/>
      <c r="AR340" s="180"/>
      <c r="AS340" s="180"/>
      <c r="AT340" s="237"/>
      <c r="AU340" s="237"/>
      <c r="AV340" s="237"/>
      <c r="AW340" s="237"/>
      <c r="AX340" s="246"/>
      <c r="AY340" s="246"/>
    </row>
    <row r="341" spans="1:51" s="205" customFormat="1" ht="15" hidden="1" customHeight="1">
      <c r="A341" s="726"/>
      <c r="B341" s="1724">
        <v>0</v>
      </c>
      <c r="C341" s="1724"/>
      <c r="D341" s="1724"/>
      <c r="E341" s="1724"/>
      <c r="F341" s="1724"/>
      <c r="G341" s="1724"/>
      <c r="H341" s="1724"/>
      <c r="I341" s="1044"/>
      <c r="J341" s="1044"/>
      <c r="K341" s="1580"/>
      <c r="L341" s="1717"/>
      <c r="M341" s="1717"/>
      <c r="N341" s="1717"/>
      <c r="O341" s="1232"/>
      <c r="P341" s="1232"/>
      <c r="Q341" s="1715" t="e">
        <f>AI341/Z341</f>
        <v>#DIV/0!</v>
      </c>
      <c r="R341" s="1715"/>
      <c r="S341" s="1715"/>
      <c r="T341" s="1715" t="e">
        <f t="shared" ref="T341" si="305">AL341/AC341</f>
        <v>#DIV/0!</v>
      </c>
      <c r="U341" s="1715"/>
      <c r="V341" s="1715"/>
      <c r="W341" s="1715" t="e">
        <f t="shared" ref="W341" si="306">AO341/AF341</f>
        <v>#DIV/0!</v>
      </c>
      <c r="X341" s="1715"/>
      <c r="Y341" s="1715"/>
      <c r="Z341" s="1716"/>
      <c r="AA341" s="1716"/>
      <c r="AB341" s="1716"/>
      <c r="AC341" s="1716"/>
      <c r="AD341" s="1716"/>
      <c r="AE341" s="1716"/>
      <c r="AF341" s="1716"/>
      <c r="AG341" s="1716"/>
      <c r="AH341" s="1716"/>
      <c r="AI341" s="1042">
        <v>0</v>
      </c>
      <c r="AJ341" s="1042"/>
      <c r="AK341" s="1042"/>
      <c r="AL341" s="1042">
        <v>0</v>
      </c>
      <c r="AM341" s="1042"/>
      <c r="AN341" s="1042"/>
      <c r="AO341" s="1042">
        <v>0</v>
      </c>
      <c r="AP341" s="1042"/>
      <c r="AQ341" s="1042"/>
      <c r="AR341" s="180"/>
      <c r="AS341" s="180"/>
      <c r="AT341" s="237"/>
      <c r="AU341" s="237"/>
      <c r="AV341" s="237"/>
      <c r="AW341" s="237"/>
      <c r="AX341" s="246"/>
      <c r="AY341" s="246"/>
    </row>
    <row r="342" spans="1:51" s="205" customFormat="1" ht="44.25" hidden="1" customHeight="1">
      <c r="A342" s="726"/>
      <c r="B342" s="1730" t="s">
        <v>864</v>
      </c>
      <c r="C342" s="1731"/>
      <c r="D342" s="1731"/>
      <c r="E342" s="1731"/>
      <c r="F342" s="1731"/>
      <c r="G342" s="1731"/>
      <c r="H342" s="1731"/>
      <c r="I342" s="1731"/>
      <c r="J342" s="1731"/>
      <c r="K342" s="1731"/>
      <c r="L342" s="1731"/>
      <c r="M342" s="1731"/>
      <c r="N342" s="1732"/>
      <c r="O342" s="1733" t="s">
        <v>888</v>
      </c>
      <c r="P342" s="1733"/>
      <c r="Q342" s="1725" t="s">
        <v>6</v>
      </c>
      <c r="R342" s="1725"/>
      <c r="S342" s="1725"/>
      <c r="T342" s="1725" t="s">
        <v>6</v>
      </c>
      <c r="U342" s="1725"/>
      <c r="V342" s="1725"/>
      <c r="W342" s="1725" t="s">
        <v>6</v>
      </c>
      <c r="X342" s="1725"/>
      <c r="Y342" s="1725"/>
      <c r="Z342" s="1725" t="s">
        <v>6</v>
      </c>
      <c r="AA342" s="1725"/>
      <c r="AB342" s="1725"/>
      <c r="AC342" s="1725" t="s">
        <v>6</v>
      </c>
      <c r="AD342" s="1725"/>
      <c r="AE342" s="1725"/>
      <c r="AF342" s="1725" t="s">
        <v>6</v>
      </c>
      <c r="AG342" s="1725"/>
      <c r="AH342" s="1725"/>
      <c r="AI342" s="1718">
        <f>SUM(AI343:AK345)</f>
        <v>0</v>
      </c>
      <c r="AJ342" s="1718"/>
      <c r="AK342" s="1718"/>
      <c r="AL342" s="1718">
        <f>SUM(AL343:AN345)</f>
        <v>0</v>
      </c>
      <c r="AM342" s="1718"/>
      <c r="AN342" s="1718"/>
      <c r="AO342" s="1718">
        <f>SUM(AO343:AQ345)</f>
        <v>0</v>
      </c>
      <c r="AP342" s="1718"/>
      <c r="AQ342" s="1718"/>
      <c r="AR342" s="180"/>
      <c r="AS342" s="180"/>
      <c r="AT342" s="237"/>
      <c r="AU342" s="237"/>
      <c r="AV342" s="237"/>
      <c r="AW342" s="237"/>
      <c r="AX342" s="246"/>
      <c r="AY342" s="246"/>
    </row>
    <row r="343" spans="1:51" s="205" customFormat="1" hidden="1">
      <c r="A343" s="726"/>
      <c r="B343" s="1724">
        <v>0</v>
      </c>
      <c r="C343" s="1724"/>
      <c r="D343" s="1724"/>
      <c r="E343" s="1724"/>
      <c r="F343" s="1724"/>
      <c r="G343" s="1724"/>
      <c r="H343" s="1724"/>
      <c r="I343" s="1044" t="s">
        <v>1070</v>
      </c>
      <c r="J343" s="1044"/>
      <c r="K343" s="1580"/>
      <c r="L343" s="1717"/>
      <c r="M343" s="1717"/>
      <c r="N343" s="1717"/>
      <c r="O343" s="1232"/>
      <c r="P343" s="1232"/>
      <c r="Q343" s="1717" t="e">
        <f>AI343/Z343</f>
        <v>#DIV/0!</v>
      </c>
      <c r="R343" s="1715"/>
      <c r="S343" s="1715"/>
      <c r="T343" s="1717" t="e">
        <f t="shared" ref="T343" si="307">AL343/AC343</f>
        <v>#DIV/0!</v>
      </c>
      <c r="U343" s="1715"/>
      <c r="V343" s="1715"/>
      <c r="W343" s="1717" t="e">
        <f t="shared" ref="W343" si="308">AO343/AF343</f>
        <v>#DIV/0!</v>
      </c>
      <c r="X343" s="1715"/>
      <c r="Y343" s="1715"/>
      <c r="Z343" s="1716"/>
      <c r="AA343" s="1716"/>
      <c r="AB343" s="1716"/>
      <c r="AC343" s="1716"/>
      <c r="AD343" s="1716"/>
      <c r="AE343" s="1716"/>
      <c r="AF343" s="1716"/>
      <c r="AG343" s="1716"/>
      <c r="AH343" s="1716"/>
      <c r="AI343" s="1042">
        <v>0</v>
      </c>
      <c r="AJ343" s="1042"/>
      <c r="AK343" s="1042"/>
      <c r="AL343" s="1042">
        <v>0</v>
      </c>
      <c r="AM343" s="1042"/>
      <c r="AN343" s="1042"/>
      <c r="AO343" s="1042">
        <v>0</v>
      </c>
      <c r="AP343" s="1042"/>
      <c r="AQ343" s="1042"/>
      <c r="AR343" s="180"/>
      <c r="AS343" s="180"/>
      <c r="AT343" s="237"/>
      <c r="AU343" s="237"/>
      <c r="AV343" s="237"/>
      <c r="AW343" s="237"/>
      <c r="AX343" s="246"/>
      <c r="AY343" s="246"/>
    </row>
    <row r="344" spans="1:51" s="205" customFormat="1" hidden="1">
      <c r="A344" s="726"/>
      <c r="B344" s="1724">
        <v>0</v>
      </c>
      <c r="C344" s="1724"/>
      <c r="D344" s="1724"/>
      <c r="E344" s="1724"/>
      <c r="F344" s="1724"/>
      <c r="G344" s="1724"/>
      <c r="H344" s="1724"/>
      <c r="I344" s="1044"/>
      <c r="J344" s="1044"/>
      <c r="K344" s="1580"/>
      <c r="L344" s="1717"/>
      <c r="M344" s="1717"/>
      <c r="N344" s="1717"/>
      <c r="O344" s="1232"/>
      <c r="P344" s="1232"/>
      <c r="Q344" s="1717" t="e">
        <f>AI344/Z344</f>
        <v>#DIV/0!</v>
      </c>
      <c r="R344" s="1715"/>
      <c r="S344" s="1715"/>
      <c r="T344" s="1717" t="e">
        <f t="shared" ref="T344" si="309">AL344/AC344</f>
        <v>#DIV/0!</v>
      </c>
      <c r="U344" s="1715"/>
      <c r="V344" s="1715"/>
      <c r="W344" s="1717" t="e">
        <f t="shared" ref="W344" si="310">AO344/AF344</f>
        <v>#DIV/0!</v>
      </c>
      <c r="X344" s="1715"/>
      <c r="Y344" s="1715"/>
      <c r="Z344" s="1716"/>
      <c r="AA344" s="1716"/>
      <c r="AB344" s="1716"/>
      <c r="AC344" s="1716"/>
      <c r="AD344" s="1716"/>
      <c r="AE344" s="1716"/>
      <c r="AF344" s="1716"/>
      <c r="AG344" s="1716"/>
      <c r="AH344" s="1716"/>
      <c r="AI344" s="1042">
        <v>0</v>
      </c>
      <c r="AJ344" s="1042"/>
      <c r="AK344" s="1042"/>
      <c r="AL344" s="1042">
        <v>0</v>
      </c>
      <c r="AM344" s="1042"/>
      <c r="AN344" s="1042"/>
      <c r="AO344" s="1042">
        <v>0</v>
      </c>
      <c r="AP344" s="1042"/>
      <c r="AQ344" s="1042"/>
      <c r="AR344" s="180"/>
      <c r="AS344" s="180"/>
      <c r="AT344" s="237"/>
      <c r="AU344" s="237"/>
      <c r="AV344" s="237"/>
      <c r="AW344" s="237"/>
      <c r="AX344" s="246"/>
      <c r="AY344" s="246"/>
    </row>
    <row r="345" spans="1:51" s="205" customFormat="1" hidden="1">
      <c r="A345" s="726"/>
      <c r="B345" s="1724">
        <v>0</v>
      </c>
      <c r="C345" s="1724"/>
      <c r="D345" s="1724"/>
      <c r="E345" s="1724"/>
      <c r="F345" s="1724"/>
      <c r="G345" s="1724"/>
      <c r="H345" s="1724"/>
      <c r="I345" s="1588"/>
      <c r="J345" s="1588"/>
      <c r="K345" s="1580"/>
      <c r="L345" s="1717"/>
      <c r="M345" s="1717"/>
      <c r="N345" s="1717"/>
      <c r="O345" s="1232"/>
      <c r="P345" s="1232"/>
      <c r="Q345" s="1717" t="e">
        <f>AI345/Z345</f>
        <v>#DIV/0!</v>
      </c>
      <c r="R345" s="1715"/>
      <c r="S345" s="1715"/>
      <c r="T345" s="1717" t="e">
        <f t="shared" ref="T345" si="311">AL345/AC345</f>
        <v>#DIV/0!</v>
      </c>
      <c r="U345" s="1715"/>
      <c r="V345" s="1715"/>
      <c r="W345" s="1717" t="e">
        <f t="shared" ref="W345" si="312">AO345/AF345</f>
        <v>#DIV/0!</v>
      </c>
      <c r="X345" s="1715"/>
      <c r="Y345" s="1715"/>
      <c r="Z345" s="1716"/>
      <c r="AA345" s="1716"/>
      <c r="AB345" s="1716"/>
      <c r="AC345" s="1716"/>
      <c r="AD345" s="1716"/>
      <c r="AE345" s="1716"/>
      <c r="AF345" s="1716"/>
      <c r="AG345" s="1716"/>
      <c r="AH345" s="1716"/>
      <c r="AI345" s="1042">
        <v>0</v>
      </c>
      <c r="AJ345" s="1042"/>
      <c r="AK345" s="1042"/>
      <c r="AL345" s="1042">
        <v>0</v>
      </c>
      <c r="AM345" s="1042"/>
      <c r="AN345" s="1042"/>
      <c r="AO345" s="1042">
        <v>0</v>
      </c>
      <c r="AP345" s="1042"/>
      <c r="AQ345" s="1042"/>
      <c r="AR345" s="180"/>
      <c r="AS345" s="180"/>
      <c r="AT345" s="237"/>
      <c r="AU345" s="237"/>
      <c r="AV345" s="237"/>
      <c r="AW345" s="237"/>
      <c r="AX345" s="246"/>
      <c r="AY345" s="246"/>
    </row>
    <row r="346" spans="1:51" s="205" customFormat="1" ht="44.25" hidden="1" customHeight="1">
      <c r="A346" s="726"/>
      <c r="B346" s="1737" t="s">
        <v>887</v>
      </c>
      <c r="C346" s="1737"/>
      <c r="D346" s="1737"/>
      <c r="E346" s="1737"/>
      <c r="F346" s="1737"/>
      <c r="G346" s="1737"/>
      <c r="H346" s="1737"/>
      <c r="I346" s="1738" t="s">
        <v>700</v>
      </c>
      <c r="J346" s="1738"/>
      <c r="K346" s="1738"/>
      <c r="L346" s="1738"/>
      <c r="M346" s="1738"/>
      <c r="N346" s="1738"/>
      <c r="O346" s="1720">
        <v>9012</v>
      </c>
      <c r="P346" s="1720"/>
      <c r="Q346" s="1719" t="s">
        <v>6</v>
      </c>
      <c r="R346" s="1719"/>
      <c r="S346" s="1719"/>
      <c r="T346" s="1719" t="s">
        <v>6</v>
      </c>
      <c r="U346" s="1719"/>
      <c r="V346" s="1719"/>
      <c r="W346" s="1719" t="s">
        <v>6</v>
      </c>
      <c r="X346" s="1719"/>
      <c r="Y346" s="1719"/>
      <c r="Z346" s="1719" t="s">
        <v>6</v>
      </c>
      <c r="AA346" s="1719"/>
      <c r="AB346" s="1719"/>
      <c r="AC346" s="1719" t="s">
        <v>6</v>
      </c>
      <c r="AD346" s="1719"/>
      <c r="AE346" s="1719"/>
      <c r="AF346" s="1719" t="s">
        <v>6</v>
      </c>
      <c r="AG346" s="1719"/>
      <c r="AH346" s="1719"/>
      <c r="AI346" s="1721">
        <f>AI333+AI337+AI342</f>
        <v>0</v>
      </c>
      <c r="AJ346" s="1721"/>
      <c r="AK346" s="1721"/>
      <c r="AL346" s="1721">
        <f>AL333+AL337+AL342</f>
        <v>0</v>
      </c>
      <c r="AM346" s="1721"/>
      <c r="AN346" s="1721"/>
      <c r="AO346" s="1721">
        <f>AO333+AO337+AO342</f>
        <v>0</v>
      </c>
      <c r="AP346" s="1721"/>
      <c r="AQ346" s="1721"/>
      <c r="AR346" s="180"/>
      <c r="AS346" s="180"/>
      <c r="AT346" s="237"/>
      <c r="AU346" s="237"/>
      <c r="AV346" s="237"/>
      <c r="AW346" s="237"/>
      <c r="AX346" s="246"/>
      <c r="AY346" s="246"/>
    </row>
    <row r="347" spans="1:51" s="205" customFormat="1" ht="43.5" hidden="1" customHeight="1">
      <c r="A347" s="726"/>
      <c r="B347" s="1730" t="s">
        <v>293</v>
      </c>
      <c r="C347" s="1731"/>
      <c r="D347" s="1731"/>
      <c r="E347" s="1731"/>
      <c r="F347" s="1731"/>
      <c r="G347" s="1731"/>
      <c r="H347" s="1731"/>
      <c r="I347" s="1731"/>
      <c r="J347" s="1731"/>
      <c r="K347" s="1731"/>
      <c r="L347" s="1731"/>
      <c r="M347" s="1731"/>
      <c r="N347" s="1732"/>
      <c r="O347" s="1733" t="s">
        <v>886</v>
      </c>
      <c r="P347" s="1733"/>
      <c r="Q347" s="1725" t="s">
        <v>6</v>
      </c>
      <c r="R347" s="1725"/>
      <c r="S347" s="1725"/>
      <c r="T347" s="1725" t="s">
        <v>6</v>
      </c>
      <c r="U347" s="1725"/>
      <c r="V347" s="1725"/>
      <c r="W347" s="1725" t="s">
        <v>6</v>
      </c>
      <c r="X347" s="1725"/>
      <c r="Y347" s="1725"/>
      <c r="Z347" s="1725" t="s">
        <v>6</v>
      </c>
      <c r="AA347" s="1725"/>
      <c r="AB347" s="1725"/>
      <c r="AC347" s="1725" t="s">
        <v>6</v>
      </c>
      <c r="AD347" s="1725"/>
      <c r="AE347" s="1725"/>
      <c r="AF347" s="1725" t="s">
        <v>6</v>
      </c>
      <c r="AG347" s="1725"/>
      <c r="AH347" s="1725"/>
      <c r="AI347" s="1718">
        <f>SUM(AI348:AK352)</f>
        <v>0</v>
      </c>
      <c r="AJ347" s="1718"/>
      <c r="AK347" s="1718"/>
      <c r="AL347" s="1718">
        <f>SUM(AL348:AN352)</f>
        <v>0</v>
      </c>
      <c r="AM347" s="1718"/>
      <c r="AN347" s="1718"/>
      <c r="AO347" s="1718">
        <f>SUM(AO348:AQ352)</f>
        <v>0</v>
      </c>
      <c r="AP347" s="1718"/>
      <c r="AQ347" s="1718"/>
      <c r="AR347" s="180"/>
      <c r="AS347" s="180"/>
      <c r="AT347" s="237"/>
      <c r="AU347" s="237"/>
      <c r="AV347" s="237"/>
      <c r="AW347" s="237"/>
      <c r="AX347" s="246"/>
      <c r="AY347" s="246"/>
    </row>
    <row r="348" spans="1:51" s="205" customFormat="1" hidden="1">
      <c r="A348" s="726"/>
      <c r="B348" s="1724" t="s">
        <v>1558</v>
      </c>
      <c r="C348" s="1724"/>
      <c r="D348" s="1724"/>
      <c r="E348" s="1724"/>
      <c r="F348" s="1724"/>
      <c r="G348" s="1724"/>
      <c r="H348" s="1724"/>
      <c r="I348" s="1044" t="s">
        <v>1069</v>
      </c>
      <c r="J348" s="1044"/>
      <c r="K348" s="1580" t="s">
        <v>162</v>
      </c>
      <c r="L348" s="1717"/>
      <c r="M348" s="1717"/>
      <c r="N348" s="1717"/>
      <c r="O348" s="1232"/>
      <c r="P348" s="1232"/>
      <c r="Q348" s="1523">
        <f>AI348/Z348</f>
        <v>0</v>
      </c>
      <c r="R348" s="1523"/>
      <c r="S348" s="1523"/>
      <c r="T348" s="1523">
        <f t="shared" ref="T348" si="313">AL348/AC348</f>
        <v>0</v>
      </c>
      <c r="U348" s="1523"/>
      <c r="V348" s="1523"/>
      <c r="W348" s="1523">
        <f t="shared" ref="W348" si="314">AO348/AF348</f>
        <v>0</v>
      </c>
      <c r="X348" s="1523"/>
      <c r="Y348" s="1523"/>
      <c r="Z348" s="1716">
        <v>270</v>
      </c>
      <c r="AA348" s="1716"/>
      <c r="AB348" s="1716"/>
      <c r="AC348" s="1716">
        <v>270</v>
      </c>
      <c r="AD348" s="1716"/>
      <c r="AE348" s="1716"/>
      <c r="AF348" s="1716">
        <v>270</v>
      </c>
      <c r="AG348" s="1716"/>
      <c r="AH348" s="1716"/>
      <c r="AI348" s="1042">
        <v>0</v>
      </c>
      <c r="AJ348" s="1042"/>
      <c r="AK348" s="1042"/>
      <c r="AL348" s="1042">
        <v>0</v>
      </c>
      <c r="AM348" s="1042"/>
      <c r="AN348" s="1042"/>
      <c r="AO348" s="1042">
        <v>0</v>
      </c>
      <c r="AP348" s="1042"/>
      <c r="AQ348" s="1042"/>
      <c r="AR348" s="180"/>
      <c r="AS348" s="180"/>
      <c r="AT348" s="237"/>
      <c r="AU348" s="237"/>
      <c r="AV348" s="237"/>
      <c r="AW348" s="237"/>
      <c r="AX348" s="246"/>
      <c r="AY348" s="246"/>
    </row>
    <row r="349" spans="1:51" s="205" customFormat="1" ht="14.45" hidden="1" customHeight="1">
      <c r="A349" s="726"/>
      <c r="B349" s="1724" t="s">
        <v>1559</v>
      </c>
      <c r="C349" s="1724"/>
      <c r="D349" s="1724"/>
      <c r="E349" s="1724"/>
      <c r="F349" s="1724"/>
      <c r="G349" s="1724"/>
      <c r="H349" s="1724"/>
      <c r="I349" s="1044" t="s">
        <v>1069</v>
      </c>
      <c r="J349" s="1044"/>
      <c r="K349" s="1580" t="s">
        <v>162</v>
      </c>
      <c r="L349" s="1717"/>
      <c r="M349" s="1717"/>
      <c r="N349" s="1717"/>
      <c r="O349" s="1232"/>
      <c r="P349" s="1232"/>
      <c r="Q349" s="1523" t="e">
        <f t="shared" ref="Q349:Q352" si="315">AI349/Z349</f>
        <v>#DIV/0!</v>
      </c>
      <c r="R349" s="1523"/>
      <c r="S349" s="1523"/>
      <c r="T349" s="1523" t="e">
        <f t="shared" ref="T349:T352" si="316">AL349/AC349</f>
        <v>#DIV/0!</v>
      </c>
      <c r="U349" s="1523"/>
      <c r="V349" s="1523"/>
      <c r="W349" s="1523" t="e">
        <f t="shared" ref="W349:W352" si="317">AO349/AF349</f>
        <v>#DIV/0!</v>
      </c>
      <c r="X349" s="1523"/>
      <c r="Y349" s="1523"/>
      <c r="Z349" s="1716"/>
      <c r="AA349" s="1716"/>
      <c r="AB349" s="1716"/>
      <c r="AC349" s="1716"/>
      <c r="AD349" s="1716"/>
      <c r="AE349" s="1716"/>
      <c r="AF349" s="1716"/>
      <c r="AG349" s="1716"/>
      <c r="AH349" s="1716"/>
      <c r="AI349" s="1042">
        <v>0</v>
      </c>
      <c r="AJ349" s="1042"/>
      <c r="AK349" s="1042"/>
      <c r="AL349" s="1042">
        <v>0</v>
      </c>
      <c r="AM349" s="1042"/>
      <c r="AN349" s="1042"/>
      <c r="AO349" s="1042">
        <v>0</v>
      </c>
      <c r="AP349" s="1042"/>
      <c r="AQ349" s="1042"/>
      <c r="AR349" s="180"/>
      <c r="AS349" s="180"/>
      <c r="AT349" s="237"/>
      <c r="AU349" s="237"/>
      <c r="AV349" s="237"/>
      <c r="AW349" s="237"/>
      <c r="AX349" s="246"/>
      <c r="AY349" s="246"/>
    </row>
    <row r="350" spans="1:51" s="205" customFormat="1" ht="42" hidden="1" customHeight="1">
      <c r="A350" s="726"/>
      <c r="B350" s="1724" t="s">
        <v>1560</v>
      </c>
      <c r="C350" s="1724"/>
      <c r="D350" s="1724"/>
      <c r="E350" s="1724"/>
      <c r="F350" s="1724"/>
      <c r="G350" s="1724"/>
      <c r="H350" s="1724"/>
      <c r="I350" s="1044" t="s">
        <v>1069</v>
      </c>
      <c r="J350" s="1044"/>
      <c r="K350" s="1580" t="s">
        <v>162</v>
      </c>
      <c r="L350" s="1717"/>
      <c r="M350" s="1717"/>
      <c r="N350" s="1717"/>
      <c r="O350" s="1232"/>
      <c r="P350" s="1232"/>
      <c r="Q350" s="1523">
        <f t="shared" si="315"/>
        <v>0</v>
      </c>
      <c r="R350" s="1523"/>
      <c r="S350" s="1523"/>
      <c r="T350" s="1523">
        <f t="shared" si="316"/>
        <v>0</v>
      </c>
      <c r="U350" s="1523"/>
      <c r="V350" s="1523"/>
      <c r="W350" s="1523">
        <f t="shared" si="317"/>
        <v>0</v>
      </c>
      <c r="X350" s="1523"/>
      <c r="Y350" s="1523"/>
      <c r="Z350" s="1716">
        <v>35</v>
      </c>
      <c r="AA350" s="1716"/>
      <c r="AB350" s="1716"/>
      <c r="AC350" s="1716">
        <v>35</v>
      </c>
      <c r="AD350" s="1716"/>
      <c r="AE350" s="1716"/>
      <c r="AF350" s="1716">
        <v>35</v>
      </c>
      <c r="AG350" s="1716"/>
      <c r="AH350" s="1716"/>
      <c r="AI350" s="1042">
        <v>0</v>
      </c>
      <c r="AJ350" s="1042"/>
      <c r="AK350" s="1042"/>
      <c r="AL350" s="1042">
        <v>0</v>
      </c>
      <c r="AM350" s="1042"/>
      <c r="AN350" s="1042"/>
      <c r="AO350" s="1042">
        <v>0</v>
      </c>
      <c r="AP350" s="1042"/>
      <c r="AQ350" s="1042"/>
      <c r="AR350" s="180"/>
      <c r="AS350" s="180"/>
      <c r="AT350" s="237"/>
      <c r="AU350" s="237"/>
      <c r="AV350" s="237"/>
      <c r="AW350" s="237"/>
      <c r="AX350" s="246"/>
      <c r="AY350" s="246"/>
    </row>
    <row r="351" spans="1:51" s="205" customFormat="1" ht="14.25" hidden="1" customHeight="1">
      <c r="A351" s="726"/>
      <c r="B351" s="1724" t="s">
        <v>1561</v>
      </c>
      <c r="C351" s="1724"/>
      <c r="D351" s="1724"/>
      <c r="E351" s="1724"/>
      <c r="F351" s="1724"/>
      <c r="G351" s="1724"/>
      <c r="H351" s="1724"/>
      <c r="I351" s="1044" t="s">
        <v>1069</v>
      </c>
      <c r="J351" s="1044"/>
      <c r="K351" s="1580"/>
      <c r="L351" s="1717"/>
      <c r="M351" s="1717"/>
      <c r="N351" s="1717"/>
      <c r="O351" s="1232"/>
      <c r="P351" s="1232"/>
      <c r="Q351" s="1523" t="e">
        <f t="shared" si="315"/>
        <v>#DIV/0!</v>
      </c>
      <c r="R351" s="1523"/>
      <c r="S351" s="1523"/>
      <c r="T351" s="1523" t="e">
        <f t="shared" si="316"/>
        <v>#DIV/0!</v>
      </c>
      <c r="U351" s="1523"/>
      <c r="V351" s="1523"/>
      <c r="W351" s="1523" t="e">
        <f t="shared" si="317"/>
        <v>#DIV/0!</v>
      </c>
      <c r="X351" s="1523"/>
      <c r="Y351" s="1523"/>
      <c r="Z351" s="1716"/>
      <c r="AA351" s="1716"/>
      <c r="AB351" s="1716"/>
      <c r="AC351" s="1716"/>
      <c r="AD351" s="1716"/>
      <c r="AE351" s="1716"/>
      <c r="AF351" s="1716"/>
      <c r="AG351" s="1716"/>
      <c r="AH351" s="1716"/>
      <c r="AI351" s="1042">
        <v>0</v>
      </c>
      <c r="AJ351" s="1042"/>
      <c r="AK351" s="1042"/>
      <c r="AL351" s="1042">
        <v>0</v>
      </c>
      <c r="AM351" s="1042"/>
      <c r="AN351" s="1042"/>
      <c r="AO351" s="1042">
        <v>0</v>
      </c>
      <c r="AP351" s="1042"/>
      <c r="AQ351" s="1042"/>
      <c r="AR351" s="180"/>
      <c r="AS351" s="180"/>
      <c r="AT351" s="237"/>
      <c r="AU351" s="237"/>
      <c r="AV351" s="237"/>
      <c r="AW351" s="237"/>
      <c r="AX351" s="246"/>
      <c r="AY351" s="246"/>
    </row>
    <row r="352" spans="1:51" s="205" customFormat="1" ht="14.45" hidden="1" customHeight="1">
      <c r="A352" s="726"/>
      <c r="B352" s="1724">
        <v>0</v>
      </c>
      <c r="C352" s="1724"/>
      <c r="D352" s="1724"/>
      <c r="E352" s="1724"/>
      <c r="F352" s="1724"/>
      <c r="G352" s="1724"/>
      <c r="H352" s="1724"/>
      <c r="I352" s="1044" t="s">
        <v>1069</v>
      </c>
      <c r="J352" s="1044"/>
      <c r="K352" s="1580"/>
      <c r="L352" s="1717"/>
      <c r="M352" s="1717"/>
      <c r="N352" s="1717"/>
      <c r="O352" s="1232"/>
      <c r="P352" s="1232"/>
      <c r="Q352" s="1523" t="e">
        <f t="shared" si="315"/>
        <v>#DIV/0!</v>
      </c>
      <c r="R352" s="1523"/>
      <c r="S352" s="1523"/>
      <c r="T352" s="1523" t="e">
        <f t="shared" si="316"/>
        <v>#DIV/0!</v>
      </c>
      <c r="U352" s="1523"/>
      <c r="V352" s="1523"/>
      <c r="W352" s="1523" t="e">
        <f t="shared" si="317"/>
        <v>#DIV/0!</v>
      </c>
      <c r="X352" s="1523"/>
      <c r="Y352" s="1523"/>
      <c r="Z352" s="1716"/>
      <c r="AA352" s="1716"/>
      <c r="AB352" s="1716"/>
      <c r="AC352" s="1716"/>
      <c r="AD352" s="1716"/>
      <c r="AE352" s="1716"/>
      <c r="AF352" s="1716"/>
      <c r="AG352" s="1716"/>
      <c r="AH352" s="1716"/>
      <c r="AI352" s="1042">
        <v>0</v>
      </c>
      <c r="AJ352" s="1042"/>
      <c r="AK352" s="1042"/>
      <c r="AL352" s="1042">
        <v>0</v>
      </c>
      <c r="AM352" s="1042"/>
      <c r="AN352" s="1042"/>
      <c r="AO352" s="1042">
        <v>0</v>
      </c>
      <c r="AP352" s="1042"/>
      <c r="AQ352" s="1042"/>
      <c r="AR352" s="180"/>
      <c r="AS352" s="180"/>
      <c r="AT352" s="237"/>
      <c r="AU352" s="237"/>
      <c r="AV352" s="237"/>
      <c r="AW352" s="237"/>
      <c r="AX352" s="246"/>
      <c r="AY352" s="246"/>
    </row>
    <row r="353" spans="1:51" s="205" customFormat="1" ht="27.75" hidden="1" customHeight="1">
      <c r="A353" s="726"/>
      <c r="B353" s="1730" t="s">
        <v>216</v>
      </c>
      <c r="C353" s="1731"/>
      <c r="D353" s="1731"/>
      <c r="E353" s="1731"/>
      <c r="F353" s="1731"/>
      <c r="G353" s="1731"/>
      <c r="H353" s="1731"/>
      <c r="I353" s="1731"/>
      <c r="J353" s="1731"/>
      <c r="K353" s="1731"/>
      <c r="L353" s="1731"/>
      <c r="M353" s="1731"/>
      <c r="N353" s="1732"/>
      <c r="O353" s="1733" t="s">
        <v>885</v>
      </c>
      <c r="P353" s="1733"/>
      <c r="Q353" s="1725" t="s">
        <v>6</v>
      </c>
      <c r="R353" s="1725"/>
      <c r="S353" s="1725"/>
      <c r="T353" s="1725" t="s">
        <v>6</v>
      </c>
      <c r="U353" s="1725"/>
      <c r="V353" s="1725"/>
      <c r="W353" s="1725" t="s">
        <v>6</v>
      </c>
      <c r="X353" s="1725"/>
      <c r="Y353" s="1725"/>
      <c r="Z353" s="1725" t="s">
        <v>6</v>
      </c>
      <c r="AA353" s="1725"/>
      <c r="AB353" s="1725"/>
      <c r="AC353" s="1725" t="s">
        <v>6</v>
      </c>
      <c r="AD353" s="1725"/>
      <c r="AE353" s="1725"/>
      <c r="AF353" s="1725" t="s">
        <v>6</v>
      </c>
      <c r="AG353" s="1725"/>
      <c r="AH353" s="1725"/>
      <c r="AI353" s="1718">
        <f>AI354+AI360</f>
        <v>0</v>
      </c>
      <c r="AJ353" s="1718"/>
      <c r="AK353" s="1718"/>
      <c r="AL353" s="1718">
        <f>AL354+AL360</f>
        <v>0</v>
      </c>
      <c r="AM353" s="1718"/>
      <c r="AN353" s="1718"/>
      <c r="AO353" s="1718">
        <f>AO354+AO360</f>
        <v>0</v>
      </c>
      <c r="AP353" s="1718"/>
      <c r="AQ353" s="1718"/>
      <c r="AR353" s="180"/>
      <c r="AS353" s="180"/>
      <c r="AT353" s="237"/>
      <c r="AU353" s="237"/>
      <c r="AV353" s="237"/>
      <c r="AW353" s="237"/>
      <c r="AX353" s="246"/>
      <c r="AY353" s="246"/>
    </row>
    <row r="354" spans="1:51" s="205" customFormat="1" ht="30.75" hidden="1" customHeight="1">
      <c r="A354" s="726"/>
      <c r="B354" s="1726" t="s">
        <v>215</v>
      </c>
      <c r="C354" s="1727"/>
      <c r="D354" s="1727"/>
      <c r="E354" s="1727"/>
      <c r="F354" s="1727"/>
      <c r="G354" s="1727"/>
      <c r="H354" s="1727"/>
      <c r="I354" s="1727"/>
      <c r="J354" s="1727"/>
      <c r="K354" s="1727"/>
      <c r="L354" s="1727"/>
      <c r="M354" s="1727"/>
      <c r="N354" s="1728"/>
      <c r="O354" s="1729"/>
      <c r="P354" s="1729"/>
      <c r="Q354" s="1722" t="s">
        <v>6</v>
      </c>
      <c r="R354" s="1722"/>
      <c r="S354" s="1722"/>
      <c r="T354" s="1722" t="s">
        <v>6</v>
      </c>
      <c r="U354" s="1722"/>
      <c r="V354" s="1722"/>
      <c r="W354" s="1722" t="s">
        <v>6</v>
      </c>
      <c r="X354" s="1722"/>
      <c r="Y354" s="1722"/>
      <c r="Z354" s="1722" t="s">
        <v>6</v>
      </c>
      <c r="AA354" s="1722"/>
      <c r="AB354" s="1722"/>
      <c r="AC354" s="1722" t="s">
        <v>6</v>
      </c>
      <c r="AD354" s="1722"/>
      <c r="AE354" s="1722"/>
      <c r="AF354" s="1722" t="s">
        <v>6</v>
      </c>
      <c r="AG354" s="1722"/>
      <c r="AH354" s="1722"/>
      <c r="AI354" s="1723">
        <f>SUM(AI355:AK359)</f>
        <v>0</v>
      </c>
      <c r="AJ354" s="1723"/>
      <c r="AK354" s="1723"/>
      <c r="AL354" s="1723">
        <f t="shared" ref="AL354" si="318">SUM(AL355:AN359)</f>
        <v>0</v>
      </c>
      <c r="AM354" s="1723"/>
      <c r="AN354" s="1723"/>
      <c r="AO354" s="1723">
        <f t="shared" ref="AO354" si="319">SUM(AO355:AQ359)</f>
        <v>0</v>
      </c>
      <c r="AP354" s="1723"/>
      <c r="AQ354" s="1723"/>
      <c r="AR354" s="180"/>
      <c r="AS354" s="180"/>
      <c r="AT354" s="237"/>
      <c r="AU354" s="237"/>
      <c r="AV354" s="237"/>
      <c r="AW354" s="237"/>
      <c r="AX354" s="246"/>
      <c r="AY354" s="246"/>
    </row>
    <row r="355" spans="1:51" s="205" customFormat="1" hidden="1">
      <c r="A355" s="726"/>
      <c r="B355" s="1724" t="s">
        <v>1558</v>
      </c>
      <c r="C355" s="1724"/>
      <c r="D355" s="1724"/>
      <c r="E355" s="1724"/>
      <c r="F355" s="1724"/>
      <c r="G355" s="1724"/>
      <c r="H355" s="1724"/>
      <c r="I355" s="1044" t="s">
        <v>1069</v>
      </c>
      <c r="J355" s="1044"/>
      <c r="K355" s="1580" t="s">
        <v>163</v>
      </c>
      <c r="L355" s="1717"/>
      <c r="M355" s="1717"/>
      <c r="N355" s="1717"/>
      <c r="O355" s="1232"/>
      <c r="P355" s="1232"/>
      <c r="Q355" s="1717" t="e">
        <f>AI355/Z355</f>
        <v>#DIV/0!</v>
      </c>
      <c r="R355" s="1715"/>
      <c r="S355" s="1715"/>
      <c r="T355" s="1717" t="e">
        <f t="shared" ref="T355" si="320">AL355/AC355</f>
        <v>#DIV/0!</v>
      </c>
      <c r="U355" s="1715"/>
      <c r="V355" s="1715"/>
      <c r="W355" s="1717" t="e">
        <f t="shared" ref="W355" si="321">AO355/AF355</f>
        <v>#DIV/0!</v>
      </c>
      <c r="X355" s="1715"/>
      <c r="Y355" s="1715"/>
      <c r="Z355" s="1716"/>
      <c r="AA355" s="1716"/>
      <c r="AB355" s="1716"/>
      <c r="AC355" s="1716"/>
      <c r="AD355" s="1716"/>
      <c r="AE355" s="1716"/>
      <c r="AF355" s="1716"/>
      <c r="AG355" s="1716"/>
      <c r="AH355" s="1716"/>
      <c r="AI355" s="1042">
        <v>0</v>
      </c>
      <c r="AJ355" s="1042"/>
      <c r="AK355" s="1042"/>
      <c r="AL355" s="1042">
        <v>0</v>
      </c>
      <c r="AM355" s="1042"/>
      <c r="AN355" s="1042"/>
      <c r="AO355" s="1042">
        <v>0</v>
      </c>
      <c r="AP355" s="1042"/>
      <c r="AQ355" s="1042"/>
      <c r="AR355" s="180"/>
      <c r="AS355" s="180"/>
      <c r="AT355" s="237"/>
      <c r="AU355" s="237"/>
      <c r="AV355" s="237"/>
      <c r="AW355" s="237"/>
      <c r="AX355" s="246"/>
      <c r="AY355" s="246"/>
    </row>
    <row r="356" spans="1:51" s="205" customFormat="1" ht="15" hidden="1" customHeight="1">
      <c r="A356" s="726"/>
      <c r="B356" s="1724" t="s">
        <v>1559</v>
      </c>
      <c r="C356" s="1724"/>
      <c r="D356" s="1724"/>
      <c r="E356" s="1724"/>
      <c r="F356" s="1724"/>
      <c r="G356" s="1724"/>
      <c r="H356" s="1724"/>
      <c r="I356" s="1044" t="s">
        <v>1069</v>
      </c>
      <c r="J356" s="1044"/>
      <c r="K356" s="1580"/>
      <c r="L356" s="1717"/>
      <c r="M356" s="1717"/>
      <c r="N356" s="1717"/>
      <c r="O356" s="1232"/>
      <c r="P356" s="1232"/>
      <c r="Q356" s="1717" t="e">
        <f t="shared" ref="Q356:Q359" si="322">AI356/Z356</f>
        <v>#DIV/0!</v>
      </c>
      <c r="R356" s="1715"/>
      <c r="S356" s="1715"/>
      <c r="T356" s="1717" t="e">
        <f t="shared" ref="T356:T359" si="323">AL356/AC356</f>
        <v>#DIV/0!</v>
      </c>
      <c r="U356" s="1715"/>
      <c r="V356" s="1715"/>
      <c r="W356" s="1717" t="e">
        <f t="shared" ref="W356:W359" si="324">AO356/AF356</f>
        <v>#DIV/0!</v>
      </c>
      <c r="X356" s="1715"/>
      <c r="Y356" s="1715"/>
      <c r="Z356" s="1716"/>
      <c r="AA356" s="1716"/>
      <c r="AB356" s="1716"/>
      <c r="AC356" s="1716"/>
      <c r="AD356" s="1716"/>
      <c r="AE356" s="1716"/>
      <c r="AF356" s="1716"/>
      <c r="AG356" s="1716"/>
      <c r="AH356" s="1716"/>
      <c r="AI356" s="1042">
        <v>0</v>
      </c>
      <c r="AJ356" s="1042"/>
      <c r="AK356" s="1042"/>
      <c r="AL356" s="1042">
        <v>0</v>
      </c>
      <c r="AM356" s="1042"/>
      <c r="AN356" s="1042"/>
      <c r="AO356" s="1042">
        <v>0</v>
      </c>
      <c r="AP356" s="1042"/>
      <c r="AQ356" s="1042"/>
      <c r="AR356" s="180"/>
      <c r="AS356" s="180"/>
      <c r="AT356" s="237"/>
      <c r="AU356" s="237"/>
      <c r="AV356" s="237"/>
      <c r="AW356" s="237"/>
      <c r="AX356" s="246"/>
      <c r="AY356" s="246"/>
    </row>
    <row r="357" spans="1:51" s="205" customFormat="1" ht="45" hidden="1" customHeight="1">
      <c r="A357" s="726"/>
      <c r="B357" s="1724" t="s">
        <v>1560</v>
      </c>
      <c r="C357" s="1724"/>
      <c r="D357" s="1724"/>
      <c r="E357" s="1724"/>
      <c r="F357" s="1724"/>
      <c r="G357" s="1724"/>
      <c r="H357" s="1724"/>
      <c r="I357" s="1044" t="s">
        <v>1069</v>
      </c>
      <c r="J357" s="1044"/>
      <c r="K357" s="1580"/>
      <c r="L357" s="1717"/>
      <c r="M357" s="1717"/>
      <c r="N357" s="1717"/>
      <c r="O357" s="1232"/>
      <c r="P357" s="1232"/>
      <c r="Q357" s="1717" t="e">
        <f t="shared" si="322"/>
        <v>#DIV/0!</v>
      </c>
      <c r="R357" s="1715"/>
      <c r="S357" s="1715"/>
      <c r="T357" s="1717" t="e">
        <f t="shared" si="323"/>
        <v>#DIV/0!</v>
      </c>
      <c r="U357" s="1715"/>
      <c r="V357" s="1715"/>
      <c r="W357" s="1717" t="e">
        <f t="shared" si="324"/>
        <v>#DIV/0!</v>
      </c>
      <c r="X357" s="1715"/>
      <c r="Y357" s="1715"/>
      <c r="Z357" s="1716"/>
      <c r="AA357" s="1716"/>
      <c r="AB357" s="1716"/>
      <c r="AC357" s="1716"/>
      <c r="AD357" s="1716"/>
      <c r="AE357" s="1716"/>
      <c r="AF357" s="1716"/>
      <c r="AG357" s="1716"/>
      <c r="AH357" s="1716"/>
      <c r="AI357" s="1042">
        <v>0</v>
      </c>
      <c r="AJ357" s="1042"/>
      <c r="AK357" s="1042"/>
      <c r="AL357" s="1042">
        <v>0</v>
      </c>
      <c r="AM357" s="1042"/>
      <c r="AN357" s="1042"/>
      <c r="AO357" s="1042">
        <v>0</v>
      </c>
      <c r="AP357" s="1042"/>
      <c r="AQ357" s="1042"/>
      <c r="AR357" s="180"/>
      <c r="AS357" s="180"/>
      <c r="AT357" s="237"/>
      <c r="AU357" s="237"/>
      <c r="AV357" s="237"/>
      <c r="AW357" s="237"/>
      <c r="AX357" s="246"/>
      <c r="AY357" s="246"/>
    </row>
    <row r="358" spans="1:51" s="205" customFormat="1" ht="15" hidden="1" customHeight="1">
      <c r="A358" s="726"/>
      <c r="B358" s="1724" t="s">
        <v>1561</v>
      </c>
      <c r="C358" s="1724"/>
      <c r="D358" s="1724"/>
      <c r="E358" s="1724"/>
      <c r="F358" s="1724"/>
      <c r="G358" s="1724"/>
      <c r="H358" s="1724"/>
      <c r="I358" s="1044" t="s">
        <v>1069</v>
      </c>
      <c r="J358" s="1044"/>
      <c r="K358" s="1580"/>
      <c r="L358" s="1717"/>
      <c r="M358" s="1717"/>
      <c r="N358" s="1717"/>
      <c r="O358" s="1232"/>
      <c r="P358" s="1232"/>
      <c r="Q358" s="1717" t="e">
        <f t="shared" si="322"/>
        <v>#DIV/0!</v>
      </c>
      <c r="R358" s="1715"/>
      <c r="S358" s="1715"/>
      <c r="T358" s="1717" t="e">
        <f t="shared" si="323"/>
        <v>#DIV/0!</v>
      </c>
      <c r="U358" s="1715"/>
      <c r="V358" s="1715"/>
      <c r="W358" s="1717" t="e">
        <f t="shared" si="324"/>
        <v>#DIV/0!</v>
      </c>
      <c r="X358" s="1715"/>
      <c r="Y358" s="1715"/>
      <c r="Z358" s="1716"/>
      <c r="AA358" s="1716"/>
      <c r="AB358" s="1716"/>
      <c r="AC358" s="1716"/>
      <c r="AD358" s="1716"/>
      <c r="AE358" s="1716"/>
      <c r="AF358" s="1716"/>
      <c r="AG358" s="1716"/>
      <c r="AH358" s="1716"/>
      <c r="AI358" s="1042">
        <v>0</v>
      </c>
      <c r="AJ358" s="1042"/>
      <c r="AK358" s="1042"/>
      <c r="AL358" s="1042">
        <v>0</v>
      </c>
      <c r="AM358" s="1042"/>
      <c r="AN358" s="1042"/>
      <c r="AO358" s="1042">
        <v>0</v>
      </c>
      <c r="AP358" s="1042"/>
      <c r="AQ358" s="1042"/>
      <c r="AR358" s="180"/>
      <c r="AS358" s="180"/>
      <c r="AT358" s="237"/>
      <c r="AU358" s="237"/>
      <c r="AV358" s="237"/>
      <c r="AW358" s="237"/>
      <c r="AX358" s="246"/>
      <c r="AY358" s="246"/>
    </row>
    <row r="359" spans="1:51" s="205" customFormat="1" ht="15" hidden="1" customHeight="1">
      <c r="A359" s="726"/>
      <c r="B359" s="1724">
        <v>0</v>
      </c>
      <c r="C359" s="1724"/>
      <c r="D359" s="1724"/>
      <c r="E359" s="1724"/>
      <c r="F359" s="1724"/>
      <c r="G359" s="1724"/>
      <c r="H359" s="1724"/>
      <c r="I359" s="1044" t="s">
        <v>1069</v>
      </c>
      <c r="J359" s="1044"/>
      <c r="K359" s="1580"/>
      <c r="L359" s="1717"/>
      <c r="M359" s="1717"/>
      <c r="N359" s="1717"/>
      <c r="O359" s="1232"/>
      <c r="P359" s="1232"/>
      <c r="Q359" s="1717" t="e">
        <f t="shared" si="322"/>
        <v>#DIV/0!</v>
      </c>
      <c r="R359" s="1715"/>
      <c r="S359" s="1715"/>
      <c r="T359" s="1717" t="e">
        <f t="shared" si="323"/>
        <v>#DIV/0!</v>
      </c>
      <c r="U359" s="1715"/>
      <c r="V359" s="1715"/>
      <c r="W359" s="1717" t="e">
        <f t="shared" si="324"/>
        <v>#DIV/0!</v>
      </c>
      <c r="X359" s="1715"/>
      <c r="Y359" s="1715"/>
      <c r="Z359" s="1716"/>
      <c r="AA359" s="1716"/>
      <c r="AB359" s="1716"/>
      <c r="AC359" s="1716"/>
      <c r="AD359" s="1716"/>
      <c r="AE359" s="1716"/>
      <c r="AF359" s="1716"/>
      <c r="AG359" s="1716"/>
      <c r="AH359" s="1716"/>
      <c r="AI359" s="1042">
        <v>0</v>
      </c>
      <c r="AJ359" s="1042"/>
      <c r="AK359" s="1042"/>
      <c r="AL359" s="1042">
        <v>0</v>
      </c>
      <c r="AM359" s="1042"/>
      <c r="AN359" s="1042"/>
      <c r="AO359" s="1042">
        <v>0</v>
      </c>
      <c r="AP359" s="1042"/>
      <c r="AQ359" s="1042"/>
      <c r="AR359" s="180"/>
      <c r="AS359" s="180"/>
      <c r="AT359" s="237"/>
      <c r="AU359" s="237"/>
      <c r="AV359" s="237"/>
      <c r="AW359" s="237"/>
      <c r="AX359" s="246"/>
      <c r="AY359" s="246"/>
    </row>
    <row r="360" spans="1:51" s="205" customFormat="1" ht="42" hidden="1" customHeight="1">
      <c r="A360" s="726"/>
      <c r="B360" s="1726" t="s">
        <v>255</v>
      </c>
      <c r="C360" s="1727"/>
      <c r="D360" s="1727"/>
      <c r="E360" s="1727"/>
      <c r="F360" s="1727"/>
      <c r="G360" s="1727"/>
      <c r="H360" s="1727"/>
      <c r="I360" s="1727"/>
      <c r="J360" s="1727"/>
      <c r="K360" s="1727"/>
      <c r="L360" s="1727"/>
      <c r="M360" s="1727"/>
      <c r="N360" s="1728"/>
      <c r="O360" s="1729"/>
      <c r="P360" s="1729"/>
      <c r="Q360" s="1722" t="s">
        <v>6</v>
      </c>
      <c r="R360" s="1722"/>
      <c r="S360" s="1722"/>
      <c r="T360" s="1722" t="s">
        <v>6</v>
      </c>
      <c r="U360" s="1722"/>
      <c r="V360" s="1722"/>
      <c r="W360" s="1722" t="s">
        <v>6</v>
      </c>
      <c r="X360" s="1722"/>
      <c r="Y360" s="1722"/>
      <c r="Z360" s="1722" t="s">
        <v>6</v>
      </c>
      <c r="AA360" s="1722"/>
      <c r="AB360" s="1722"/>
      <c r="AC360" s="1722" t="s">
        <v>6</v>
      </c>
      <c r="AD360" s="1722"/>
      <c r="AE360" s="1722"/>
      <c r="AF360" s="1722" t="s">
        <v>6</v>
      </c>
      <c r="AG360" s="1722"/>
      <c r="AH360" s="1722"/>
      <c r="AI360" s="1723">
        <f>SUM(AI361:AK365)</f>
        <v>0</v>
      </c>
      <c r="AJ360" s="1723"/>
      <c r="AK360" s="1723"/>
      <c r="AL360" s="1723">
        <f t="shared" ref="AL360" si="325">SUM(AL361:AN365)</f>
        <v>0</v>
      </c>
      <c r="AM360" s="1723"/>
      <c r="AN360" s="1723"/>
      <c r="AO360" s="1723">
        <f t="shared" ref="AO360" si="326">SUM(AO361:AQ365)</f>
        <v>0</v>
      </c>
      <c r="AP360" s="1723"/>
      <c r="AQ360" s="1723"/>
      <c r="AR360" s="180"/>
      <c r="AS360" s="180"/>
      <c r="AT360" s="237"/>
      <c r="AU360" s="237"/>
      <c r="AV360" s="237"/>
      <c r="AW360" s="237"/>
      <c r="AX360" s="246"/>
      <c r="AY360" s="246"/>
    </row>
    <row r="361" spans="1:51" s="205" customFormat="1" hidden="1">
      <c r="A361" s="726"/>
      <c r="B361" s="1044"/>
      <c r="C361" s="1044"/>
      <c r="D361" s="1044"/>
      <c r="E361" s="1044"/>
      <c r="F361" s="1044"/>
      <c r="G361" s="1044"/>
      <c r="H361" s="1044"/>
      <c r="I361" s="1044"/>
      <c r="J361" s="1044"/>
      <c r="K361" s="1044"/>
      <c r="L361" s="1044"/>
      <c r="M361" s="1044"/>
      <c r="N361" s="1044"/>
      <c r="O361" s="1232"/>
      <c r="P361" s="1232"/>
      <c r="Q361" s="1716"/>
      <c r="R361" s="1716"/>
      <c r="S361" s="1716"/>
      <c r="T361" s="1716"/>
      <c r="U361" s="1716"/>
      <c r="V361" s="1716"/>
      <c r="W361" s="1716"/>
      <c r="X361" s="1716"/>
      <c r="Y361" s="1716"/>
      <c r="Z361" s="1716"/>
      <c r="AA361" s="1716"/>
      <c r="AB361" s="1716"/>
      <c r="AC361" s="1716"/>
      <c r="AD361" s="1716"/>
      <c r="AE361" s="1716"/>
      <c r="AF361" s="1716"/>
      <c r="AG361" s="1716"/>
      <c r="AH361" s="1716"/>
      <c r="AI361" s="1042"/>
      <c r="AJ361" s="1042"/>
      <c r="AK361" s="1042"/>
      <c r="AL361" s="1042"/>
      <c r="AM361" s="1042"/>
      <c r="AN361" s="1042"/>
      <c r="AO361" s="1042"/>
      <c r="AP361" s="1042"/>
      <c r="AQ361" s="1042"/>
      <c r="AR361" s="180"/>
      <c r="AS361" s="180"/>
      <c r="AT361" s="237"/>
      <c r="AU361" s="237"/>
      <c r="AV361" s="237"/>
      <c r="AW361" s="237"/>
      <c r="AX361" s="246"/>
      <c r="AY361" s="246"/>
    </row>
    <row r="362" spans="1:51" s="205" customFormat="1" hidden="1">
      <c r="A362" s="726"/>
      <c r="B362" s="1044"/>
      <c r="C362" s="1044"/>
      <c r="D362" s="1044"/>
      <c r="E362" s="1044"/>
      <c r="F362" s="1044"/>
      <c r="G362" s="1044"/>
      <c r="H362" s="1044"/>
      <c r="I362" s="1044"/>
      <c r="J362" s="1044"/>
      <c r="K362" s="1044"/>
      <c r="L362" s="1044"/>
      <c r="M362" s="1044"/>
      <c r="N362" s="1044"/>
      <c r="O362" s="1232"/>
      <c r="P362" s="1232"/>
      <c r="Q362" s="1716"/>
      <c r="R362" s="1716"/>
      <c r="S362" s="1716"/>
      <c r="T362" s="1716"/>
      <c r="U362" s="1716"/>
      <c r="V362" s="1716"/>
      <c r="W362" s="1716"/>
      <c r="X362" s="1716"/>
      <c r="Y362" s="1716"/>
      <c r="Z362" s="1716"/>
      <c r="AA362" s="1716"/>
      <c r="AB362" s="1716"/>
      <c r="AC362" s="1716"/>
      <c r="AD362" s="1716"/>
      <c r="AE362" s="1716"/>
      <c r="AF362" s="1716"/>
      <c r="AG362" s="1716"/>
      <c r="AH362" s="1716"/>
      <c r="AI362" s="1042"/>
      <c r="AJ362" s="1042"/>
      <c r="AK362" s="1042"/>
      <c r="AL362" s="1042"/>
      <c r="AM362" s="1042"/>
      <c r="AN362" s="1042"/>
      <c r="AO362" s="1042"/>
      <c r="AP362" s="1042"/>
      <c r="AQ362" s="1042"/>
      <c r="AR362" s="180"/>
      <c r="AS362" s="180"/>
      <c r="AT362" s="237"/>
      <c r="AU362" s="237"/>
      <c r="AV362" s="237"/>
      <c r="AW362" s="237"/>
      <c r="AX362" s="246"/>
      <c r="AY362" s="246"/>
    </row>
    <row r="363" spans="1:51" s="205" customFormat="1" hidden="1">
      <c r="A363" s="726"/>
      <c r="B363" s="1044"/>
      <c r="C363" s="1044"/>
      <c r="D363" s="1044"/>
      <c r="E363" s="1044"/>
      <c r="F363" s="1044"/>
      <c r="G363" s="1044"/>
      <c r="H363" s="1044"/>
      <c r="I363" s="1044"/>
      <c r="J363" s="1044"/>
      <c r="K363" s="1044"/>
      <c r="L363" s="1044"/>
      <c r="M363" s="1044"/>
      <c r="N363" s="1044"/>
      <c r="O363" s="1232"/>
      <c r="P363" s="1232"/>
      <c r="Q363" s="1716"/>
      <c r="R363" s="1716"/>
      <c r="S363" s="1716"/>
      <c r="T363" s="1716"/>
      <c r="U363" s="1716"/>
      <c r="V363" s="1716"/>
      <c r="W363" s="1716"/>
      <c r="X363" s="1716"/>
      <c r="Y363" s="1716"/>
      <c r="Z363" s="1716"/>
      <c r="AA363" s="1716"/>
      <c r="AB363" s="1716"/>
      <c r="AC363" s="1716"/>
      <c r="AD363" s="1716"/>
      <c r="AE363" s="1716"/>
      <c r="AF363" s="1716"/>
      <c r="AG363" s="1716"/>
      <c r="AH363" s="1716"/>
      <c r="AI363" s="1042"/>
      <c r="AJ363" s="1042"/>
      <c r="AK363" s="1042"/>
      <c r="AL363" s="1042"/>
      <c r="AM363" s="1042"/>
      <c r="AN363" s="1042"/>
      <c r="AO363" s="1042"/>
      <c r="AP363" s="1042"/>
      <c r="AQ363" s="1042"/>
      <c r="AR363" s="180"/>
      <c r="AS363" s="180"/>
      <c r="AT363" s="237"/>
      <c r="AU363" s="237"/>
      <c r="AV363" s="237"/>
      <c r="AW363" s="237"/>
      <c r="AX363" s="246"/>
      <c r="AY363" s="246"/>
    </row>
    <row r="364" spans="1:51" s="205" customFormat="1" hidden="1">
      <c r="A364" s="726"/>
      <c r="B364" s="1044"/>
      <c r="C364" s="1044"/>
      <c r="D364" s="1044"/>
      <c r="E364" s="1044"/>
      <c r="F364" s="1044"/>
      <c r="G364" s="1044"/>
      <c r="H364" s="1044"/>
      <c r="I364" s="1044"/>
      <c r="J364" s="1044"/>
      <c r="K364" s="1044"/>
      <c r="L364" s="1044"/>
      <c r="M364" s="1044"/>
      <c r="N364" s="1044"/>
      <c r="O364" s="1232"/>
      <c r="P364" s="1232"/>
      <c r="Q364" s="1716"/>
      <c r="R364" s="1716"/>
      <c r="S364" s="1716"/>
      <c r="T364" s="1716"/>
      <c r="U364" s="1716"/>
      <c r="V364" s="1716"/>
      <c r="W364" s="1716"/>
      <c r="X364" s="1716"/>
      <c r="Y364" s="1716"/>
      <c r="Z364" s="1716"/>
      <c r="AA364" s="1716"/>
      <c r="AB364" s="1716"/>
      <c r="AC364" s="1716"/>
      <c r="AD364" s="1716"/>
      <c r="AE364" s="1716"/>
      <c r="AF364" s="1716"/>
      <c r="AG364" s="1716"/>
      <c r="AH364" s="1716"/>
      <c r="AI364" s="1042"/>
      <c r="AJ364" s="1042"/>
      <c r="AK364" s="1042"/>
      <c r="AL364" s="1042"/>
      <c r="AM364" s="1042"/>
      <c r="AN364" s="1042"/>
      <c r="AO364" s="1042"/>
      <c r="AP364" s="1042"/>
      <c r="AQ364" s="1042"/>
      <c r="AR364" s="180"/>
      <c r="AS364" s="180"/>
      <c r="AT364" s="237"/>
      <c r="AU364" s="237"/>
      <c r="AV364" s="237"/>
      <c r="AW364" s="237"/>
      <c r="AX364" s="246"/>
      <c r="AY364" s="246"/>
    </row>
    <row r="365" spans="1:51" s="205" customFormat="1" hidden="1">
      <c r="A365" s="726"/>
      <c r="B365" s="1044"/>
      <c r="C365" s="1044"/>
      <c r="D365" s="1044"/>
      <c r="E365" s="1044"/>
      <c r="F365" s="1044"/>
      <c r="G365" s="1044"/>
      <c r="H365" s="1044"/>
      <c r="I365" s="1044"/>
      <c r="J365" s="1044"/>
      <c r="K365" s="1044"/>
      <c r="L365" s="1044"/>
      <c r="M365" s="1044"/>
      <c r="N365" s="1044"/>
      <c r="O365" s="1232"/>
      <c r="P365" s="1232"/>
      <c r="Q365" s="1716"/>
      <c r="R365" s="1716"/>
      <c r="S365" s="1716"/>
      <c r="T365" s="1716"/>
      <c r="U365" s="1716"/>
      <c r="V365" s="1716"/>
      <c r="W365" s="1716"/>
      <c r="X365" s="1716"/>
      <c r="Y365" s="1716"/>
      <c r="Z365" s="1716"/>
      <c r="AA365" s="1716"/>
      <c r="AB365" s="1716"/>
      <c r="AC365" s="1716"/>
      <c r="AD365" s="1716"/>
      <c r="AE365" s="1716"/>
      <c r="AF365" s="1716"/>
      <c r="AG365" s="1716"/>
      <c r="AH365" s="1716"/>
      <c r="AI365" s="1042"/>
      <c r="AJ365" s="1042"/>
      <c r="AK365" s="1042"/>
      <c r="AL365" s="1042"/>
      <c r="AM365" s="1042"/>
      <c r="AN365" s="1042"/>
      <c r="AO365" s="1042"/>
      <c r="AP365" s="1042"/>
      <c r="AQ365" s="1042"/>
      <c r="AR365" s="180"/>
      <c r="AS365" s="180"/>
      <c r="AT365" s="237"/>
      <c r="AU365" s="237"/>
      <c r="AV365" s="237"/>
      <c r="AW365" s="237"/>
      <c r="AX365" s="246"/>
      <c r="AY365" s="246"/>
    </row>
    <row r="366" spans="1:51" s="205" customFormat="1" ht="44.25" hidden="1" customHeight="1">
      <c r="A366" s="726"/>
      <c r="B366" s="1730" t="s">
        <v>864</v>
      </c>
      <c r="C366" s="1731"/>
      <c r="D366" s="1731"/>
      <c r="E366" s="1731"/>
      <c r="F366" s="1731"/>
      <c r="G366" s="1731"/>
      <c r="H366" s="1731"/>
      <c r="I366" s="1731"/>
      <c r="J366" s="1731"/>
      <c r="K366" s="1731"/>
      <c r="L366" s="1731"/>
      <c r="M366" s="1731"/>
      <c r="N366" s="1732"/>
      <c r="O366" s="1733" t="s">
        <v>884</v>
      </c>
      <c r="P366" s="1733"/>
      <c r="Q366" s="1725" t="s">
        <v>6</v>
      </c>
      <c r="R366" s="1725"/>
      <c r="S366" s="1725"/>
      <c r="T366" s="1725" t="s">
        <v>6</v>
      </c>
      <c r="U366" s="1725"/>
      <c r="V366" s="1725"/>
      <c r="W366" s="1725" t="s">
        <v>6</v>
      </c>
      <c r="X366" s="1725"/>
      <c r="Y366" s="1725"/>
      <c r="Z366" s="1725" t="s">
        <v>6</v>
      </c>
      <c r="AA366" s="1725"/>
      <c r="AB366" s="1725"/>
      <c r="AC366" s="1725" t="s">
        <v>6</v>
      </c>
      <c r="AD366" s="1725"/>
      <c r="AE366" s="1725"/>
      <c r="AF366" s="1725" t="s">
        <v>6</v>
      </c>
      <c r="AG366" s="1725"/>
      <c r="AH366" s="1725"/>
      <c r="AI366" s="1718">
        <f>SUM(AI367:AK371)</f>
        <v>0</v>
      </c>
      <c r="AJ366" s="1718"/>
      <c r="AK366" s="1718"/>
      <c r="AL366" s="1718">
        <f>SUM(AL367:AN371)</f>
        <v>0</v>
      </c>
      <c r="AM366" s="1718"/>
      <c r="AN366" s="1718"/>
      <c r="AO366" s="1718">
        <f>SUM(AO367:AQ371)</f>
        <v>0</v>
      </c>
      <c r="AP366" s="1718"/>
      <c r="AQ366" s="1718"/>
      <c r="AR366" s="180"/>
      <c r="AS366" s="180"/>
      <c r="AT366" s="237"/>
      <c r="AU366" s="237"/>
      <c r="AV366" s="237"/>
      <c r="AW366" s="237"/>
      <c r="AX366" s="246"/>
      <c r="AY366" s="246"/>
    </row>
    <row r="367" spans="1:51" s="205" customFormat="1" hidden="1">
      <c r="A367" s="726"/>
      <c r="B367" s="1724">
        <v>0</v>
      </c>
      <c r="C367" s="1724"/>
      <c r="D367" s="1724"/>
      <c r="E367" s="1724"/>
      <c r="F367" s="1724"/>
      <c r="G367" s="1724"/>
      <c r="H367" s="1724"/>
      <c r="I367" s="1044" t="s">
        <v>1069</v>
      </c>
      <c r="J367" s="1044"/>
      <c r="K367" s="1580"/>
      <c r="L367" s="1717"/>
      <c r="M367" s="1717"/>
      <c r="N367" s="1717"/>
      <c r="O367" s="1232"/>
      <c r="P367" s="1232"/>
      <c r="Q367" s="1717" t="e">
        <f>AI367/Z367</f>
        <v>#DIV/0!</v>
      </c>
      <c r="R367" s="1715"/>
      <c r="S367" s="1715"/>
      <c r="T367" s="1717" t="e">
        <f t="shared" ref="T367" si="327">AL367/AC367</f>
        <v>#DIV/0!</v>
      </c>
      <c r="U367" s="1715"/>
      <c r="V367" s="1715"/>
      <c r="W367" s="1717" t="e">
        <f t="shared" ref="W367" si="328">AO367/AF367</f>
        <v>#DIV/0!</v>
      </c>
      <c r="X367" s="1715"/>
      <c r="Y367" s="1715"/>
      <c r="Z367" s="1716"/>
      <c r="AA367" s="1716"/>
      <c r="AB367" s="1716"/>
      <c r="AC367" s="1716"/>
      <c r="AD367" s="1716"/>
      <c r="AE367" s="1716"/>
      <c r="AF367" s="1716"/>
      <c r="AG367" s="1716"/>
      <c r="AH367" s="1716"/>
      <c r="AI367" s="1042">
        <v>0</v>
      </c>
      <c r="AJ367" s="1042"/>
      <c r="AK367" s="1042"/>
      <c r="AL367" s="1042">
        <v>0</v>
      </c>
      <c r="AM367" s="1042"/>
      <c r="AN367" s="1042"/>
      <c r="AO367" s="1042">
        <v>0</v>
      </c>
      <c r="AP367" s="1042"/>
      <c r="AQ367" s="1042"/>
      <c r="AR367" s="180"/>
      <c r="AS367" s="180"/>
      <c r="AT367" s="237"/>
      <c r="AU367" s="237"/>
      <c r="AV367" s="237"/>
      <c r="AW367" s="237"/>
      <c r="AX367" s="246"/>
      <c r="AY367" s="246"/>
    </row>
    <row r="368" spans="1:51" s="205" customFormat="1" hidden="1">
      <c r="A368" s="726"/>
      <c r="B368" s="1724">
        <v>0</v>
      </c>
      <c r="C368" s="1724"/>
      <c r="D368" s="1724"/>
      <c r="E368" s="1724"/>
      <c r="F368" s="1724"/>
      <c r="G368" s="1724"/>
      <c r="H368" s="1724"/>
      <c r="I368" s="1044" t="s">
        <v>1069</v>
      </c>
      <c r="J368" s="1044"/>
      <c r="K368" s="1580"/>
      <c r="L368" s="1717"/>
      <c r="M368" s="1717"/>
      <c r="N368" s="1717"/>
      <c r="O368" s="1232"/>
      <c r="P368" s="1232"/>
      <c r="Q368" s="1717" t="e">
        <f>AI368/Z368</f>
        <v>#DIV/0!</v>
      </c>
      <c r="R368" s="1715"/>
      <c r="S368" s="1715"/>
      <c r="T368" s="1717" t="e">
        <f t="shared" ref="T368" si="329">AL368/AC368</f>
        <v>#DIV/0!</v>
      </c>
      <c r="U368" s="1715"/>
      <c r="V368" s="1715"/>
      <c r="W368" s="1717" t="e">
        <f t="shared" ref="W368" si="330">AO368/AF368</f>
        <v>#DIV/0!</v>
      </c>
      <c r="X368" s="1715"/>
      <c r="Y368" s="1715"/>
      <c r="Z368" s="1716"/>
      <c r="AA368" s="1716"/>
      <c r="AB368" s="1716"/>
      <c r="AC368" s="1716"/>
      <c r="AD368" s="1716"/>
      <c r="AE368" s="1716"/>
      <c r="AF368" s="1716"/>
      <c r="AG368" s="1716"/>
      <c r="AH368" s="1716"/>
      <c r="AI368" s="1042">
        <v>0</v>
      </c>
      <c r="AJ368" s="1042"/>
      <c r="AK368" s="1042"/>
      <c r="AL368" s="1042">
        <v>0</v>
      </c>
      <c r="AM368" s="1042"/>
      <c r="AN368" s="1042"/>
      <c r="AO368" s="1042">
        <v>0</v>
      </c>
      <c r="AP368" s="1042"/>
      <c r="AQ368" s="1042"/>
      <c r="AR368" s="180"/>
      <c r="AS368" s="180"/>
      <c r="AT368" s="237"/>
      <c r="AU368" s="237"/>
      <c r="AV368" s="237"/>
      <c r="AW368" s="237"/>
      <c r="AX368" s="246"/>
      <c r="AY368" s="246"/>
    </row>
    <row r="369" spans="1:51" s="205" customFormat="1" hidden="1">
      <c r="A369" s="726"/>
      <c r="B369" s="1724">
        <v>0</v>
      </c>
      <c r="C369" s="1724"/>
      <c r="D369" s="1724"/>
      <c r="E369" s="1724"/>
      <c r="F369" s="1724"/>
      <c r="G369" s="1724"/>
      <c r="H369" s="1724"/>
      <c r="I369" s="1588" t="s">
        <v>1069</v>
      </c>
      <c r="J369" s="1588"/>
      <c r="K369" s="1580"/>
      <c r="L369" s="1717"/>
      <c r="M369" s="1717"/>
      <c r="N369" s="1717"/>
      <c r="O369" s="1232"/>
      <c r="P369" s="1232"/>
      <c r="Q369" s="1717" t="e">
        <f t="shared" ref="Q369:Q371" si="331">AI369/Z369</f>
        <v>#DIV/0!</v>
      </c>
      <c r="R369" s="1715"/>
      <c r="S369" s="1715"/>
      <c r="T369" s="1717" t="e">
        <f t="shared" ref="T369:T371" si="332">AL369/AC369</f>
        <v>#DIV/0!</v>
      </c>
      <c r="U369" s="1715"/>
      <c r="V369" s="1715"/>
      <c r="W369" s="1717" t="e">
        <f t="shared" ref="W369:W371" si="333">AO369/AF369</f>
        <v>#DIV/0!</v>
      </c>
      <c r="X369" s="1715"/>
      <c r="Y369" s="1715"/>
      <c r="Z369" s="1716"/>
      <c r="AA369" s="1716"/>
      <c r="AB369" s="1716"/>
      <c r="AC369" s="1716"/>
      <c r="AD369" s="1716"/>
      <c r="AE369" s="1716"/>
      <c r="AF369" s="1716"/>
      <c r="AG369" s="1716"/>
      <c r="AH369" s="1716"/>
      <c r="AI369" s="1042">
        <v>0</v>
      </c>
      <c r="AJ369" s="1042"/>
      <c r="AK369" s="1042"/>
      <c r="AL369" s="1042">
        <v>0</v>
      </c>
      <c r="AM369" s="1042"/>
      <c r="AN369" s="1042"/>
      <c r="AO369" s="1042">
        <v>0</v>
      </c>
      <c r="AP369" s="1042"/>
      <c r="AQ369" s="1042"/>
      <c r="AR369" s="180"/>
      <c r="AS369" s="180"/>
      <c r="AT369" s="237"/>
      <c r="AU369" s="237"/>
      <c r="AV369" s="237"/>
      <c r="AW369" s="237"/>
      <c r="AX369" s="246"/>
      <c r="AY369" s="246"/>
    </row>
    <row r="370" spans="1:51" s="205" customFormat="1" hidden="1">
      <c r="A370" s="726"/>
      <c r="B370" s="1724">
        <v>0</v>
      </c>
      <c r="C370" s="1724"/>
      <c r="D370" s="1724"/>
      <c r="E370" s="1724"/>
      <c r="F370" s="1724"/>
      <c r="G370" s="1724"/>
      <c r="H370" s="1724"/>
      <c r="I370" s="1588" t="s">
        <v>1069</v>
      </c>
      <c r="J370" s="1588"/>
      <c r="K370" s="1580"/>
      <c r="L370" s="1717"/>
      <c r="M370" s="1717"/>
      <c r="N370" s="1717"/>
      <c r="O370" s="1232"/>
      <c r="P370" s="1232"/>
      <c r="Q370" s="1717" t="e">
        <f t="shared" si="331"/>
        <v>#DIV/0!</v>
      </c>
      <c r="R370" s="1715"/>
      <c r="S370" s="1715"/>
      <c r="T370" s="1717" t="e">
        <f t="shared" si="332"/>
        <v>#DIV/0!</v>
      </c>
      <c r="U370" s="1715"/>
      <c r="V370" s="1715"/>
      <c r="W370" s="1717" t="e">
        <f t="shared" si="333"/>
        <v>#DIV/0!</v>
      </c>
      <c r="X370" s="1715"/>
      <c r="Y370" s="1715"/>
      <c r="Z370" s="1716"/>
      <c r="AA370" s="1716"/>
      <c r="AB370" s="1716"/>
      <c r="AC370" s="1716"/>
      <c r="AD370" s="1716"/>
      <c r="AE370" s="1716"/>
      <c r="AF370" s="1716"/>
      <c r="AG370" s="1716"/>
      <c r="AH370" s="1716"/>
      <c r="AI370" s="1042">
        <v>0</v>
      </c>
      <c r="AJ370" s="1042"/>
      <c r="AK370" s="1042"/>
      <c r="AL370" s="1042">
        <v>0</v>
      </c>
      <c r="AM370" s="1042"/>
      <c r="AN370" s="1042"/>
      <c r="AO370" s="1042">
        <v>0</v>
      </c>
      <c r="AP370" s="1042"/>
      <c r="AQ370" s="1042"/>
      <c r="AR370" s="180"/>
      <c r="AS370" s="180"/>
      <c r="AT370" s="237"/>
      <c r="AU370" s="237"/>
      <c r="AV370" s="237"/>
      <c r="AW370" s="237"/>
      <c r="AX370" s="246"/>
      <c r="AY370" s="246"/>
    </row>
    <row r="371" spans="1:51" s="205" customFormat="1" hidden="1">
      <c r="A371" s="726"/>
      <c r="B371" s="1724">
        <v>0</v>
      </c>
      <c r="C371" s="1724"/>
      <c r="D371" s="1724"/>
      <c r="E371" s="1724"/>
      <c r="F371" s="1724"/>
      <c r="G371" s="1724"/>
      <c r="H371" s="1724"/>
      <c r="I371" s="1588" t="s">
        <v>1069</v>
      </c>
      <c r="J371" s="1588"/>
      <c r="K371" s="1580"/>
      <c r="L371" s="1717"/>
      <c r="M371" s="1717"/>
      <c r="N371" s="1717"/>
      <c r="O371" s="1232"/>
      <c r="P371" s="1232"/>
      <c r="Q371" s="1717" t="e">
        <f t="shared" si="331"/>
        <v>#DIV/0!</v>
      </c>
      <c r="R371" s="1715"/>
      <c r="S371" s="1715"/>
      <c r="T371" s="1717" t="e">
        <f t="shared" si="332"/>
        <v>#DIV/0!</v>
      </c>
      <c r="U371" s="1715"/>
      <c r="V371" s="1715"/>
      <c r="W371" s="1717" t="e">
        <f t="shared" si="333"/>
        <v>#DIV/0!</v>
      </c>
      <c r="X371" s="1715"/>
      <c r="Y371" s="1715"/>
      <c r="Z371" s="1716"/>
      <c r="AA371" s="1716"/>
      <c r="AB371" s="1716"/>
      <c r="AC371" s="1716"/>
      <c r="AD371" s="1716"/>
      <c r="AE371" s="1716"/>
      <c r="AF371" s="1716"/>
      <c r="AG371" s="1716"/>
      <c r="AH371" s="1716"/>
      <c r="AI371" s="1042">
        <v>0</v>
      </c>
      <c r="AJ371" s="1042"/>
      <c r="AK371" s="1042"/>
      <c r="AL371" s="1042">
        <v>0</v>
      </c>
      <c r="AM371" s="1042"/>
      <c r="AN371" s="1042"/>
      <c r="AO371" s="1042">
        <v>0</v>
      </c>
      <c r="AP371" s="1042"/>
      <c r="AQ371" s="1042"/>
      <c r="AR371" s="180"/>
      <c r="AS371" s="180"/>
      <c r="AT371" s="237"/>
      <c r="AU371" s="237"/>
      <c r="AV371" s="237"/>
      <c r="AW371" s="237"/>
      <c r="AX371" s="246"/>
      <c r="AY371" s="246"/>
    </row>
    <row r="372" spans="1:51" s="205" customFormat="1" ht="45.75" hidden="1" customHeight="1">
      <c r="A372" s="726"/>
      <c r="B372" s="1737" t="s">
        <v>883</v>
      </c>
      <c r="C372" s="1737"/>
      <c r="D372" s="1737"/>
      <c r="E372" s="1737"/>
      <c r="F372" s="1737"/>
      <c r="G372" s="1737"/>
      <c r="H372" s="1737"/>
      <c r="I372" s="1738" t="s">
        <v>700</v>
      </c>
      <c r="J372" s="1738"/>
      <c r="K372" s="1738"/>
      <c r="L372" s="1738"/>
      <c r="M372" s="1738"/>
      <c r="N372" s="1738"/>
      <c r="O372" s="1720">
        <v>9013</v>
      </c>
      <c r="P372" s="1720"/>
      <c r="Q372" s="1739" t="s">
        <v>6</v>
      </c>
      <c r="R372" s="1740"/>
      <c r="S372" s="1741"/>
      <c r="T372" s="1739" t="s">
        <v>6</v>
      </c>
      <c r="U372" s="1740"/>
      <c r="V372" s="1741"/>
      <c r="W372" s="1739" t="s">
        <v>6</v>
      </c>
      <c r="X372" s="1740"/>
      <c r="Y372" s="1741"/>
      <c r="Z372" s="1739" t="s">
        <v>6</v>
      </c>
      <c r="AA372" s="1740"/>
      <c r="AB372" s="1741"/>
      <c r="AC372" s="1739" t="s">
        <v>6</v>
      </c>
      <c r="AD372" s="1740"/>
      <c r="AE372" s="1741"/>
      <c r="AF372" s="1739" t="s">
        <v>6</v>
      </c>
      <c r="AG372" s="1740"/>
      <c r="AH372" s="1741"/>
      <c r="AI372" s="1721">
        <f>AI347+AI353+AI366</f>
        <v>0</v>
      </c>
      <c r="AJ372" s="1721"/>
      <c r="AK372" s="1721"/>
      <c r="AL372" s="1721">
        <f>AL347+AL353+AL366</f>
        <v>0</v>
      </c>
      <c r="AM372" s="1721"/>
      <c r="AN372" s="1721"/>
      <c r="AO372" s="1721">
        <f>AO347+AO353+AO366</f>
        <v>0</v>
      </c>
      <c r="AP372" s="1721"/>
      <c r="AQ372" s="1721"/>
      <c r="AR372" s="180"/>
      <c r="AS372" s="180"/>
      <c r="AT372" s="237"/>
      <c r="AU372" s="237"/>
      <c r="AV372" s="237"/>
      <c r="AW372" s="237"/>
      <c r="AX372" s="246"/>
      <c r="AY372" s="246"/>
    </row>
    <row r="373" spans="1:51" s="205" customFormat="1" ht="43.5" hidden="1" customHeight="1">
      <c r="A373" s="726"/>
      <c r="B373" s="1730" t="s">
        <v>293</v>
      </c>
      <c r="C373" s="1731"/>
      <c r="D373" s="1731"/>
      <c r="E373" s="1731"/>
      <c r="F373" s="1731"/>
      <c r="G373" s="1731"/>
      <c r="H373" s="1731"/>
      <c r="I373" s="1731"/>
      <c r="J373" s="1731"/>
      <c r="K373" s="1731"/>
      <c r="L373" s="1731"/>
      <c r="M373" s="1731"/>
      <c r="N373" s="1732"/>
      <c r="O373" s="1733" t="s">
        <v>882</v>
      </c>
      <c r="P373" s="1733"/>
      <c r="Q373" s="1742" t="s">
        <v>6</v>
      </c>
      <c r="R373" s="1743"/>
      <c r="S373" s="1744"/>
      <c r="T373" s="1742" t="s">
        <v>6</v>
      </c>
      <c r="U373" s="1743"/>
      <c r="V373" s="1744"/>
      <c r="W373" s="1742" t="s">
        <v>6</v>
      </c>
      <c r="X373" s="1743"/>
      <c r="Y373" s="1744"/>
      <c r="Z373" s="1742" t="s">
        <v>6</v>
      </c>
      <c r="AA373" s="1743"/>
      <c r="AB373" s="1744"/>
      <c r="AC373" s="1742" t="s">
        <v>6</v>
      </c>
      <c r="AD373" s="1743"/>
      <c r="AE373" s="1744"/>
      <c r="AF373" s="1742" t="s">
        <v>6</v>
      </c>
      <c r="AG373" s="1743"/>
      <c r="AH373" s="1744"/>
      <c r="AI373" s="1718">
        <f>SUM(AI374:AK378)</f>
        <v>0</v>
      </c>
      <c r="AJ373" s="1718"/>
      <c r="AK373" s="1718"/>
      <c r="AL373" s="1718">
        <f>SUM(AL374:AN378)</f>
        <v>0</v>
      </c>
      <c r="AM373" s="1718"/>
      <c r="AN373" s="1718"/>
      <c r="AO373" s="1718">
        <f>SUM(AO374:AQ378)</f>
        <v>0</v>
      </c>
      <c r="AP373" s="1718"/>
      <c r="AQ373" s="1718"/>
      <c r="AR373" s="180"/>
      <c r="AS373" s="180"/>
      <c r="AT373" s="237"/>
      <c r="AU373" s="237"/>
      <c r="AV373" s="237"/>
      <c r="AW373" s="237"/>
      <c r="AX373" s="246"/>
      <c r="AY373" s="246"/>
    </row>
    <row r="374" spans="1:51" s="205" customFormat="1" ht="30" hidden="1" customHeight="1">
      <c r="A374" s="726"/>
      <c r="B374" s="1724" t="s">
        <v>1562</v>
      </c>
      <c r="C374" s="1724"/>
      <c r="D374" s="1724"/>
      <c r="E374" s="1724"/>
      <c r="F374" s="1724"/>
      <c r="G374" s="1724"/>
      <c r="H374" s="1724"/>
      <c r="I374" s="1044" t="s">
        <v>1069</v>
      </c>
      <c r="J374" s="1044"/>
      <c r="K374" s="1580" t="s">
        <v>164</v>
      </c>
      <c r="L374" s="1717"/>
      <c r="M374" s="1717"/>
      <c r="N374" s="1717"/>
      <c r="O374" s="1232"/>
      <c r="P374" s="1232"/>
      <c r="Q374" s="1523">
        <f>AI374/Z374</f>
        <v>0</v>
      </c>
      <c r="R374" s="1523"/>
      <c r="S374" s="1523"/>
      <c r="T374" s="1523">
        <f t="shared" ref="T374" si="334">AL374/AC374</f>
        <v>0</v>
      </c>
      <c r="U374" s="1523"/>
      <c r="V374" s="1523"/>
      <c r="W374" s="1523">
        <f t="shared" ref="W374" si="335">AO374/AF374</f>
        <v>0</v>
      </c>
      <c r="X374" s="1523"/>
      <c r="Y374" s="1523"/>
      <c r="Z374" s="1716">
        <v>85</v>
      </c>
      <c r="AA374" s="1716"/>
      <c r="AB374" s="1716"/>
      <c r="AC374" s="1716">
        <v>85</v>
      </c>
      <c r="AD374" s="1716"/>
      <c r="AE374" s="1716"/>
      <c r="AF374" s="1716">
        <v>85</v>
      </c>
      <c r="AG374" s="1716"/>
      <c r="AH374" s="1716"/>
      <c r="AI374" s="1042">
        <v>0</v>
      </c>
      <c r="AJ374" s="1042"/>
      <c r="AK374" s="1042"/>
      <c r="AL374" s="1042">
        <v>0</v>
      </c>
      <c r="AM374" s="1042"/>
      <c r="AN374" s="1042"/>
      <c r="AO374" s="1042">
        <v>0</v>
      </c>
      <c r="AP374" s="1042"/>
      <c r="AQ374" s="1042"/>
      <c r="AR374" s="180"/>
      <c r="AS374" s="180"/>
      <c r="AT374" s="237"/>
      <c r="AU374" s="237"/>
      <c r="AV374" s="237"/>
      <c r="AW374" s="237"/>
      <c r="AX374" s="246"/>
      <c r="AY374" s="246"/>
    </row>
    <row r="375" spans="1:51" s="205" customFormat="1" hidden="1">
      <c r="A375" s="726"/>
      <c r="B375" s="1724" t="s">
        <v>1563</v>
      </c>
      <c r="C375" s="1724"/>
      <c r="D375" s="1724"/>
      <c r="E375" s="1724"/>
      <c r="F375" s="1724"/>
      <c r="G375" s="1724"/>
      <c r="H375" s="1724"/>
      <c r="I375" s="1044" t="s">
        <v>1069</v>
      </c>
      <c r="J375" s="1044"/>
      <c r="K375" s="1580"/>
      <c r="L375" s="1717"/>
      <c r="M375" s="1717"/>
      <c r="N375" s="1717"/>
      <c r="O375" s="1232"/>
      <c r="P375" s="1232"/>
      <c r="Q375" s="1523" t="e">
        <f t="shared" ref="Q375:Q377" si="336">AI375/Z375</f>
        <v>#DIV/0!</v>
      </c>
      <c r="R375" s="1523"/>
      <c r="S375" s="1523"/>
      <c r="T375" s="1523" t="e">
        <f t="shared" ref="T375:T377" si="337">AL375/AC375</f>
        <v>#DIV/0!</v>
      </c>
      <c r="U375" s="1523"/>
      <c r="V375" s="1523"/>
      <c r="W375" s="1523" t="e">
        <f t="shared" ref="W375:W377" si="338">AO375/AF375</f>
        <v>#DIV/0!</v>
      </c>
      <c r="X375" s="1523"/>
      <c r="Y375" s="1523"/>
      <c r="Z375" s="1716"/>
      <c r="AA375" s="1716"/>
      <c r="AB375" s="1716"/>
      <c r="AC375" s="1716"/>
      <c r="AD375" s="1716"/>
      <c r="AE375" s="1716"/>
      <c r="AF375" s="1716"/>
      <c r="AG375" s="1716"/>
      <c r="AH375" s="1716"/>
      <c r="AI375" s="1042">
        <v>0</v>
      </c>
      <c r="AJ375" s="1042"/>
      <c r="AK375" s="1042"/>
      <c r="AL375" s="1042">
        <v>0</v>
      </c>
      <c r="AM375" s="1042"/>
      <c r="AN375" s="1042"/>
      <c r="AO375" s="1042">
        <v>0</v>
      </c>
      <c r="AP375" s="1042"/>
      <c r="AQ375" s="1042"/>
      <c r="AR375" s="180"/>
      <c r="AS375" s="180"/>
      <c r="AT375" s="237"/>
      <c r="AU375" s="237"/>
      <c r="AV375" s="237"/>
      <c r="AW375" s="237"/>
      <c r="AX375" s="246"/>
      <c r="AY375" s="246"/>
    </row>
    <row r="376" spans="1:51" s="205" customFormat="1" hidden="1">
      <c r="A376" s="726"/>
      <c r="B376" s="1724">
        <v>0</v>
      </c>
      <c r="C376" s="1724"/>
      <c r="D376" s="1724"/>
      <c r="E376" s="1724"/>
      <c r="F376" s="1724"/>
      <c r="G376" s="1724"/>
      <c r="H376" s="1724"/>
      <c r="I376" s="1044" t="s">
        <v>1069</v>
      </c>
      <c r="J376" s="1044"/>
      <c r="K376" s="1580"/>
      <c r="L376" s="1717"/>
      <c r="M376" s="1717"/>
      <c r="N376" s="1717"/>
      <c r="O376" s="1232"/>
      <c r="P376" s="1232"/>
      <c r="Q376" s="1523" t="e">
        <f t="shared" si="336"/>
        <v>#DIV/0!</v>
      </c>
      <c r="R376" s="1523"/>
      <c r="S376" s="1523"/>
      <c r="T376" s="1523" t="e">
        <f t="shared" si="337"/>
        <v>#DIV/0!</v>
      </c>
      <c r="U376" s="1523"/>
      <c r="V376" s="1523"/>
      <c r="W376" s="1523" t="e">
        <f t="shared" si="338"/>
        <v>#DIV/0!</v>
      </c>
      <c r="X376" s="1523"/>
      <c r="Y376" s="1523"/>
      <c r="Z376" s="1716"/>
      <c r="AA376" s="1716"/>
      <c r="AB376" s="1716"/>
      <c r="AC376" s="1716"/>
      <c r="AD376" s="1716"/>
      <c r="AE376" s="1716"/>
      <c r="AF376" s="1716"/>
      <c r="AG376" s="1716"/>
      <c r="AH376" s="1716"/>
      <c r="AI376" s="1042">
        <v>0</v>
      </c>
      <c r="AJ376" s="1042"/>
      <c r="AK376" s="1042"/>
      <c r="AL376" s="1042">
        <v>0</v>
      </c>
      <c r="AM376" s="1042"/>
      <c r="AN376" s="1042"/>
      <c r="AO376" s="1042">
        <v>0</v>
      </c>
      <c r="AP376" s="1042"/>
      <c r="AQ376" s="1042"/>
      <c r="AR376" s="180"/>
      <c r="AS376" s="180"/>
      <c r="AT376" s="237"/>
      <c r="AU376" s="237"/>
      <c r="AV376" s="237"/>
      <c r="AW376" s="237"/>
      <c r="AX376" s="246"/>
      <c r="AY376" s="246"/>
    </row>
    <row r="377" spans="1:51" s="205" customFormat="1" hidden="1">
      <c r="A377" s="726"/>
      <c r="B377" s="1724">
        <v>0</v>
      </c>
      <c r="C377" s="1724"/>
      <c r="D377" s="1724"/>
      <c r="E377" s="1724"/>
      <c r="F377" s="1724"/>
      <c r="G377" s="1724"/>
      <c r="H377" s="1724"/>
      <c r="I377" s="1044" t="s">
        <v>1069</v>
      </c>
      <c r="J377" s="1044"/>
      <c r="K377" s="1580"/>
      <c r="L377" s="1717"/>
      <c r="M377" s="1717"/>
      <c r="N377" s="1717"/>
      <c r="O377" s="1232"/>
      <c r="P377" s="1232"/>
      <c r="Q377" s="1523" t="e">
        <f t="shared" si="336"/>
        <v>#DIV/0!</v>
      </c>
      <c r="R377" s="1523"/>
      <c r="S377" s="1523"/>
      <c r="T377" s="1523" t="e">
        <f t="shared" si="337"/>
        <v>#DIV/0!</v>
      </c>
      <c r="U377" s="1523"/>
      <c r="V377" s="1523"/>
      <c r="W377" s="1523" t="e">
        <f t="shared" si="338"/>
        <v>#DIV/0!</v>
      </c>
      <c r="X377" s="1523"/>
      <c r="Y377" s="1523"/>
      <c r="Z377" s="1716"/>
      <c r="AA377" s="1716"/>
      <c r="AB377" s="1716"/>
      <c r="AC377" s="1716"/>
      <c r="AD377" s="1716"/>
      <c r="AE377" s="1716"/>
      <c r="AF377" s="1716"/>
      <c r="AG377" s="1716"/>
      <c r="AH377" s="1716"/>
      <c r="AI377" s="1042">
        <v>0</v>
      </c>
      <c r="AJ377" s="1042"/>
      <c r="AK377" s="1042"/>
      <c r="AL377" s="1042">
        <v>0</v>
      </c>
      <c r="AM377" s="1042"/>
      <c r="AN377" s="1042"/>
      <c r="AO377" s="1042">
        <v>0</v>
      </c>
      <c r="AP377" s="1042"/>
      <c r="AQ377" s="1042"/>
      <c r="AR377" s="180"/>
      <c r="AS377" s="180"/>
      <c r="AT377" s="237"/>
      <c r="AU377" s="237"/>
      <c r="AV377" s="237"/>
      <c r="AW377" s="237"/>
      <c r="AX377" s="246"/>
      <c r="AY377" s="246"/>
    </row>
    <row r="378" spans="1:51" s="205" customFormat="1" ht="15" hidden="1" customHeight="1">
      <c r="A378" s="726"/>
      <c r="B378" s="1724">
        <v>0</v>
      </c>
      <c r="C378" s="1724"/>
      <c r="D378" s="1724"/>
      <c r="E378" s="1724"/>
      <c r="F378" s="1724"/>
      <c r="G378" s="1724"/>
      <c r="H378" s="1724"/>
      <c r="I378" s="1044" t="s">
        <v>1069</v>
      </c>
      <c r="J378" s="1044"/>
      <c r="K378" s="1580"/>
      <c r="L378" s="1717"/>
      <c r="M378" s="1717"/>
      <c r="N378" s="1717"/>
      <c r="O378" s="1232"/>
      <c r="P378" s="1232"/>
      <c r="Q378" s="1523" t="e">
        <f t="shared" ref="Q378" si="339">AI378/Z378</f>
        <v>#DIV/0!</v>
      </c>
      <c r="R378" s="1523"/>
      <c r="S378" s="1523"/>
      <c r="T378" s="1523" t="e">
        <f t="shared" ref="T378" si="340">AL378/AC378</f>
        <v>#DIV/0!</v>
      </c>
      <c r="U378" s="1523"/>
      <c r="V378" s="1523"/>
      <c r="W378" s="1523" t="e">
        <f t="shared" ref="W378" si="341">AO378/AF378</f>
        <v>#DIV/0!</v>
      </c>
      <c r="X378" s="1523"/>
      <c r="Y378" s="1523"/>
      <c r="Z378" s="1716"/>
      <c r="AA378" s="1716"/>
      <c r="AB378" s="1716"/>
      <c r="AC378" s="1716"/>
      <c r="AD378" s="1716"/>
      <c r="AE378" s="1716"/>
      <c r="AF378" s="1716"/>
      <c r="AG378" s="1716"/>
      <c r="AH378" s="1716"/>
      <c r="AI378" s="1042">
        <v>0</v>
      </c>
      <c r="AJ378" s="1042"/>
      <c r="AK378" s="1042"/>
      <c r="AL378" s="1042">
        <v>0</v>
      </c>
      <c r="AM378" s="1042"/>
      <c r="AN378" s="1042"/>
      <c r="AO378" s="1042">
        <v>0</v>
      </c>
      <c r="AP378" s="1042"/>
      <c r="AQ378" s="1042"/>
      <c r="AR378" s="180"/>
      <c r="AS378" s="180"/>
      <c r="AT378" s="237"/>
      <c r="AU378" s="237"/>
      <c r="AV378" s="237"/>
      <c r="AW378" s="237"/>
      <c r="AX378" s="246"/>
      <c r="AY378" s="246"/>
    </row>
    <row r="379" spans="1:51" s="205" customFormat="1" ht="27.75" hidden="1" customHeight="1">
      <c r="A379" s="726"/>
      <c r="B379" s="1730" t="s">
        <v>216</v>
      </c>
      <c r="C379" s="1731"/>
      <c r="D379" s="1731"/>
      <c r="E379" s="1731"/>
      <c r="F379" s="1731"/>
      <c r="G379" s="1731"/>
      <c r="H379" s="1731"/>
      <c r="I379" s="1731"/>
      <c r="J379" s="1731"/>
      <c r="K379" s="1731"/>
      <c r="L379" s="1731"/>
      <c r="M379" s="1731"/>
      <c r="N379" s="1732"/>
      <c r="O379" s="1733" t="s">
        <v>881</v>
      </c>
      <c r="P379" s="1733"/>
      <c r="Q379" s="1725" t="s">
        <v>6</v>
      </c>
      <c r="R379" s="1725"/>
      <c r="S379" s="1725"/>
      <c r="T379" s="1725" t="s">
        <v>6</v>
      </c>
      <c r="U379" s="1725"/>
      <c r="V379" s="1725"/>
      <c r="W379" s="1725" t="s">
        <v>6</v>
      </c>
      <c r="X379" s="1725"/>
      <c r="Y379" s="1725"/>
      <c r="Z379" s="1725" t="s">
        <v>6</v>
      </c>
      <c r="AA379" s="1725"/>
      <c r="AB379" s="1725"/>
      <c r="AC379" s="1725" t="s">
        <v>6</v>
      </c>
      <c r="AD379" s="1725"/>
      <c r="AE379" s="1725"/>
      <c r="AF379" s="1725" t="s">
        <v>6</v>
      </c>
      <c r="AG379" s="1725"/>
      <c r="AH379" s="1725"/>
      <c r="AI379" s="1718">
        <f>AI380+AI386</f>
        <v>0</v>
      </c>
      <c r="AJ379" s="1718"/>
      <c r="AK379" s="1718"/>
      <c r="AL379" s="1718">
        <f>AL380+AL386</f>
        <v>0</v>
      </c>
      <c r="AM379" s="1718"/>
      <c r="AN379" s="1718"/>
      <c r="AO379" s="1718">
        <f>AO380+AO386</f>
        <v>0</v>
      </c>
      <c r="AP379" s="1718"/>
      <c r="AQ379" s="1718"/>
      <c r="AR379" s="180"/>
      <c r="AS379" s="180"/>
      <c r="AT379" s="237"/>
      <c r="AU379" s="237"/>
      <c r="AV379" s="237"/>
      <c r="AW379" s="237"/>
      <c r="AX379" s="246"/>
      <c r="AY379" s="246"/>
    </row>
    <row r="380" spans="1:51" s="205" customFormat="1" ht="30.75" hidden="1" customHeight="1">
      <c r="A380" s="726"/>
      <c r="B380" s="1726" t="s">
        <v>215</v>
      </c>
      <c r="C380" s="1727"/>
      <c r="D380" s="1727"/>
      <c r="E380" s="1727"/>
      <c r="F380" s="1727"/>
      <c r="G380" s="1727"/>
      <c r="H380" s="1727"/>
      <c r="I380" s="1727"/>
      <c r="J380" s="1727"/>
      <c r="K380" s="1727"/>
      <c r="L380" s="1727"/>
      <c r="M380" s="1727"/>
      <c r="N380" s="1728"/>
      <c r="O380" s="1729"/>
      <c r="P380" s="1729"/>
      <c r="Q380" s="1722" t="s">
        <v>6</v>
      </c>
      <c r="R380" s="1722"/>
      <c r="S380" s="1722"/>
      <c r="T380" s="1722" t="s">
        <v>6</v>
      </c>
      <c r="U380" s="1722"/>
      <c r="V380" s="1722"/>
      <c r="W380" s="1722" t="s">
        <v>6</v>
      </c>
      <c r="X380" s="1722"/>
      <c r="Y380" s="1722"/>
      <c r="Z380" s="1722" t="s">
        <v>6</v>
      </c>
      <c r="AA380" s="1722"/>
      <c r="AB380" s="1722"/>
      <c r="AC380" s="1722" t="s">
        <v>6</v>
      </c>
      <c r="AD380" s="1722"/>
      <c r="AE380" s="1722"/>
      <c r="AF380" s="1722" t="s">
        <v>6</v>
      </c>
      <c r="AG380" s="1722"/>
      <c r="AH380" s="1722"/>
      <c r="AI380" s="1723">
        <f>SUM(AI381:AK385)</f>
        <v>0</v>
      </c>
      <c r="AJ380" s="1723"/>
      <c r="AK380" s="1723"/>
      <c r="AL380" s="1723">
        <f>SUM(AL381:AN385)</f>
        <v>0</v>
      </c>
      <c r="AM380" s="1723"/>
      <c r="AN380" s="1723"/>
      <c r="AO380" s="1723">
        <f>SUM(AO381:AQ385)</f>
        <v>0</v>
      </c>
      <c r="AP380" s="1723"/>
      <c r="AQ380" s="1723"/>
      <c r="AR380" s="180"/>
      <c r="AS380" s="180"/>
      <c r="AT380" s="237"/>
      <c r="AU380" s="237"/>
      <c r="AV380" s="237"/>
      <c r="AW380" s="237"/>
      <c r="AX380" s="246"/>
      <c r="AY380" s="246"/>
    </row>
    <row r="381" spans="1:51" s="205" customFormat="1" ht="30" hidden="1" customHeight="1">
      <c r="A381" s="726"/>
      <c r="B381" s="1724" t="s">
        <v>1562</v>
      </c>
      <c r="C381" s="1724"/>
      <c r="D381" s="1724"/>
      <c r="E381" s="1724"/>
      <c r="F381" s="1724"/>
      <c r="G381" s="1724"/>
      <c r="H381" s="1724"/>
      <c r="I381" s="1044" t="s">
        <v>1069</v>
      </c>
      <c r="J381" s="1044"/>
      <c r="K381" s="1580" t="s">
        <v>260</v>
      </c>
      <c r="L381" s="1717"/>
      <c r="M381" s="1717"/>
      <c r="N381" s="1717"/>
      <c r="O381" s="1232"/>
      <c r="P381" s="1232"/>
      <c r="Q381" s="1717" t="e">
        <f>AI381/Z381</f>
        <v>#DIV/0!</v>
      </c>
      <c r="R381" s="1715"/>
      <c r="S381" s="1715"/>
      <c r="T381" s="1717" t="e">
        <f t="shared" ref="T381" si="342">AL381/AC381</f>
        <v>#DIV/0!</v>
      </c>
      <c r="U381" s="1715"/>
      <c r="V381" s="1715"/>
      <c r="W381" s="1717" t="e">
        <f t="shared" ref="W381" si="343">AO381/AF381</f>
        <v>#DIV/0!</v>
      </c>
      <c r="X381" s="1715"/>
      <c r="Y381" s="1715"/>
      <c r="Z381" s="1716"/>
      <c r="AA381" s="1716"/>
      <c r="AB381" s="1716"/>
      <c r="AC381" s="1716"/>
      <c r="AD381" s="1716"/>
      <c r="AE381" s="1716"/>
      <c r="AF381" s="1716"/>
      <c r="AG381" s="1716"/>
      <c r="AH381" s="1716"/>
      <c r="AI381" s="1042">
        <v>0</v>
      </c>
      <c r="AJ381" s="1042"/>
      <c r="AK381" s="1042"/>
      <c r="AL381" s="1042">
        <v>0</v>
      </c>
      <c r="AM381" s="1042"/>
      <c r="AN381" s="1042"/>
      <c r="AO381" s="1042">
        <v>0</v>
      </c>
      <c r="AP381" s="1042"/>
      <c r="AQ381" s="1042"/>
      <c r="AR381" s="180"/>
      <c r="AS381" s="180"/>
      <c r="AT381" s="237"/>
      <c r="AU381" s="237"/>
      <c r="AV381" s="237"/>
      <c r="AW381" s="237"/>
      <c r="AX381" s="246"/>
      <c r="AY381" s="246"/>
    </row>
    <row r="382" spans="1:51" s="205" customFormat="1" hidden="1">
      <c r="A382" s="726"/>
      <c r="B382" s="1724" t="s">
        <v>1563</v>
      </c>
      <c r="C382" s="1724"/>
      <c r="D382" s="1724"/>
      <c r="E382" s="1724"/>
      <c r="F382" s="1724"/>
      <c r="G382" s="1724"/>
      <c r="H382" s="1724"/>
      <c r="I382" s="1044" t="s">
        <v>1069</v>
      </c>
      <c r="J382" s="1044"/>
      <c r="K382" s="1580"/>
      <c r="L382" s="1717"/>
      <c r="M382" s="1717"/>
      <c r="N382" s="1717"/>
      <c r="O382" s="1232"/>
      <c r="P382" s="1232"/>
      <c r="Q382" s="1717" t="e">
        <f t="shared" ref="Q382:Q384" si="344">AI382/Z382</f>
        <v>#DIV/0!</v>
      </c>
      <c r="R382" s="1715"/>
      <c r="S382" s="1715"/>
      <c r="T382" s="1717" t="e">
        <f t="shared" ref="T382:T384" si="345">AL382/AC382</f>
        <v>#DIV/0!</v>
      </c>
      <c r="U382" s="1715"/>
      <c r="V382" s="1715"/>
      <c r="W382" s="1717" t="e">
        <f t="shared" ref="W382:W384" si="346">AO382/AF382</f>
        <v>#DIV/0!</v>
      </c>
      <c r="X382" s="1715"/>
      <c r="Y382" s="1715"/>
      <c r="Z382" s="1716"/>
      <c r="AA382" s="1716"/>
      <c r="AB382" s="1716"/>
      <c r="AC382" s="1716"/>
      <c r="AD382" s="1716"/>
      <c r="AE382" s="1716"/>
      <c r="AF382" s="1716"/>
      <c r="AG382" s="1716"/>
      <c r="AH382" s="1716"/>
      <c r="AI382" s="1042">
        <v>0</v>
      </c>
      <c r="AJ382" s="1042"/>
      <c r="AK382" s="1042"/>
      <c r="AL382" s="1042">
        <v>0</v>
      </c>
      <c r="AM382" s="1042"/>
      <c r="AN382" s="1042"/>
      <c r="AO382" s="1042">
        <v>0</v>
      </c>
      <c r="AP382" s="1042"/>
      <c r="AQ382" s="1042"/>
      <c r="AR382" s="180"/>
      <c r="AS382" s="180"/>
      <c r="AT382" s="237"/>
      <c r="AU382" s="237"/>
      <c r="AV382" s="237"/>
      <c r="AW382" s="237"/>
      <c r="AX382" s="246"/>
      <c r="AY382" s="246"/>
    </row>
    <row r="383" spans="1:51" s="205" customFormat="1" hidden="1">
      <c r="A383" s="726"/>
      <c r="B383" s="1724">
        <v>0</v>
      </c>
      <c r="C383" s="1724"/>
      <c r="D383" s="1724"/>
      <c r="E383" s="1724"/>
      <c r="F383" s="1724"/>
      <c r="G383" s="1724"/>
      <c r="H383" s="1724"/>
      <c r="I383" s="1044" t="s">
        <v>1069</v>
      </c>
      <c r="J383" s="1044"/>
      <c r="K383" s="1580"/>
      <c r="L383" s="1717"/>
      <c r="M383" s="1717"/>
      <c r="N383" s="1717"/>
      <c r="O383" s="1232"/>
      <c r="P383" s="1232"/>
      <c r="Q383" s="1717" t="e">
        <f t="shared" si="344"/>
        <v>#DIV/0!</v>
      </c>
      <c r="R383" s="1715"/>
      <c r="S383" s="1715"/>
      <c r="T383" s="1717" t="e">
        <f t="shared" si="345"/>
        <v>#DIV/0!</v>
      </c>
      <c r="U383" s="1715"/>
      <c r="V383" s="1715"/>
      <c r="W383" s="1717" t="e">
        <f t="shared" si="346"/>
        <v>#DIV/0!</v>
      </c>
      <c r="X383" s="1715"/>
      <c r="Y383" s="1715"/>
      <c r="Z383" s="1716"/>
      <c r="AA383" s="1716"/>
      <c r="AB383" s="1716"/>
      <c r="AC383" s="1716"/>
      <c r="AD383" s="1716"/>
      <c r="AE383" s="1716"/>
      <c r="AF383" s="1716"/>
      <c r="AG383" s="1716"/>
      <c r="AH383" s="1716"/>
      <c r="AI383" s="1042">
        <v>0</v>
      </c>
      <c r="AJ383" s="1042"/>
      <c r="AK383" s="1042"/>
      <c r="AL383" s="1042">
        <v>0</v>
      </c>
      <c r="AM383" s="1042"/>
      <c r="AN383" s="1042"/>
      <c r="AO383" s="1042">
        <v>0</v>
      </c>
      <c r="AP383" s="1042"/>
      <c r="AQ383" s="1042"/>
      <c r="AR383" s="180"/>
      <c r="AS383" s="180"/>
      <c r="AT383" s="237"/>
      <c r="AU383" s="237"/>
      <c r="AV383" s="237"/>
      <c r="AW383" s="237"/>
      <c r="AX383" s="246"/>
      <c r="AY383" s="246"/>
    </row>
    <row r="384" spans="1:51" s="205" customFormat="1" hidden="1">
      <c r="A384" s="726"/>
      <c r="B384" s="1724">
        <v>0</v>
      </c>
      <c r="C384" s="1724"/>
      <c r="D384" s="1724"/>
      <c r="E384" s="1724"/>
      <c r="F384" s="1724"/>
      <c r="G384" s="1724"/>
      <c r="H384" s="1724"/>
      <c r="I384" s="1044" t="s">
        <v>1069</v>
      </c>
      <c r="J384" s="1044"/>
      <c r="K384" s="1580"/>
      <c r="L384" s="1717"/>
      <c r="M384" s="1717"/>
      <c r="N384" s="1717"/>
      <c r="O384" s="1232"/>
      <c r="P384" s="1232"/>
      <c r="Q384" s="1717" t="e">
        <f t="shared" si="344"/>
        <v>#DIV/0!</v>
      </c>
      <c r="R384" s="1715"/>
      <c r="S384" s="1715"/>
      <c r="T384" s="1717" t="e">
        <f t="shared" si="345"/>
        <v>#DIV/0!</v>
      </c>
      <c r="U384" s="1715"/>
      <c r="V384" s="1715"/>
      <c r="W384" s="1717" t="e">
        <f t="shared" si="346"/>
        <v>#DIV/0!</v>
      </c>
      <c r="X384" s="1715"/>
      <c r="Y384" s="1715"/>
      <c r="Z384" s="1716"/>
      <c r="AA384" s="1716"/>
      <c r="AB384" s="1716"/>
      <c r="AC384" s="1716"/>
      <c r="AD384" s="1716"/>
      <c r="AE384" s="1716"/>
      <c r="AF384" s="1716"/>
      <c r="AG384" s="1716"/>
      <c r="AH384" s="1716"/>
      <c r="AI384" s="1042">
        <v>0</v>
      </c>
      <c r="AJ384" s="1042"/>
      <c r="AK384" s="1042"/>
      <c r="AL384" s="1042">
        <v>0</v>
      </c>
      <c r="AM384" s="1042"/>
      <c r="AN384" s="1042"/>
      <c r="AO384" s="1042">
        <v>0</v>
      </c>
      <c r="AP384" s="1042"/>
      <c r="AQ384" s="1042"/>
      <c r="AR384" s="180"/>
      <c r="AS384" s="180"/>
      <c r="AT384" s="237"/>
      <c r="AU384" s="237"/>
      <c r="AV384" s="237"/>
      <c r="AW384" s="237"/>
      <c r="AX384" s="246"/>
      <c r="AY384" s="246"/>
    </row>
    <row r="385" spans="1:51" s="205" customFormat="1" ht="15" hidden="1" customHeight="1">
      <c r="A385" s="726"/>
      <c r="B385" s="1724">
        <v>0</v>
      </c>
      <c r="C385" s="1724"/>
      <c r="D385" s="1724"/>
      <c r="E385" s="1724"/>
      <c r="F385" s="1724"/>
      <c r="G385" s="1724"/>
      <c r="H385" s="1724"/>
      <c r="I385" s="1044" t="s">
        <v>1069</v>
      </c>
      <c r="J385" s="1044"/>
      <c r="K385" s="1580"/>
      <c r="L385" s="1717"/>
      <c r="M385" s="1717"/>
      <c r="N385" s="1717"/>
      <c r="O385" s="1232"/>
      <c r="P385" s="1232"/>
      <c r="Q385" s="1717" t="e">
        <f t="shared" ref="Q385" si="347">AI385/Z385</f>
        <v>#DIV/0!</v>
      </c>
      <c r="R385" s="1715"/>
      <c r="S385" s="1715"/>
      <c r="T385" s="1717" t="e">
        <f t="shared" ref="T385" si="348">AL385/AC385</f>
        <v>#DIV/0!</v>
      </c>
      <c r="U385" s="1715"/>
      <c r="V385" s="1715"/>
      <c r="W385" s="1717" t="e">
        <f t="shared" ref="W385" si="349">AO385/AF385</f>
        <v>#DIV/0!</v>
      </c>
      <c r="X385" s="1715"/>
      <c r="Y385" s="1715"/>
      <c r="Z385" s="1716"/>
      <c r="AA385" s="1716"/>
      <c r="AB385" s="1716"/>
      <c r="AC385" s="1716"/>
      <c r="AD385" s="1716"/>
      <c r="AE385" s="1716"/>
      <c r="AF385" s="1716"/>
      <c r="AG385" s="1716"/>
      <c r="AH385" s="1716"/>
      <c r="AI385" s="1042">
        <v>0</v>
      </c>
      <c r="AJ385" s="1042"/>
      <c r="AK385" s="1042"/>
      <c r="AL385" s="1042">
        <v>0</v>
      </c>
      <c r="AM385" s="1042"/>
      <c r="AN385" s="1042"/>
      <c r="AO385" s="1042">
        <v>0</v>
      </c>
      <c r="AP385" s="1042"/>
      <c r="AQ385" s="1042"/>
      <c r="AR385" s="180"/>
      <c r="AS385" s="180"/>
      <c r="AT385" s="237"/>
      <c r="AU385" s="237"/>
      <c r="AV385" s="237"/>
      <c r="AW385" s="237"/>
      <c r="AX385" s="246"/>
      <c r="AY385" s="246"/>
    </row>
    <row r="386" spans="1:51" s="205" customFormat="1" ht="43.5" hidden="1" customHeight="1">
      <c r="A386" s="726"/>
      <c r="B386" s="1726" t="s">
        <v>255</v>
      </c>
      <c r="C386" s="1727"/>
      <c r="D386" s="1727"/>
      <c r="E386" s="1727"/>
      <c r="F386" s="1727"/>
      <c r="G386" s="1727"/>
      <c r="H386" s="1727"/>
      <c r="I386" s="1727"/>
      <c r="J386" s="1727"/>
      <c r="K386" s="1727"/>
      <c r="L386" s="1727"/>
      <c r="M386" s="1727"/>
      <c r="N386" s="1728"/>
      <c r="O386" s="1729"/>
      <c r="P386" s="1729"/>
      <c r="Q386" s="1722" t="s">
        <v>6</v>
      </c>
      <c r="R386" s="1722"/>
      <c r="S386" s="1722"/>
      <c r="T386" s="1722" t="s">
        <v>6</v>
      </c>
      <c r="U386" s="1722"/>
      <c r="V386" s="1722"/>
      <c r="W386" s="1722" t="s">
        <v>6</v>
      </c>
      <c r="X386" s="1722"/>
      <c r="Y386" s="1722"/>
      <c r="Z386" s="1722" t="s">
        <v>6</v>
      </c>
      <c r="AA386" s="1722"/>
      <c r="AB386" s="1722"/>
      <c r="AC386" s="1722" t="s">
        <v>6</v>
      </c>
      <c r="AD386" s="1722"/>
      <c r="AE386" s="1722"/>
      <c r="AF386" s="1722" t="s">
        <v>6</v>
      </c>
      <c r="AG386" s="1722"/>
      <c r="AH386" s="1722"/>
      <c r="AI386" s="1723">
        <f>SUM(AI387:AK391)</f>
        <v>0</v>
      </c>
      <c r="AJ386" s="1723"/>
      <c r="AK386" s="1723"/>
      <c r="AL386" s="1723">
        <f>SUM(AL387:AN391)</f>
        <v>0</v>
      </c>
      <c r="AM386" s="1723"/>
      <c r="AN386" s="1723"/>
      <c r="AO386" s="1723">
        <f>SUM(AO387:AQ391)</f>
        <v>0</v>
      </c>
      <c r="AP386" s="1723"/>
      <c r="AQ386" s="1723"/>
      <c r="AR386" s="180"/>
      <c r="AS386" s="180"/>
      <c r="AT386" s="237"/>
      <c r="AU386" s="237"/>
      <c r="AV386" s="237"/>
      <c r="AW386" s="237"/>
      <c r="AX386" s="246"/>
      <c r="AY386" s="246"/>
    </row>
    <row r="387" spans="1:51" s="205" customFormat="1" hidden="1">
      <c r="A387" s="726"/>
      <c r="B387" s="1724">
        <v>0</v>
      </c>
      <c r="C387" s="1724"/>
      <c r="D387" s="1724"/>
      <c r="E387" s="1724"/>
      <c r="F387" s="1724"/>
      <c r="G387" s="1724"/>
      <c r="H387" s="1724"/>
      <c r="I387" s="1044" t="s">
        <v>1069</v>
      </c>
      <c r="J387" s="1044"/>
      <c r="K387" s="1580" t="s">
        <v>261</v>
      </c>
      <c r="L387" s="1717"/>
      <c r="M387" s="1717"/>
      <c r="N387" s="1717"/>
      <c r="O387" s="1232"/>
      <c r="P387" s="1232"/>
      <c r="Q387" s="1717" t="e">
        <f>AI387/Z387</f>
        <v>#DIV/0!</v>
      </c>
      <c r="R387" s="1715"/>
      <c r="S387" s="1715"/>
      <c r="T387" s="1717" t="e">
        <f t="shared" ref="T387" si="350">AL387/AC387</f>
        <v>#DIV/0!</v>
      </c>
      <c r="U387" s="1715"/>
      <c r="V387" s="1715"/>
      <c r="W387" s="1717" t="e">
        <f t="shared" ref="W387" si="351">AO387/AF387</f>
        <v>#DIV/0!</v>
      </c>
      <c r="X387" s="1715"/>
      <c r="Y387" s="1715"/>
      <c r="Z387" s="1716"/>
      <c r="AA387" s="1716"/>
      <c r="AB387" s="1716"/>
      <c r="AC387" s="1716"/>
      <c r="AD387" s="1716"/>
      <c r="AE387" s="1716"/>
      <c r="AF387" s="1716"/>
      <c r="AG387" s="1716"/>
      <c r="AH387" s="1716"/>
      <c r="AI387" s="1042">
        <v>0</v>
      </c>
      <c r="AJ387" s="1042"/>
      <c r="AK387" s="1042"/>
      <c r="AL387" s="1042">
        <v>0</v>
      </c>
      <c r="AM387" s="1042"/>
      <c r="AN387" s="1042"/>
      <c r="AO387" s="1042">
        <v>0</v>
      </c>
      <c r="AP387" s="1042"/>
      <c r="AQ387" s="1042"/>
      <c r="AR387" s="180"/>
      <c r="AS387" s="180"/>
      <c r="AT387" s="237"/>
      <c r="AU387" s="237"/>
      <c r="AV387" s="237"/>
      <c r="AW387" s="237"/>
      <c r="AX387" s="246"/>
      <c r="AY387" s="246"/>
    </row>
    <row r="388" spans="1:51" s="205" customFormat="1" hidden="1">
      <c r="A388" s="726"/>
      <c r="B388" s="1724">
        <v>0</v>
      </c>
      <c r="C388" s="1724"/>
      <c r="D388" s="1724"/>
      <c r="E388" s="1724"/>
      <c r="F388" s="1724"/>
      <c r="G388" s="1724"/>
      <c r="H388" s="1724"/>
      <c r="I388" s="1044" t="s">
        <v>1069</v>
      </c>
      <c r="J388" s="1044"/>
      <c r="K388" s="1580"/>
      <c r="L388" s="1717"/>
      <c r="M388" s="1717"/>
      <c r="N388" s="1717"/>
      <c r="O388" s="1232"/>
      <c r="P388" s="1232"/>
      <c r="Q388" s="1717" t="e">
        <f t="shared" ref="Q388:Q390" si="352">AI388/Z388</f>
        <v>#DIV/0!</v>
      </c>
      <c r="R388" s="1715"/>
      <c r="S388" s="1715"/>
      <c r="T388" s="1717" t="e">
        <f t="shared" ref="T388:T390" si="353">AL388/AC388</f>
        <v>#DIV/0!</v>
      </c>
      <c r="U388" s="1715"/>
      <c r="V388" s="1715"/>
      <c r="W388" s="1717" t="e">
        <f t="shared" ref="W388:W390" si="354">AO388/AF388</f>
        <v>#DIV/0!</v>
      </c>
      <c r="X388" s="1715"/>
      <c r="Y388" s="1715"/>
      <c r="Z388" s="1716"/>
      <c r="AA388" s="1716"/>
      <c r="AB388" s="1716"/>
      <c r="AC388" s="1716"/>
      <c r="AD388" s="1716"/>
      <c r="AE388" s="1716"/>
      <c r="AF388" s="1716"/>
      <c r="AG388" s="1716"/>
      <c r="AH388" s="1716"/>
      <c r="AI388" s="1042">
        <v>0</v>
      </c>
      <c r="AJ388" s="1042"/>
      <c r="AK388" s="1042"/>
      <c r="AL388" s="1042">
        <v>0</v>
      </c>
      <c r="AM388" s="1042"/>
      <c r="AN388" s="1042"/>
      <c r="AO388" s="1042">
        <v>0</v>
      </c>
      <c r="AP388" s="1042"/>
      <c r="AQ388" s="1042"/>
      <c r="AR388" s="180"/>
      <c r="AS388" s="180"/>
      <c r="AT388" s="237"/>
      <c r="AU388" s="237"/>
      <c r="AV388" s="237"/>
      <c r="AW388" s="237"/>
      <c r="AX388" s="246"/>
      <c r="AY388" s="246"/>
    </row>
    <row r="389" spans="1:51" s="205" customFormat="1" hidden="1">
      <c r="A389" s="726"/>
      <c r="B389" s="1724">
        <v>0</v>
      </c>
      <c r="C389" s="1724"/>
      <c r="D389" s="1724"/>
      <c r="E389" s="1724"/>
      <c r="F389" s="1724"/>
      <c r="G389" s="1724"/>
      <c r="H389" s="1724"/>
      <c r="I389" s="1044" t="s">
        <v>1069</v>
      </c>
      <c r="J389" s="1044"/>
      <c r="K389" s="1580"/>
      <c r="L389" s="1717"/>
      <c r="M389" s="1717"/>
      <c r="N389" s="1717"/>
      <c r="O389" s="1232"/>
      <c r="P389" s="1232"/>
      <c r="Q389" s="1717" t="e">
        <f t="shared" si="352"/>
        <v>#DIV/0!</v>
      </c>
      <c r="R389" s="1715"/>
      <c r="S389" s="1715"/>
      <c r="T389" s="1717" t="e">
        <f t="shared" si="353"/>
        <v>#DIV/0!</v>
      </c>
      <c r="U389" s="1715"/>
      <c r="V389" s="1715"/>
      <c r="W389" s="1717" t="e">
        <f t="shared" si="354"/>
        <v>#DIV/0!</v>
      </c>
      <c r="X389" s="1715"/>
      <c r="Y389" s="1715"/>
      <c r="Z389" s="1716"/>
      <c r="AA389" s="1716"/>
      <c r="AB389" s="1716"/>
      <c r="AC389" s="1716"/>
      <c r="AD389" s="1716"/>
      <c r="AE389" s="1716"/>
      <c r="AF389" s="1716"/>
      <c r="AG389" s="1716"/>
      <c r="AH389" s="1716"/>
      <c r="AI389" s="1042">
        <v>0</v>
      </c>
      <c r="AJ389" s="1042"/>
      <c r="AK389" s="1042"/>
      <c r="AL389" s="1042">
        <v>0</v>
      </c>
      <c r="AM389" s="1042"/>
      <c r="AN389" s="1042"/>
      <c r="AO389" s="1042">
        <v>0</v>
      </c>
      <c r="AP389" s="1042"/>
      <c r="AQ389" s="1042"/>
      <c r="AR389" s="180"/>
      <c r="AS389" s="180"/>
      <c r="AT389" s="237"/>
      <c r="AU389" s="237"/>
      <c r="AV389" s="237"/>
      <c r="AW389" s="237"/>
      <c r="AX389" s="246"/>
      <c r="AY389" s="246"/>
    </row>
    <row r="390" spans="1:51" s="205" customFormat="1" hidden="1">
      <c r="A390" s="726"/>
      <c r="B390" s="1724">
        <v>0</v>
      </c>
      <c r="C390" s="1724"/>
      <c r="D390" s="1724"/>
      <c r="E390" s="1724"/>
      <c r="F390" s="1724"/>
      <c r="G390" s="1724"/>
      <c r="H390" s="1724"/>
      <c r="I390" s="1044" t="s">
        <v>1069</v>
      </c>
      <c r="J390" s="1044"/>
      <c r="K390" s="1580"/>
      <c r="L390" s="1717"/>
      <c r="M390" s="1717"/>
      <c r="N390" s="1717"/>
      <c r="O390" s="1232"/>
      <c r="P390" s="1232"/>
      <c r="Q390" s="1717" t="e">
        <f t="shared" si="352"/>
        <v>#DIV/0!</v>
      </c>
      <c r="R390" s="1715"/>
      <c r="S390" s="1715"/>
      <c r="T390" s="1717" t="e">
        <f t="shared" si="353"/>
        <v>#DIV/0!</v>
      </c>
      <c r="U390" s="1715"/>
      <c r="V390" s="1715"/>
      <c r="W390" s="1717" t="e">
        <f t="shared" si="354"/>
        <v>#DIV/0!</v>
      </c>
      <c r="X390" s="1715"/>
      <c r="Y390" s="1715"/>
      <c r="Z390" s="1716"/>
      <c r="AA390" s="1716"/>
      <c r="AB390" s="1716"/>
      <c r="AC390" s="1716"/>
      <c r="AD390" s="1716"/>
      <c r="AE390" s="1716"/>
      <c r="AF390" s="1716"/>
      <c r="AG390" s="1716"/>
      <c r="AH390" s="1716"/>
      <c r="AI390" s="1042">
        <v>0</v>
      </c>
      <c r="AJ390" s="1042"/>
      <c r="AK390" s="1042"/>
      <c r="AL390" s="1042">
        <v>0</v>
      </c>
      <c r="AM390" s="1042"/>
      <c r="AN390" s="1042"/>
      <c r="AO390" s="1042">
        <v>0</v>
      </c>
      <c r="AP390" s="1042"/>
      <c r="AQ390" s="1042"/>
      <c r="AR390" s="180"/>
      <c r="AS390" s="180"/>
      <c r="AT390" s="237"/>
      <c r="AU390" s="237"/>
      <c r="AV390" s="237"/>
      <c r="AW390" s="237"/>
      <c r="AX390" s="246"/>
      <c r="AY390" s="246"/>
    </row>
    <row r="391" spans="1:51" s="205" customFormat="1" ht="15" hidden="1" customHeight="1">
      <c r="A391" s="726"/>
      <c r="B391" s="1724">
        <v>0</v>
      </c>
      <c r="C391" s="1724"/>
      <c r="D391" s="1724"/>
      <c r="E391" s="1724"/>
      <c r="F391" s="1724"/>
      <c r="G391" s="1724"/>
      <c r="H391" s="1724"/>
      <c r="I391" s="1044" t="s">
        <v>1069</v>
      </c>
      <c r="J391" s="1044"/>
      <c r="K391" s="1580"/>
      <c r="L391" s="1717"/>
      <c r="M391" s="1717"/>
      <c r="N391" s="1717"/>
      <c r="O391" s="1232"/>
      <c r="P391" s="1232"/>
      <c r="Q391" s="1717" t="e">
        <f t="shared" ref="Q391" si="355">AI391/Z391</f>
        <v>#DIV/0!</v>
      </c>
      <c r="R391" s="1715"/>
      <c r="S391" s="1715"/>
      <c r="T391" s="1717" t="e">
        <f t="shared" ref="T391" si="356">AL391/AC391</f>
        <v>#DIV/0!</v>
      </c>
      <c r="U391" s="1715"/>
      <c r="V391" s="1715"/>
      <c r="W391" s="1717" t="e">
        <f t="shared" ref="W391" si="357">AO391/AF391</f>
        <v>#DIV/0!</v>
      </c>
      <c r="X391" s="1715"/>
      <c r="Y391" s="1715"/>
      <c r="Z391" s="1716"/>
      <c r="AA391" s="1716"/>
      <c r="AB391" s="1716"/>
      <c r="AC391" s="1716"/>
      <c r="AD391" s="1716"/>
      <c r="AE391" s="1716"/>
      <c r="AF391" s="1716"/>
      <c r="AG391" s="1716"/>
      <c r="AH391" s="1716"/>
      <c r="AI391" s="1042">
        <v>0</v>
      </c>
      <c r="AJ391" s="1042"/>
      <c r="AK391" s="1042"/>
      <c r="AL391" s="1042">
        <v>0</v>
      </c>
      <c r="AM391" s="1042"/>
      <c r="AN391" s="1042"/>
      <c r="AO391" s="1042">
        <v>0</v>
      </c>
      <c r="AP391" s="1042"/>
      <c r="AQ391" s="1042"/>
      <c r="AR391" s="180"/>
      <c r="AS391" s="180"/>
      <c r="AT391" s="237"/>
      <c r="AU391" s="237"/>
      <c r="AV391" s="237"/>
      <c r="AW391" s="237"/>
      <c r="AX391" s="246"/>
      <c r="AY391" s="246"/>
    </row>
    <row r="392" spans="1:51" s="205" customFormat="1" ht="44.25" hidden="1" customHeight="1">
      <c r="A392" s="726"/>
      <c r="B392" s="1730" t="s">
        <v>864</v>
      </c>
      <c r="C392" s="1731"/>
      <c r="D392" s="1731"/>
      <c r="E392" s="1731"/>
      <c r="F392" s="1731"/>
      <c r="G392" s="1731"/>
      <c r="H392" s="1731"/>
      <c r="I392" s="1731"/>
      <c r="J392" s="1731"/>
      <c r="K392" s="1731"/>
      <c r="L392" s="1731"/>
      <c r="M392" s="1731"/>
      <c r="N392" s="1732"/>
      <c r="O392" s="1733" t="s">
        <v>880</v>
      </c>
      <c r="P392" s="1733"/>
      <c r="Q392" s="1725" t="s">
        <v>6</v>
      </c>
      <c r="R392" s="1725"/>
      <c r="S392" s="1725"/>
      <c r="T392" s="1725" t="s">
        <v>6</v>
      </c>
      <c r="U392" s="1725"/>
      <c r="V392" s="1725"/>
      <c r="W392" s="1725" t="s">
        <v>6</v>
      </c>
      <c r="X392" s="1725"/>
      <c r="Y392" s="1725"/>
      <c r="Z392" s="1725" t="s">
        <v>6</v>
      </c>
      <c r="AA392" s="1725"/>
      <c r="AB392" s="1725"/>
      <c r="AC392" s="1725" t="s">
        <v>6</v>
      </c>
      <c r="AD392" s="1725"/>
      <c r="AE392" s="1725"/>
      <c r="AF392" s="1725" t="s">
        <v>6</v>
      </c>
      <c r="AG392" s="1725"/>
      <c r="AH392" s="1725"/>
      <c r="AI392" s="1718">
        <f>SUM(AI393:AK397)</f>
        <v>0</v>
      </c>
      <c r="AJ392" s="1718"/>
      <c r="AK392" s="1718"/>
      <c r="AL392" s="1718">
        <f>SUM(AL393:AN397)</f>
        <v>0</v>
      </c>
      <c r="AM392" s="1718"/>
      <c r="AN392" s="1718"/>
      <c r="AO392" s="1718">
        <f>SUM(AO393:AQ397)</f>
        <v>0</v>
      </c>
      <c r="AP392" s="1718"/>
      <c r="AQ392" s="1718"/>
      <c r="AR392" s="180"/>
      <c r="AS392" s="180"/>
      <c r="AT392" s="237"/>
      <c r="AU392" s="237"/>
      <c r="AV392" s="237"/>
      <c r="AW392" s="237"/>
      <c r="AX392" s="246"/>
      <c r="AY392" s="246"/>
    </row>
    <row r="393" spans="1:51" s="205" customFormat="1" hidden="1">
      <c r="A393" s="726"/>
      <c r="B393" s="1724">
        <v>0</v>
      </c>
      <c r="C393" s="1724"/>
      <c r="D393" s="1724"/>
      <c r="E393" s="1724"/>
      <c r="F393" s="1724"/>
      <c r="G393" s="1724"/>
      <c r="H393" s="1724"/>
      <c r="I393" s="1044" t="s">
        <v>1069</v>
      </c>
      <c r="J393" s="1044"/>
      <c r="K393" s="1580"/>
      <c r="L393" s="1717"/>
      <c r="M393" s="1717"/>
      <c r="N393" s="1717"/>
      <c r="O393" s="1232"/>
      <c r="P393" s="1232"/>
      <c r="Q393" s="1717" t="e">
        <f>AI393/Z393</f>
        <v>#DIV/0!</v>
      </c>
      <c r="R393" s="1715"/>
      <c r="S393" s="1715"/>
      <c r="T393" s="1717" t="e">
        <f t="shared" ref="T393" si="358">AL393/AC393</f>
        <v>#DIV/0!</v>
      </c>
      <c r="U393" s="1715"/>
      <c r="V393" s="1715"/>
      <c r="W393" s="1717" t="e">
        <f t="shared" ref="W393" si="359">AO393/AF393</f>
        <v>#DIV/0!</v>
      </c>
      <c r="X393" s="1715"/>
      <c r="Y393" s="1715"/>
      <c r="Z393" s="1716"/>
      <c r="AA393" s="1716"/>
      <c r="AB393" s="1716"/>
      <c r="AC393" s="1716"/>
      <c r="AD393" s="1716"/>
      <c r="AE393" s="1716"/>
      <c r="AF393" s="1716"/>
      <c r="AG393" s="1716"/>
      <c r="AH393" s="1716"/>
      <c r="AI393" s="1042">
        <v>0</v>
      </c>
      <c r="AJ393" s="1042"/>
      <c r="AK393" s="1042"/>
      <c r="AL393" s="1042">
        <v>0</v>
      </c>
      <c r="AM393" s="1042"/>
      <c r="AN393" s="1042"/>
      <c r="AO393" s="1042">
        <v>0</v>
      </c>
      <c r="AP393" s="1042"/>
      <c r="AQ393" s="1042"/>
      <c r="AR393" s="180"/>
      <c r="AS393" s="180"/>
      <c r="AT393" s="237"/>
      <c r="AU393" s="237"/>
      <c r="AV393" s="237"/>
      <c r="AW393" s="237"/>
      <c r="AX393" s="246"/>
      <c r="AY393" s="246"/>
    </row>
    <row r="394" spans="1:51" s="205" customFormat="1" hidden="1">
      <c r="A394" s="726"/>
      <c r="B394" s="1724">
        <v>0</v>
      </c>
      <c r="C394" s="1724"/>
      <c r="D394" s="1724"/>
      <c r="E394" s="1724"/>
      <c r="F394" s="1724"/>
      <c r="G394" s="1724"/>
      <c r="H394" s="1724"/>
      <c r="I394" s="1044" t="s">
        <v>1069</v>
      </c>
      <c r="J394" s="1044"/>
      <c r="K394" s="1580"/>
      <c r="L394" s="1717"/>
      <c r="M394" s="1717"/>
      <c r="N394" s="1717"/>
      <c r="O394" s="1232"/>
      <c r="P394" s="1232"/>
      <c r="Q394" s="1717" t="e">
        <f t="shared" ref="Q394:Q396" si="360">AI394/Z394</f>
        <v>#DIV/0!</v>
      </c>
      <c r="R394" s="1715"/>
      <c r="S394" s="1715"/>
      <c r="T394" s="1717" t="e">
        <f t="shared" ref="T394:T396" si="361">AL394/AC394</f>
        <v>#DIV/0!</v>
      </c>
      <c r="U394" s="1715"/>
      <c r="V394" s="1715"/>
      <c r="W394" s="1717" t="e">
        <f t="shared" ref="W394:W396" si="362">AO394/AF394</f>
        <v>#DIV/0!</v>
      </c>
      <c r="X394" s="1715"/>
      <c r="Y394" s="1715"/>
      <c r="Z394" s="1716"/>
      <c r="AA394" s="1716"/>
      <c r="AB394" s="1716"/>
      <c r="AC394" s="1716"/>
      <c r="AD394" s="1716"/>
      <c r="AE394" s="1716"/>
      <c r="AF394" s="1716"/>
      <c r="AG394" s="1716"/>
      <c r="AH394" s="1716"/>
      <c r="AI394" s="1042">
        <v>0</v>
      </c>
      <c r="AJ394" s="1042"/>
      <c r="AK394" s="1042"/>
      <c r="AL394" s="1042">
        <v>0</v>
      </c>
      <c r="AM394" s="1042"/>
      <c r="AN394" s="1042"/>
      <c r="AO394" s="1042">
        <v>0</v>
      </c>
      <c r="AP394" s="1042"/>
      <c r="AQ394" s="1042"/>
      <c r="AR394" s="180"/>
      <c r="AS394" s="180"/>
      <c r="AT394" s="237"/>
      <c r="AU394" s="237"/>
      <c r="AV394" s="237"/>
      <c r="AW394" s="237"/>
      <c r="AX394" s="246"/>
      <c r="AY394" s="246"/>
    </row>
    <row r="395" spans="1:51" s="205" customFormat="1" hidden="1">
      <c r="A395" s="726"/>
      <c r="B395" s="1724">
        <v>0</v>
      </c>
      <c r="C395" s="1724"/>
      <c r="D395" s="1724"/>
      <c r="E395" s="1724"/>
      <c r="F395" s="1724"/>
      <c r="G395" s="1724"/>
      <c r="H395" s="1724"/>
      <c r="I395" s="1044" t="s">
        <v>1069</v>
      </c>
      <c r="J395" s="1044"/>
      <c r="K395" s="1580"/>
      <c r="L395" s="1717"/>
      <c r="M395" s="1717"/>
      <c r="N395" s="1717"/>
      <c r="O395" s="1232"/>
      <c r="P395" s="1232"/>
      <c r="Q395" s="1717" t="e">
        <f t="shared" si="360"/>
        <v>#DIV/0!</v>
      </c>
      <c r="R395" s="1715"/>
      <c r="S395" s="1715"/>
      <c r="T395" s="1717" t="e">
        <f t="shared" si="361"/>
        <v>#DIV/0!</v>
      </c>
      <c r="U395" s="1715"/>
      <c r="V395" s="1715"/>
      <c r="W395" s="1717" t="e">
        <f t="shared" si="362"/>
        <v>#DIV/0!</v>
      </c>
      <c r="X395" s="1715"/>
      <c r="Y395" s="1715"/>
      <c r="Z395" s="1716"/>
      <c r="AA395" s="1716"/>
      <c r="AB395" s="1716"/>
      <c r="AC395" s="1716"/>
      <c r="AD395" s="1716"/>
      <c r="AE395" s="1716"/>
      <c r="AF395" s="1716"/>
      <c r="AG395" s="1716"/>
      <c r="AH395" s="1716"/>
      <c r="AI395" s="1042">
        <v>0</v>
      </c>
      <c r="AJ395" s="1042"/>
      <c r="AK395" s="1042"/>
      <c r="AL395" s="1042">
        <v>0</v>
      </c>
      <c r="AM395" s="1042"/>
      <c r="AN395" s="1042"/>
      <c r="AO395" s="1042">
        <v>0</v>
      </c>
      <c r="AP395" s="1042"/>
      <c r="AQ395" s="1042"/>
      <c r="AR395" s="180"/>
      <c r="AS395" s="180"/>
      <c r="AT395" s="237"/>
      <c r="AU395" s="237"/>
      <c r="AV395" s="237"/>
      <c r="AW395" s="237"/>
      <c r="AX395" s="246"/>
      <c r="AY395" s="246"/>
    </row>
    <row r="396" spans="1:51" s="205" customFormat="1" hidden="1">
      <c r="A396" s="726"/>
      <c r="B396" s="1724">
        <v>0</v>
      </c>
      <c r="C396" s="1724"/>
      <c r="D396" s="1724"/>
      <c r="E396" s="1724"/>
      <c r="F396" s="1724"/>
      <c r="G396" s="1724"/>
      <c r="H396" s="1724"/>
      <c r="I396" s="1044" t="s">
        <v>1069</v>
      </c>
      <c r="J396" s="1044"/>
      <c r="K396" s="1580"/>
      <c r="L396" s="1717"/>
      <c r="M396" s="1717"/>
      <c r="N396" s="1717"/>
      <c r="O396" s="1232"/>
      <c r="P396" s="1232"/>
      <c r="Q396" s="1717" t="e">
        <f t="shared" si="360"/>
        <v>#DIV/0!</v>
      </c>
      <c r="R396" s="1715"/>
      <c r="S396" s="1715"/>
      <c r="T396" s="1717" t="e">
        <f t="shared" si="361"/>
        <v>#DIV/0!</v>
      </c>
      <c r="U396" s="1715"/>
      <c r="V396" s="1715"/>
      <c r="W396" s="1717" t="e">
        <f t="shared" si="362"/>
        <v>#DIV/0!</v>
      </c>
      <c r="X396" s="1715"/>
      <c r="Y396" s="1715"/>
      <c r="Z396" s="1716"/>
      <c r="AA396" s="1716"/>
      <c r="AB396" s="1716"/>
      <c r="AC396" s="1716"/>
      <c r="AD396" s="1716"/>
      <c r="AE396" s="1716"/>
      <c r="AF396" s="1716"/>
      <c r="AG396" s="1716"/>
      <c r="AH396" s="1716"/>
      <c r="AI396" s="1042">
        <v>0</v>
      </c>
      <c r="AJ396" s="1042"/>
      <c r="AK396" s="1042"/>
      <c r="AL396" s="1042">
        <v>0</v>
      </c>
      <c r="AM396" s="1042"/>
      <c r="AN396" s="1042"/>
      <c r="AO396" s="1042">
        <v>0</v>
      </c>
      <c r="AP396" s="1042"/>
      <c r="AQ396" s="1042"/>
      <c r="AR396" s="180"/>
      <c r="AS396" s="180"/>
      <c r="AT396" s="237"/>
      <c r="AU396" s="237"/>
      <c r="AV396" s="237"/>
      <c r="AW396" s="237"/>
      <c r="AX396" s="246"/>
      <c r="AY396" s="246"/>
    </row>
    <row r="397" spans="1:51" s="205" customFormat="1" hidden="1">
      <c r="A397" s="726"/>
      <c r="B397" s="1724">
        <v>0</v>
      </c>
      <c r="C397" s="1724"/>
      <c r="D397" s="1724"/>
      <c r="E397" s="1724"/>
      <c r="F397" s="1724"/>
      <c r="G397" s="1724"/>
      <c r="H397" s="1724"/>
      <c r="I397" s="1588" t="s">
        <v>1069</v>
      </c>
      <c r="J397" s="1588"/>
      <c r="K397" s="1580"/>
      <c r="L397" s="1717"/>
      <c r="M397" s="1717"/>
      <c r="N397" s="1717"/>
      <c r="O397" s="1232"/>
      <c r="P397" s="1232"/>
      <c r="Q397" s="1717" t="e">
        <f t="shared" ref="Q397" si="363">AI397/Z397</f>
        <v>#DIV/0!</v>
      </c>
      <c r="R397" s="1715"/>
      <c r="S397" s="1715"/>
      <c r="T397" s="1717" t="e">
        <f t="shared" ref="T397" si="364">AL397/AC397</f>
        <v>#DIV/0!</v>
      </c>
      <c r="U397" s="1715"/>
      <c r="V397" s="1715"/>
      <c r="W397" s="1717" t="e">
        <f t="shared" ref="W397" si="365">AO397/AF397</f>
        <v>#DIV/0!</v>
      </c>
      <c r="X397" s="1715"/>
      <c r="Y397" s="1715"/>
      <c r="Z397" s="1716"/>
      <c r="AA397" s="1716"/>
      <c r="AB397" s="1716"/>
      <c r="AC397" s="1716"/>
      <c r="AD397" s="1716"/>
      <c r="AE397" s="1716"/>
      <c r="AF397" s="1716"/>
      <c r="AG397" s="1716"/>
      <c r="AH397" s="1716"/>
      <c r="AI397" s="1042">
        <v>0</v>
      </c>
      <c r="AJ397" s="1042"/>
      <c r="AK397" s="1042"/>
      <c r="AL397" s="1042">
        <v>0</v>
      </c>
      <c r="AM397" s="1042"/>
      <c r="AN397" s="1042"/>
      <c r="AO397" s="1042">
        <v>0</v>
      </c>
      <c r="AP397" s="1042"/>
      <c r="AQ397" s="1042"/>
      <c r="AR397" s="180"/>
      <c r="AS397" s="180"/>
      <c r="AT397" s="237"/>
      <c r="AU397" s="237"/>
      <c r="AV397" s="237"/>
      <c r="AW397" s="237"/>
      <c r="AX397" s="246"/>
      <c r="AY397" s="246"/>
    </row>
    <row r="398" spans="1:51" s="205" customFormat="1" ht="45" hidden="1" customHeight="1">
      <c r="A398" s="726"/>
      <c r="B398" s="1737" t="s">
        <v>879</v>
      </c>
      <c r="C398" s="1737"/>
      <c r="D398" s="1737"/>
      <c r="E398" s="1737"/>
      <c r="F398" s="1737"/>
      <c r="G398" s="1737"/>
      <c r="H398" s="1737"/>
      <c r="I398" s="1738" t="s">
        <v>700</v>
      </c>
      <c r="J398" s="1738"/>
      <c r="K398" s="1738"/>
      <c r="L398" s="1738"/>
      <c r="M398" s="1738"/>
      <c r="N398" s="1738"/>
      <c r="O398" s="1720">
        <v>9014</v>
      </c>
      <c r="P398" s="1720"/>
      <c r="Q398" s="1719" t="s">
        <v>6</v>
      </c>
      <c r="R398" s="1719"/>
      <c r="S398" s="1719"/>
      <c r="T398" s="1719" t="s">
        <v>6</v>
      </c>
      <c r="U398" s="1719"/>
      <c r="V398" s="1719"/>
      <c r="W398" s="1719" t="s">
        <v>6</v>
      </c>
      <c r="X398" s="1719"/>
      <c r="Y398" s="1719"/>
      <c r="Z398" s="1719" t="s">
        <v>6</v>
      </c>
      <c r="AA398" s="1719"/>
      <c r="AB398" s="1719"/>
      <c r="AC398" s="1719" t="s">
        <v>6</v>
      </c>
      <c r="AD398" s="1719"/>
      <c r="AE398" s="1719"/>
      <c r="AF398" s="1719" t="s">
        <v>6</v>
      </c>
      <c r="AG398" s="1719"/>
      <c r="AH398" s="1719"/>
      <c r="AI398" s="1721">
        <f>AI373+AI379+AI392</f>
        <v>0</v>
      </c>
      <c r="AJ398" s="1721"/>
      <c r="AK398" s="1721"/>
      <c r="AL398" s="1721">
        <f>AL373+AL379+AL392</f>
        <v>0</v>
      </c>
      <c r="AM398" s="1721"/>
      <c r="AN398" s="1721"/>
      <c r="AO398" s="1721">
        <f>AO373+AO379+AO392</f>
        <v>0</v>
      </c>
      <c r="AP398" s="1721"/>
      <c r="AQ398" s="1721"/>
      <c r="AR398" s="180"/>
      <c r="AS398" s="180"/>
      <c r="AT398" s="237"/>
      <c r="AU398" s="237"/>
      <c r="AV398" s="237"/>
      <c r="AW398" s="237"/>
      <c r="AX398" s="246"/>
      <c r="AY398" s="246"/>
    </row>
    <row r="399" spans="1:51" s="205" customFormat="1" ht="43.5" hidden="1" customHeight="1">
      <c r="A399" s="726"/>
      <c r="B399" s="1730" t="s">
        <v>293</v>
      </c>
      <c r="C399" s="1731"/>
      <c r="D399" s="1731"/>
      <c r="E399" s="1731"/>
      <c r="F399" s="1731"/>
      <c r="G399" s="1731"/>
      <c r="H399" s="1731"/>
      <c r="I399" s="1731"/>
      <c r="J399" s="1731"/>
      <c r="K399" s="1731"/>
      <c r="L399" s="1731"/>
      <c r="M399" s="1731"/>
      <c r="N399" s="1732"/>
      <c r="O399" s="1733" t="s">
        <v>878</v>
      </c>
      <c r="P399" s="1733"/>
      <c r="Q399" s="1725" t="s">
        <v>6</v>
      </c>
      <c r="R399" s="1725"/>
      <c r="S399" s="1725"/>
      <c r="T399" s="1725" t="s">
        <v>6</v>
      </c>
      <c r="U399" s="1725"/>
      <c r="V399" s="1725"/>
      <c r="W399" s="1725" t="s">
        <v>6</v>
      </c>
      <c r="X399" s="1725"/>
      <c r="Y399" s="1725"/>
      <c r="Z399" s="1725" t="s">
        <v>6</v>
      </c>
      <c r="AA399" s="1725"/>
      <c r="AB399" s="1725"/>
      <c r="AC399" s="1725" t="s">
        <v>6</v>
      </c>
      <c r="AD399" s="1725"/>
      <c r="AE399" s="1725"/>
      <c r="AF399" s="1725" t="s">
        <v>6</v>
      </c>
      <c r="AG399" s="1725"/>
      <c r="AH399" s="1725"/>
      <c r="AI399" s="1718">
        <f>SUM(AI400:AK409)</f>
        <v>0</v>
      </c>
      <c r="AJ399" s="1718"/>
      <c r="AK399" s="1718"/>
      <c r="AL399" s="1718">
        <f>SUM(AL400:AN409)</f>
        <v>0</v>
      </c>
      <c r="AM399" s="1718"/>
      <c r="AN399" s="1718"/>
      <c r="AO399" s="1718">
        <f>SUM(AO400:AQ409)</f>
        <v>0</v>
      </c>
      <c r="AP399" s="1718"/>
      <c r="AQ399" s="1718"/>
      <c r="AR399" s="180"/>
      <c r="AS399" s="180"/>
      <c r="AT399" s="237"/>
      <c r="AU399" s="237"/>
      <c r="AV399" s="237"/>
      <c r="AW399" s="237"/>
      <c r="AX399" s="246"/>
      <c r="AY399" s="246"/>
    </row>
    <row r="400" spans="1:51" s="205" customFormat="1" hidden="1">
      <c r="A400" s="726"/>
      <c r="B400" s="1724" t="s">
        <v>1376</v>
      </c>
      <c r="C400" s="1724"/>
      <c r="D400" s="1724"/>
      <c r="E400" s="1724"/>
      <c r="F400" s="1724"/>
      <c r="G400" s="1724"/>
      <c r="H400" s="1724"/>
      <c r="I400" s="1044" t="s">
        <v>1069</v>
      </c>
      <c r="J400" s="1044"/>
      <c r="K400" s="1580" t="s">
        <v>165</v>
      </c>
      <c r="L400" s="1717"/>
      <c r="M400" s="1717"/>
      <c r="N400" s="1717"/>
      <c r="O400" s="1232"/>
      <c r="P400" s="1232"/>
      <c r="Q400" s="1523">
        <f>AI400/Z400</f>
        <v>0</v>
      </c>
      <c r="R400" s="1523"/>
      <c r="S400" s="1523"/>
      <c r="T400" s="1523">
        <f t="shared" ref="T400" si="366">AL400/AC400</f>
        <v>0</v>
      </c>
      <c r="U400" s="1523"/>
      <c r="V400" s="1523"/>
      <c r="W400" s="1523">
        <f t="shared" ref="W400" si="367">AO400/AF400</f>
        <v>0</v>
      </c>
      <c r="X400" s="1523"/>
      <c r="Y400" s="1523"/>
      <c r="Z400" s="1716">
        <v>280</v>
      </c>
      <c r="AA400" s="1716"/>
      <c r="AB400" s="1716"/>
      <c r="AC400" s="1716">
        <v>280</v>
      </c>
      <c r="AD400" s="1716"/>
      <c r="AE400" s="1716"/>
      <c r="AF400" s="1716">
        <v>280</v>
      </c>
      <c r="AG400" s="1716"/>
      <c r="AH400" s="1716"/>
      <c r="AI400" s="1042">
        <v>0</v>
      </c>
      <c r="AJ400" s="1042"/>
      <c r="AK400" s="1042"/>
      <c r="AL400" s="1042">
        <v>0</v>
      </c>
      <c r="AM400" s="1042"/>
      <c r="AN400" s="1042"/>
      <c r="AO400" s="1042">
        <v>0</v>
      </c>
      <c r="AP400" s="1042"/>
      <c r="AQ400" s="1042"/>
      <c r="AR400" s="180"/>
      <c r="AS400" s="180"/>
      <c r="AT400" s="237"/>
      <c r="AU400" s="237"/>
      <c r="AV400" s="237"/>
      <c r="AW400" s="237"/>
      <c r="AX400" s="246"/>
      <c r="AY400" s="246"/>
    </row>
    <row r="401" spans="1:51" s="205" customFormat="1" ht="27.6" hidden="1" customHeight="1">
      <c r="A401" s="726"/>
      <c r="B401" s="1724" t="s">
        <v>1564</v>
      </c>
      <c r="C401" s="1724"/>
      <c r="D401" s="1724"/>
      <c r="E401" s="1724"/>
      <c r="F401" s="1724"/>
      <c r="G401" s="1724"/>
      <c r="H401" s="1724"/>
      <c r="I401" s="1044" t="s">
        <v>1069</v>
      </c>
      <c r="J401" s="1044"/>
      <c r="K401" s="1580" t="s">
        <v>165</v>
      </c>
      <c r="L401" s="1717"/>
      <c r="M401" s="1717"/>
      <c r="N401" s="1717"/>
      <c r="O401" s="1232"/>
      <c r="P401" s="1232"/>
      <c r="Q401" s="1523">
        <f t="shared" ref="Q401:Q409" si="368">AI401/Z401</f>
        <v>0</v>
      </c>
      <c r="R401" s="1523"/>
      <c r="S401" s="1523"/>
      <c r="T401" s="1523">
        <f t="shared" ref="T401:T409" si="369">AL401/AC401</f>
        <v>0</v>
      </c>
      <c r="U401" s="1523"/>
      <c r="V401" s="1523"/>
      <c r="W401" s="1523">
        <f t="shared" ref="W401:W409" si="370">AO401/AF401</f>
        <v>0</v>
      </c>
      <c r="X401" s="1523"/>
      <c r="Y401" s="1523"/>
      <c r="Z401" s="1716">
        <v>15</v>
      </c>
      <c r="AA401" s="1716"/>
      <c r="AB401" s="1716"/>
      <c r="AC401" s="1716">
        <v>15</v>
      </c>
      <c r="AD401" s="1716"/>
      <c r="AE401" s="1716"/>
      <c r="AF401" s="1716">
        <v>15</v>
      </c>
      <c r="AG401" s="1716"/>
      <c r="AH401" s="1716"/>
      <c r="AI401" s="1042">
        <v>0</v>
      </c>
      <c r="AJ401" s="1042"/>
      <c r="AK401" s="1042"/>
      <c r="AL401" s="1042">
        <v>0</v>
      </c>
      <c r="AM401" s="1042"/>
      <c r="AN401" s="1042"/>
      <c r="AO401" s="1042">
        <v>0</v>
      </c>
      <c r="AP401" s="1042"/>
      <c r="AQ401" s="1042"/>
      <c r="AR401" s="180"/>
      <c r="AS401" s="180"/>
      <c r="AT401" s="237"/>
      <c r="AU401" s="237"/>
      <c r="AV401" s="237"/>
      <c r="AW401" s="237"/>
      <c r="AX401" s="246"/>
      <c r="AY401" s="246"/>
    </row>
    <row r="402" spans="1:51" s="205" customFormat="1" ht="28.9" hidden="1" customHeight="1">
      <c r="A402" s="726"/>
      <c r="B402" s="1724" t="s">
        <v>1565</v>
      </c>
      <c r="C402" s="1724"/>
      <c r="D402" s="1724"/>
      <c r="E402" s="1724"/>
      <c r="F402" s="1724"/>
      <c r="G402" s="1724"/>
      <c r="H402" s="1724"/>
      <c r="I402" s="1044" t="s">
        <v>1069</v>
      </c>
      <c r="J402" s="1044"/>
      <c r="K402" s="1580" t="s">
        <v>165</v>
      </c>
      <c r="L402" s="1717"/>
      <c r="M402" s="1717"/>
      <c r="N402" s="1717"/>
      <c r="O402" s="1232"/>
      <c r="P402" s="1232"/>
      <c r="Q402" s="1523" t="e">
        <f t="shared" si="368"/>
        <v>#DIV/0!</v>
      </c>
      <c r="R402" s="1523"/>
      <c r="S402" s="1523"/>
      <c r="T402" s="1523" t="e">
        <f t="shared" si="369"/>
        <v>#DIV/0!</v>
      </c>
      <c r="U402" s="1523"/>
      <c r="V402" s="1523"/>
      <c r="W402" s="1523" t="e">
        <f t="shared" si="370"/>
        <v>#DIV/0!</v>
      </c>
      <c r="X402" s="1523"/>
      <c r="Y402" s="1523"/>
      <c r="Z402" s="1716"/>
      <c r="AA402" s="1716"/>
      <c r="AB402" s="1716"/>
      <c r="AC402" s="1716"/>
      <c r="AD402" s="1716"/>
      <c r="AE402" s="1716"/>
      <c r="AF402" s="1716"/>
      <c r="AG402" s="1716"/>
      <c r="AH402" s="1716"/>
      <c r="AI402" s="1042">
        <v>0</v>
      </c>
      <c r="AJ402" s="1042"/>
      <c r="AK402" s="1042"/>
      <c r="AL402" s="1042">
        <v>0</v>
      </c>
      <c r="AM402" s="1042"/>
      <c r="AN402" s="1042"/>
      <c r="AO402" s="1042">
        <v>0</v>
      </c>
      <c r="AP402" s="1042"/>
      <c r="AQ402" s="1042"/>
      <c r="AR402" s="180"/>
      <c r="AS402" s="180"/>
      <c r="AT402" s="237"/>
      <c r="AU402" s="237"/>
      <c r="AV402" s="237"/>
      <c r="AW402" s="237"/>
      <c r="AX402" s="246"/>
      <c r="AY402" s="246"/>
    </row>
    <row r="403" spans="1:51" s="205" customFormat="1" ht="30" hidden="1" customHeight="1">
      <c r="A403" s="726"/>
      <c r="B403" s="1724" t="s">
        <v>1566</v>
      </c>
      <c r="C403" s="1724"/>
      <c r="D403" s="1724"/>
      <c r="E403" s="1724"/>
      <c r="F403" s="1724"/>
      <c r="G403" s="1724"/>
      <c r="H403" s="1724"/>
      <c r="I403" s="1044" t="s">
        <v>1069</v>
      </c>
      <c r="J403" s="1044"/>
      <c r="K403" s="1580" t="s">
        <v>165</v>
      </c>
      <c r="L403" s="1717"/>
      <c r="M403" s="1717"/>
      <c r="N403" s="1717"/>
      <c r="O403" s="1232"/>
      <c r="P403" s="1232"/>
      <c r="Q403" s="1523" t="e">
        <f t="shared" si="368"/>
        <v>#DIV/0!</v>
      </c>
      <c r="R403" s="1523"/>
      <c r="S403" s="1523"/>
      <c r="T403" s="1523" t="e">
        <f t="shared" si="369"/>
        <v>#DIV/0!</v>
      </c>
      <c r="U403" s="1523"/>
      <c r="V403" s="1523"/>
      <c r="W403" s="1523" t="e">
        <f t="shared" si="370"/>
        <v>#DIV/0!</v>
      </c>
      <c r="X403" s="1523"/>
      <c r="Y403" s="1523"/>
      <c r="Z403" s="1716"/>
      <c r="AA403" s="1716"/>
      <c r="AB403" s="1716"/>
      <c r="AC403" s="1716"/>
      <c r="AD403" s="1716"/>
      <c r="AE403" s="1716"/>
      <c r="AF403" s="1716"/>
      <c r="AG403" s="1716"/>
      <c r="AH403" s="1716"/>
      <c r="AI403" s="1042">
        <v>0</v>
      </c>
      <c r="AJ403" s="1042"/>
      <c r="AK403" s="1042"/>
      <c r="AL403" s="1042">
        <v>0</v>
      </c>
      <c r="AM403" s="1042"/>
      <c r="AN403" s="1042"/>
      <c r="AO403" s="1042">
        <v>0</v>
      </c>
      <c r="AP403" s="1042"/>
      <c r="AQ403" s="1042"/>
      <c r="AR403" s="180"/>
      <c r="AS403" s="180"/>
      <c r="AT403" s="237"/>
      <c r="AU403" s="237"/>
      <c r="AV403" s="237"/>
      <c r="AW403" s="237"/>
      <c r="AX403" s="246"/>
      <c r="AY403" s="246"/>
    </row>
    <row r="404" spans="1:51" s="205" customFormat="1" ht="45.6" hidden="1" customHeight="1">
      <c r="A404" s="726"/>
      <c r="B404" s="1724" t="s">
        <v>1567</v>
      </c>
      <c r="C404" s="1724"/>
      <c r="D404" s="1724"/>
      <c r="E404" s="1724"/>
      <c r="F404" s="1724"/>
      <c r="G404" s="1724"/>
      <c r="H404" s="1724"/>
      <c r="I404" s="1044" t="s">
        <v>1069</v>
      </c>
      <c r="J404" s="1044"/>
      <c r="K404" s="1580" t="s">
        <v>165</v>
      </c>
      <c r="L404" s="1717"/>
      <c r="M404" s="1717"/>
      <c r="N404" s="1717"/>
      <c r="O404" s="1232"/>
      <c r="P404" s="1232"/>
      <c r="Q404" s="1523">
        <f t="shared" si="368"/>
        <v>0</v>
      </c>
      <c r="R404" s="1523"/>
      <c r="S404" s="1523"/>
      <c r="T404" s="1523">
        <f t="shared" si="369"/>
        <v>0</v>
      </c>
      <c r="U404" s="1523"/>
      <c r="V404" s="1523"/>
      <c r="W404" s="1523">
        <f t="shared" si="370"/>
        <v>0</v>
      </c>
      <c r="X404" s="1523"/>
      <c r="Y404" s="1523"/>
      <c r="Z404" s="1716">
        <v>46</v>
      </c>
      <c r="AA404" s="1716"/>
      <c r="AB404" s="1716"/>
      <c r="AC404" s="1716">
        <v>46</v>
      </c>
      <c r="AD404" s="1716"/>
      <c r="AE404" s="1716"/>
      <c r="AF404" s="1716">
        <v>46</v>
      </c>
      <c r="AG404" s="1716"/>
      <c r="AH404" s="1716"/>
      <c r="AI404" s="1042">
        <v>0</v>
      </c>
      <c r="AJ404" s="1042"/>
      <c r="AK404" s="1042"/>
      <c r="AL404" s="1042">
        <v>0</v>
      </c>
      <c r="AM404" s="1042"/>
      <c r="AN404" s="1042"/>
      <c r="AO404" s="1042">
        <v>0</v>
      </c>
      <c r="AP404" s="1042"/>
      <c r="AQ404" s="1042"/>
      <c r="AR404" s="180"/>
      <c r="AS404" s="180"/>
      <c r="AT404" s="237"/>
      <c r="AU404" s="237"/>
      <c r="AV404" s="237"/>
      <c r="AW404" s="237"/>
      <c r="AX404" s="246"/>
      <c r="AY404" s="246"/>
    </row>
    <row r="405" spans="1:51" s="205" customFormat="1" ht="30.75" hidden="1" customHeight="1">
      <c r="A405" s="726"/>
      <c r="B405" s="1724" t="s">
        <v>1568</v>
      </c>
      <c r="C405" s="1724"/>
      <c r="D405" s="1724"/>
      <c r="E405" s="1724"/>
      <c r="F405" s="1724"/>
      <c r="G405" s="1724"/>
      <c r="H405" s="1724"/>
      <c r="I405" s="1044" t="s">
        <v>1069</v>
      </c>
      <c r="J405" s="1044"/>
      <c r="K405" s="1580" t="s">
        <v>165</v>
      </c>
      <c r="L405" s="1717"/>
      <c r="M405" s="1717"/>
      <c r="N405" s="1717"/>
      <c r="O405" s="1232"/>
      <c r="P405" s="1232"/>
      <c r="Q405" s="1523" t="e">
        <f t="shared" si="368"/>
        <v>#DIV/0!</v>
      </c>
      <c r="R405" s="1523"/>
      <c r="S405" s="1523"/>
      <c r="T405" s="1523" t="e">
        <f t="shared" si="369"/>
        <v>#DIV/0!</v>
      </c>
      <c r="U405" s="1523"/>
      <c r="V405" s="1523"/>
      <c r="W405" s="1523" t="e">
        <f t="shared" si="370"/>
        <v>#DIV/0!</v>
      </c>
      <c r="X405" s="1523"/>
      <c r="Y405" s="1523"/>
      <c r="Z405" s="1716"/>
      <c r="AA405" s="1716"/>
      <c r="AB405" s="1716"/>
      <c r="AC405" s="1716"/>
      <c r="AD405" s="1716"/>
      <c r="AE405" s="1716"/>
      <c r="AF405" s="1716"/>
      <c r="AG405" s="1716"/>
      <c r="AH405" s="1716"/>
      <c r="AI405" s="1042">
        <v>0</v>
      </c>
      <c r="AJ405" s="1042"/>
      <c r="AK405" s="1042"/>
      <c r="AL405" s="1042">
        <v>0</v>
      </c>
      <c r="AM405" s="1042"/>
      <c r="AN405" s="1042"/>
      <c r="AO405" s="1042">
        <v>0</v>
      </c>
      <c r="AP405" s="1042"/>
      <c r="AQ405" s="1042"/>
      <c r="AR405" s="180"/>
      <c r="AS405" s="180"/>
      <c r="AT405" s="237"/>
      <c r="AU405" s="237"/>
      <c r="AV405" s="237"/>
      <c r="AW405" s="237"/>
      <c r="AX405" s="246"/>
      <c r="AY405" s="246"/>
    </row>
    <row r="406" spans="1:51" s="205" customFormat="1" hidden="1">
      <c r="A406" s="726"/>
      <c r="B406" s="1724">
        <v>0</v>
      </c>
      <c r="C406" s="1724"/>
      <c r="D406" s="1724"/>
      <c r="E406" s="1724"/>
      <c r="F406" s="1724"/>
      <c r="G406" s="1724"/>
      <c r="H406" s="1724"/>
      <c r="I406" s="1044" t="s">
        <v>1069</v>
      </c>
      <c r="J406" s="1044"/>
      <c r="K406" s="1580"/>
      <c r="L406" s="1717"/>
      <c r="M406" s="1717"/>
      <c r="N406" s="1717"/>
      <c r="O406" s="1232"/>
      <c r="P406" s="1232"/>
      <c r="Q406" s="1523" t="e">
        <f t="shared" si="368"/>
        <v>#DIV/0!</v>
      </c>
      <c r="R406" s="1523"/>
      <c r="S406" s="1523"/>
      <c r="T406" s="1523" t="e">
        <f t="shared" si="369"/>
        <v>#DIV/0!</v>
      </c>
      <c r="U406" s="1523"/>
      <c r="V406" s="1523"/>
      <c r="W406" s="1523" t="e">
        <f t="shared" si="370"/>
        <v>#DIV/0!</v>
      </c>
      <c r="X406" s="1523"/>
      <c r="Y406" s="1523"/>
      <c r="Z406" s="1716"/>
      <c r="AA406" s="1716"/>
      <c r="AB406" s="1716"/>
      <c r="AC406" s="1716"/>
      <c r="AD406" s="1716"/>
      <c r="AE406" s="1716"/>
      <c r="AF406" s="1716"/>
      <c r="AG406" s="1716"/>
      <c r="AH406" s="1716"/>
      <c r="AI406" s="1042">
        <v>0</v>
      </c>
      <c r="AJ406" s="1042"/>
      <c r="AK406" s="1042"/>
      <c r="AL406" s="1042">
        <v>0</v>
      </c>
      <c r="AM406" s="1042"/>
      <c r="AN406" s="1042"/>
      <c r="AO406" s="1042">
        <v>0</v>
      </c>
      <c r="AP406" s="1042"/>
      <c r="AQ406" s="1042"/>
      <c r="AR406" s="180"/>
      <c r="AS406" s="180"/>
      <c r="AT406" s="237"/>
      <c r="AU406" s="237"/>
      <c r="AV406" s="237"/>
      <c r="AW406" s="237"/>
      <c r="AX406" s="246"/>
      <c r="AY406" s="246"/>
    </row>
    <row r="407" spans="1:51" s="205" customFormat="1" hidden="1">
      <c r="A407" s="726"/>
      <c r="B407" s="1724">
        <v>0</v>
      </c>
      <c r="C407" s="1724"/>
      <c r="D407" s="1724"/>
      <c r="E407" s="1724"/>
      <c r="F407" s="1724"/>
      <c r="G407" s="1724"/>
      <c r="H407" s="1724"/>
      <c r="I407" s="1044" t="s">
        <v>1069</v>
      </c>
      <c r="J407" s="1044"/>
      <c r="K407" s="1580"/>
      <c r="L407" s="1717"/>
      <c r="M407" s="1717"/>
      <c r="N407" s="1717"/>
      <c r="O407" s="1232"/>
      <c r="P407" s="1232"/>
      <c r="Q407" s="1523" t="e">
        <f t="shared" si="368"/>
        <v>#DIV/0!</v>
      </c>
      <c r="R407" s="1523"/>
      <c r="S407" s="1523"/>
      <c r="T407" s="1523" t="e">
        <f t="shared" si="369"/>
        <v>#DIV/0!</v>
      </c>
      <c r="U407" s="1523"/>
      <c r="V407" s="1523"/>
      <c r="W407" s="1523" t="e">
        <f t="shared" si="370"/>
        <v>#DIV/0!</v>
      </c>
      <c r="X407" s="1523"/>
      <c r="Y407" s="1523"/>
      <c r="Z407" s="1716"/>
      <c r="AA407" s="1716"/>
      <c r="AB407" s="1716"/>
      <c r="AC407" s="1716"/>
      <c r="AD407" s="1716"/>
      <c r="AE407" s="1716"/>
      <c r="AF407" s="1716"/>
      <c r="AG407" s="1716"/>
      <c r="AH407" s="1716"/>
      <c r="AI407" s="1042">
        <v>0</v>
      </c>
      <c r="AJ407" s="1042"/>
      <c r="AK407" s="1042"/>
      <c r="AL407" s="1042">
        <v>0</v>
      </c>
      <c r="AM407" s="1042"/>
      <c r="AN407" s="1042"/>
      <c r="AO407" s="1042">
        <v>0</v>
      </c>
      <c r="AP407" s="1042"/>
      <c r="AQ407" s="1042"/>
      <c r="AR407" s="180"/>
      <c r="AS407" s="180"/>
      <c r="AT407" s="237"/>
      <c r="AU407" s="237"/>
      <c r="AV407" s="237"/>
      <c r="AW407" s="237"/>
      <c r="AX407" s="246"/>
      <c r="AY407" s="246"/>
    </row>
    <row r="408" spans="1:51" s="205" customFormat="1" hidden="1">
      <c r="A408" s="726"/>
      <c r="B408" s="1724">
        <v>0</v>
      </c>
      <c r="C408" s="1724"/>
      <c r="D408" s="1724"/>
      <c r="E408" s="1724"/>
      <c r="F408" s="1724"/>
      <c r="G408" s="1724"/>
      <c r="H408" s="1724"/>
      <c r="I408" s="1044" t="s">
        <v>1069</v>
      </c>
      <c r="J408" s="1044"/>
      <c r="K408" s="1580"/>
      <c r="L408" s="1717"/>
      <c r="M408" s="1717"/>
      <c r="N408" s="1717"/>
      <c r="O408" s="1232"/>
      <c r="P408" s="1232"/>
      <c r="Q408" s="1523" t="e">
        <f t="shared" si="368"/>
        <v>#DIV/0!</v>
      </c>
      <c r="R408" s="1523"/>
      <c r="S408" s="1523"/>
      <c r="T408" s="1523" t="e">
        <f t="shared" si="369"/>
        <v>#DIV/0!</v>
      </c>
      <c r="U408" s="1523"/>
      <c r="V408" s="1523"/>
      <c r="W408" s="1523" t="e">
        <f t="shared" si="370"/>
        <v>#DIV/0!</v>
      </c>
      <c r="X408" s="1523"/>
      <c r="Y408" s="1523"/>
      <c r="Z408" s="1716"/>
      <c r="AA408" s="1716"/>
      <c r="AB408" s="1716"/>
      <c r="AC408" s="1716"/>
      <c r="AD408" s="1716"/>
      <c r="AE408" s="1716"/>
      <c r="AF408" s="1716"/>
      <c r="AG408" s="1716"/>
      <c r="AH408" s="1716"/>
      <c r="AI408" s="1042">
        <v>0</v>
      </c>
      <c r="AJ408" s="1042"/>
      <c r="AK408" s="1042"/>
      <c r="AL408" s="1042">
        <v>0</v>
      </c>
      <c r="AM408" s="1042"/>
      <c r="AN408" s="1042"/>
      <c r="AO408" s="1042">
        <v>0</v>
      </c>
      <c r="AP408" s="1042"/>
      <c r="AQ408" s="1042"/>
      <c r="AR408" s="180"/>
      <c r="AS408" s="180"/>
      <c r="AT408" s="237"/>
      <c r="AU408" s="237"/>
      <c r="AV408" s="237"/>
      <c r="AW408" s="237"/>
      <c r="AX408" s="246"/>
      <c r="AY408" s="246"/>
    </row>
    <row r="409" spans="1:51" s="205" customFormat="1" hidden="1">
      <c r="A409" s="726"/>
      <c r="B409" s="1724">
        <v>0</v>
      </c>
      <c r="C409" s="1724"/>
      <c r="D409" s="1724"/>
      <c r="E409" s="1724"/>
      <c r="F409" s="1724"/>
      <c r="G409" s="1724"/>
      <c r="H409" s="1724"/>
      <c r="I409" s="1044" t="s">
        <v>1069</v>
      </c>
      <c r="J409" s="1044"/>
      <c r="K409" s="1580"/>
      <c r="L409" s="1717"/>
      <c r="M409" s="1717"/>
      <c r="N409" s="1717"/>
      <c r="O409" s="1232"/>
      <c r="P409" s="1232"/>
      <c r="Q409" s="1523" t="e">
        <f t="shared" si="368"/>
        <v>#DIV/0!</v>
      </c>
      <c r="R409" s="1523"/>
      <c r="S409" s="1523"/>
      <c r="T409" s="1523" t="e">
        <f t="shared" si="369"/>
        <v>#DIV/0!</v>
      </c>
      <c r="U409" s="1523"/>
      <c r="V409" s="1523"/>
      <c r="W409" s="1523" t="e">
        <f t="shared" si="370"/>
        <v>#DIV/0!</v>
      </c>
      <c r="X409" s="1523"/>
      <c r="Y409" s="1523"/>
      <c r="Z409" s="1716"/>
      <c r="AA409" s="1716"/>
      <c r="AB409" s="1716"/>
      <c r="AC409" s="1716"/>
      <c r="AD409" s="1716"/>
      <c r="AE409" s="1716"/>
      <c r="AF409" s="1716"/>
      <c r="AG409" s="1716"/>
      <c r="AH409" s="1716"/>
      <c r="AI409" s="1042">
        <v>0</v>
      </c>
      <c r="AJ409" s="1042"/>
      <c r="AK409" s="1042"/>
      <c r="AL409" s="1042">
        <v>0</v>
      </c>
      <c r="AM409" s="1042"/>
      <c r="AN409" s="1042"/>
      <c r="AO409" s="1042">
        <v>0</v>
      </c>
      <c r="AP409" s="1042"/>
      <c r="AQ409" s="1042"/>
      <c r="AR409" s="180"/>
      <c r="AS409" s="180"/>
      <c r="AT409" s="237"/>
      <c r="AU409" s="237"/>
      <c r="AV409" s="237"/>
      <c r="AW409" s="237"/>
      <c r="AX409" s="246"/>
      <c r="AY409" s="246"/>
    </row>
    <row r="410" spans="1:51" s="205" customFormat="1" ht="27.75" customHeight="1">
      <c r="A410" s="726"/>
      <c r="B410" s="1730" t="s">
        <v>216</v>
      </c>
      <c r="C410" s="1731"/>
      <c r="D410" s="1731"/>
      <c r="E410" s="1731"/>
      <c r="F410" s="1731"/>
      <c r="G410" s="1731"/>
      <c r="H410" s="1731"/>
      <c r="I410" s="1731"/>
      <c r="J410" s="1731"/>
      <c r="K410" s="1731"/>
      <c r="L410" s="1731"/>
      <c r="M410" s="1731"/>
      <c r="N410" s="1732"/>
      <c r="O410" s="1733" t="s">
        <v>877</v>
      </c>
      <c r="P410" s="1733"/>
      <c r="Q410" s="1725" t="s">
        <v>6</v>
      </c>
      <c r="R410" s="1725"/>
      <c r="S410" s="1725"/>
      <c r="T410" s="1725" t="s">
        <v>6</v>
      </c>
      <c r="U410" s="1725"/>
      <c r="V410" s="1725"/>
      <c r="W410" s="1725" t="s">
        <v>6</v>
      </c>
      <c r="X410" s="1725"/>
      <c r="Y410" s="1725"/>
      <c r="Z410" s="1725" t="s">
        <v>6</v>
      </c>
      <c r="AA410" s="1725"/>
      <c r="AB410" s="1725"/>
      <c r="AC410" s="1725" t="s">
        <v>6</v>
      </c>
      <c r="AD410" s="1725"/>
      <c r="AE410" s="1725"/>
      <c r="AF410" s="1725" t="s">
        <v>6</v>
      </c>
      <c r="AG410" s="1725"/>
      <c r="AH410" s="1725"/>
      <c r="AI410" s="1718">
        <f>AI411+AI422</f>
        <v>31471.68</v>
      </c>
      <c r="AJ410" s="1718"/>
      <c r="AK410" s="1718"/>
      <c r="AL410" s="1718">
        <f>AL411+AL422</f>
        <v>31471.68</v>
      </c>
      <c r="AM410" s="1718"/>
      <c r="AN410" s="1718"/>
      <c r="AO410" s="1718">
        <f>AO411+AO422</f>
        <v>31471.68</v>
      </c>
      <c r="AP410" s="1718"/>
      <c r="AQ410" s="1718"/>
      <c r="AR410" s="180"/>
      <c r="AS410" s="180"/>
      <c r="AT410" s="237"/>
      <c r="AU410" s="237"/>
      <c r="AV410" s="237"/>
      <c r="AW410" s="237"/>
      <c r="AX410" s="246"/>
      <c r="AY410" s="246"/>
    </row>
    <row r="411" spans="1:51" s="205" customFormat="1" ht="30.75" customHeight="1">
      <c r="A411" s="726"/>
      <c r="B411" s="1726" t="s">
        <v>215</v>
      </c>
      <c r="C411" s="1727"/>
      <c r="D411" s="1727"/>
      <c r="E411" s="1727"/>
      <c r="F411" s="1727"/>
      <c r="G411" s="1727"/>
      <c r="H411" s="1727"/>
      <c r="I411" s="1727"/>
      <c r="J411" s="1727"/>
      <c r="K411" s="1727"/>
      <c r="L411" s="1727"/>
      <c r="M411" s="1727"/>
      <c r="N411" s="1728"/>
      <c r="O411" s="1729"/>
      <c r="P411" s="1729"/>
      <c r="Q411" s="1722" t="s">
        <v>6</v>
      </c>
      <c r="R411" s="1722"/>
      <c r="S411" s="1722"/>
      <c r="T411" s="1722" t="s">
        <v>6</v>
      </c>
      <c r="U411" s="1722"/>
      <c r="V411" s="1722"/>
      <c r="W411" s="1722" t="s">
        <v>6</v>
      </c>
      <c r="X411" s="1722"/>
      <c r="Y411" s="1722"/>
      <c r="Z411" s="1722" t="s">
        <v>6</v>
      </c>
      <c r="AA411" s="1722"/>
      <c r="AB411" s="1722"/>
      <c r="AC411" s="1722" t="s">
        <v>6</v>
      </c>
      <c r="AD411" s="1722"/>
      <c r="AE411" s="1722"/>
      <c r="AF411" s="1722" t="s">
        <v>6</v>
      </c>
      <c r="AG411" s="1722"/>
      <c r="AH411" s="1722"/>
      <c r="AI411" s="1723">
        <f>SUM(AI412:AK421)</f>
        <v>31471.68</v>
      </c>
      <c r="AJ411" s="1723"/>
      <c r="AK411" s="1723"/>
      <c r="AL411" s="1723">
        <f>SUM(AL412:AN421)</f>
        <v>31471.68</v>
      </c>
      <c r="AM411" s="1723"/>
      <c r="AN411" s="1723"/>
      <c r="AO411" s="1723">
        <f>SUM(AO412:AQ421)</f>
        <v>31471.68</v>
      </c>
      <c r="AP411" s="1723"/>
      <c r="AQ411" s="1723"/>
      <c r="AR411" s="180"/>
      <c r="AS411" s="180"/>
      <c r="AT411" s="237"/>
      <c r="AU411" s="237"/>
      <c r="AV411" s="237"/>
      <c r="AW411" s="237"/>
      <c r="AX411" s="246"/>
      <c r="AY411" s="246"/>
    </row>
    <row r="412" spans="1:51" s="205" customFormat="1">
      <c r="A412" s="726"/>
      <c r="B412" s="1724" t="s">
        <v>1376</v>
      </c>
      <c r="C412" s="1724"/>
      <c r="D412" s="1724"/>
      <c r="E412" s="1724"/>
      <c r="F412" s="1724"/>
      <c r="G412" s="1724"/>
      <c r="H412" s="1724"/>
      <c r="I412" s="1044" t="s">
        <v>1069</v>
      </c>
      <c r="J412" s="1044"/>
      <c r="K412" s="1580" t="s">
        <v>166</v>
      </c>
      <c r="L412" s="1717"/>
      <c r="M412" s="1717"/>
      <c r="N412" s="1717"/>
      <c r="O412" s="1232"/>
      <c r="P412" s="1232"/>
      <c r="Q412" s="1523">
        <f>AI412/Z412</f>
        <v>53.428571428571431</v>
      </c>
      <c r="R412" s="1523"/>
      <c r="S412" s="1523"/>
      <c r="T412" s="1523">
        <f t="shared" ref="T412" si="371">AL412/AC412</f>
        <v>112.39885714285714</v>
      </c>
      <c r="U412" s="1523"/>
      <c r="V412" s="1523"/>
      <c r="W412" s="1523">
        <f t="shared" ref="W412" si="372">AO412/AF412</f>
        <v>112.39885714285714</v>
      </c>
      <c r="X412" s="1523"/>
      <c r="Y412" s="1523"/>
      <c r="Z412" s="1716">
        <v>280</v>
      </c>
      <c r="AA412" s="1716"/>
      <c r="AB412" s="1716"/>
      <c r="AC412" s="1716">
        <v>280</v>
      </c>
      <c r="AD412" s="1716"/>
      <c r="AE412" s="1716"/>
      <c r="AF412" s="1716">
        <v>280</v>
      </c>
      <c r="AG412" s="1716"/>
      <c r="AH412" s="1716"/>
      <c r="AI412" s="1042">
        <v>14960</v>
      </c>
      <c r="AJ412" s="1042"/>
      <c r="AK412" s="1042"/>
      <c r="AL412" s="1042">
        <v>31471.68</v>
      </c>
      <c r="AM412" s="1042"/>
      <c r="AN412" s="1042"/>
      <c r="AO412" s="1042">
        <v>31471.68</v>
      </c>
      <c r="AP412" s="1042"/>
      <c r="AQ412" s="1042"/>
      <c r="AR412" s="180"/>
      <c r="AS412" s="180"/>
      <c r="AT412" s="237"/>
      <c r="AU412" s="237"/>
      <c r="AV412" s="237"/>
      <c r="AW412" s="237"/>
      <c r="AX412" s="246"/>
      <c r="AY412" s="246"/>
    </row>
    <row r="413" spans="1:51" s="205" customFormat="1" ht="29.45" hidden="1" customHeight="1">
      <c r="A413" s="726"/>
      <c r="B413" s="1724" t="s">
        <v>1564</v>
      </c>
      <c r="C413" s="1724"/>
      <c r="D413" s="1724"/>
      <c r="E413" s="1724"/>
      <c r="F413" s="1724"/>
      <c r="G413" s="1724"/>
      <c r="H413" s="1724"/>
      <c r="I413" s="1044" t="s">
        <v>1069</v>
      </c>
      <c r="J413" s="1044"/>
      <c r="K413" s="1580" t="s">
        <v>166</v>
      </c>
      <c r="L413" s="1717"/>
      <c r="M413" s="1717"/>
      <c r="N413" s="1717"/>
      <c r="O413" s="1232"/>
      <c r="P413" s="1232"/>
      <c r="Q413" s="1523">
        <f t="shared" ref="Q413:Q417" si="373">AI413/Z413</f>
        <v>0</v>
      </c>
      <c r="R413" s="1523"/>
      <c r="S413" s="1523"/>
      <c r="T413" s="1523">
        <f t="shared" ref="T413:T417" si="374">AL413/AC413</f>
        <v>0</v>
      </c>
      <c r="U413" s="1523"/>
      <c r="V413" s="1523"/>
      <c r="W413" s="1523">
        <f t="shared" ref="W413:W417" si="375">AO413/AF413</f>
        <v>0</v>
      </c>
      <c r="X413" s="1523"/>
      <c r="Y413" s="1523"/>
      <c r="Z413" s="1716">
        <v>15</v>
      </c>
      <c r="AA413" s="1716"/>
      <c r="AB413" s="1716"/>
      <c r="AC413" s="1716">
        <v>15</v>
      </c>
      <c r="AD413" s="1716"/>
      <c r="AE413" s="1716"/>
      <c r="AF413" s="1716">
        <v>15</v>
      </c>
      <c r="AG413" s="1716"/>
      <c r="AH413" s="1716"/>
      <c r="AI413" s="1042">
        <v>0</v>
      </c>
      <c r="AJ413" s="1042"/>
      <c r="AK413" s="1042"/>
      <c r="AL413" s="1042">
        <v>0</v>
      </c>
      <c r="AM413" s="1042"/>
      <c r="AN413" s="1042"/>
      <c r="AO413" s="1042">
        <v>0</v>
      </c>
      <c r="AP413" s="1042"/>
      <c r="AQ413" s="1042"/>
      <c r="AR413" s="180"/>
      <c r="AS413" s="180"/>
      <c r="AT413" s="237"/>
      <c r="AU413" s="237"/>
      <c r="AV413" s="237"/>
      <c r="AW413" s="237"/>
      <c r="AX413" s="246"/>
      <c r="AY413" s="246"/>
    </row>
    <row r="414" spans="1:51" s="205" customFormat="1" ht="29.45" hidden="1" customHeight="1">
      <c r="A414" s="726"/>
      <c r="B414" s="1724" t="s">
        <v>1565</v>
      </c>
      <c r="C414" s="1724"/>
      <c r="D414" s="1724"/>
      <c r="E414" s="1724"/>
      <c r="F414" s="1724"/>
      <c r="G414" s="1724"/>
      <c r="H414" s="1724"/>
      <c r="I414" s="1044" t="s">
        <v>1069</v>
      </c>
      <c r="J414" s="1044"/>
      <c r="K414" s="1580" t="s">
        <v>166</v>
      </c>
      <c r="L414" s="1717"/>
      <c r="M414" s="1717"/>
      <c r="N414" s="1717"/>
      <c r="O414" s="1232"/>
      <c r="P414" s="1232"/>
      <c r="Q414" s="1523" t="e">
        <f t="shared" si="373"/>
        <v>#DIV/0!</v>
      </c>
      <c r="R414" s="1523"/>
      <c r="S414" s="1523"/>
      <c r="T414" s="1523" t="e">
        <f t="shared" si="374"/>
        <v>#DIV/0!</v>
      </c>
      <c r="U414" s="1523"/>
      <c r="V414" s="1523"/>
      <c r="W414" s="1523" t="e">
        <f t="shared" si="375"/>
        <v>#DIV/0!</v>
      </c>
      <c r="X414" s="1523"/>
      <c r="Y414" s="1523"/>
      <c r="Z414" s="1716"/>
      <c r="AA414" s="1716"/>
      <c r="AB414" s="1716"/>
      <c r="AC414" s="1716"/>
      <c r="AD414" s="1716"/>
      <c r="AE414" s="1716"/>
      <c r="AF414" s="1716"/>
      <c r="AG414" s="1716"/>
      <c r="AH414" s="1716"/>
      <c r="AI414" s="1042">
        <v>0</v>
      </c>
      <c r="AJ414" s="1042"/>
      <c r="AK414" s="1042"/>
      <c r="AL414" s="1042">
        <v>0</v>
      </c>
      <c r="AM414" s="1042"/>
      <c r="AN414" s="1042"/>
      <c r="AO414" s="1042">
        <v>0</v>
      </c>
      <c r="AP414" s="1042"/>
      <c r="AQ414" s="1042"/>
      <c r="AR414" s="180"/>
      <c r="AS414" s="180"/>
      <c r="AT414" s="237"/>
      <c r="AU414" s="237"/>
      <c r="AV414" s="237"/>
      <c r="AW414" s="237"/>
      <c r="AX414" s="246"/>
      <c r="AY414" s="246"/>
    </row>
    <row r="415" spans="1:51" s="205" customFormat="1" ht="28.9" hidden="1" customHeight="1">
      <c r="A415" s="726"/>
      <c r="B415" s="1724" t="s">
        <v>1566</v>
      </c>
      <c r="C415" s="1724"/>
      <c r="D415" s="1724"/>
      <c r="E415" s="1724"/>
      <c r="F415" s="1724"/>
      <c r="G415" s="1724"/>
      <c r="H415" s="1724"/>
      <c r="I415" s="1044" t="s">
        <v>1069</v>
      </c>
      <c r="J415" s="1044"/>
      <c r="K415" s="1580" t="s">
        <v>166</v>
      </c>
      <c r="L415" s="1717"/>
      <c r="M415" s="1717"/>
      <c r="N415" s="1717"/>
      <c r="O415" s="1232"/>
      <c r="P415" s="1232"/>
      <c r="Q415" s="1523">
        <f t="shared" si="373"/>
        <v>0</v>
      </c>
      <c r="R415" s="1523"/>
      <c r="S415" s="1523"/>
      <c r="T415" s="1523">
        <f t="shared" si="374"/>
        <v>0</v>
      </c>
      <c r="U415" s="1523"/>
      <c r="V415" s="1523"/>
      <c r="W415" s="1523">
        <f t="shared" si="375"/>
        <v>0</v>
      </c>
      <c r="X415" s="1523"/>
      <c r="Y415" s="1523"/>
      <c r="Z415" s="1716">
        <v>290</v>
      </c>
      <c r="AA415" s="1716"/>
      <c r="AB415" s="1716"/>
      <c r="AC415" s="1716">
        <v>290</v>
      </c>
      <c r="AD415" s="1716"/>
      <c r="AE415" s="1716"/>
      <c r="AF415" s="1716">
        <v>290</v>
      </c>
      <c r="AG415" s="1716"/>
      <c r="AH415" s="1716"/>
      <c r="AI415" s="1042">
        <v>0</v>
      </c>
      <c r="AJ415" s="1042"/>
      <c r="AK415" s="1042"/>
      <c r="AL415" s="1042">
        <v>0</v>
      </c>
      <c r="AM415" s="1042"/>
      <c r="AN415" s="1042"/>
      <c r="AO415" s="1042">
        <v>0</v>
      </c>
      <c r="AP415" s="1042"/>
      <c r="AQ415" s="1042"/>
      <c r="AR415" s="180"/>
      <c r="AS415" s="180"/>
      <c r="AT415" s="237"/>
      <c r="AU415" s="237"/>
      <c r="AV415" s="237"/>
      <c r="AW415" s="237"/>
      <c r="AX415" s="246"/>
      <c r="AY415" s="246"/>
    </row>
    <row r="416" spans="1:51" s="205" customFormat="1" ht="43.15" customHeight="1">
      <c r="A416" s="726"/>
      <c r="B416" s="1724" t="s">
        <v>1567</v>
      </c>
      <c r="C416" s="1724"/>
      <c r="D416" s="1724"/>
      <c r="E416" s="1724"/>
      <c r="F416" s="1724"/>
      <c r="G416" s="1724"/>
      <c r="H416" s="1724"/>
      <c r="I416" s="1044" t="s">
        <v>1069</v>
      </c>
      <c r="J416" s="1044"/>
      <c r="K416" s="1580" t="s">
        <v>166</v>
      </c>
      <c r="L416" s="1717"/>
      <c r="M416" s="1717"/>
      <c r="N416" s="1717"/>
      <c r="O416" s="1232"/>
      <c r="P416" s="1232"/>
      <c r="Q416" s="1523">
        <f t="shared" si="373"/>
        <v>358.9495652173913</v>
      </c>
      <c r="R416" s="1523"/>
      <c r="S416" s="1523"/>
      <c r="T416" s="1523">
        <f t="shared" si="374"/>
        <v>0</v>
      </c>
      <c r="U416" s="1523"/>
      <c r="V416" s="1523"/>
      <c r="W416" s="1523">
        <f t="shared" si="375"/>
        <v>0</v>
      </c>
      <c r="X416" s="1523"/>
      <c r="Y416" s="1523"/>
      <c r="Z416" s="1716">
        <v>46</v>
      </c>
      <c r="AA416" s="1716"/>
      <c r="AB416" s="1716"/>
      <c r="AC416" s="1716">
        <v>46</v>
      </c>
      <c r="AD416" s="1716"/>
      <c r="AE416" s="1716"/>
      <c r="AF416" s="1716">
        <v>46</v>
      </c>
      <c r="AG416" s="1716"/>
      <c r="AH416" s="1716"/>
      <c r="AI416" s="1042">
        <v>16511.68</v>
      </c>
      <c r="AJ416" s="1042"/>
      <c r="AK416" s="1042"/>
      <c r="AL416" s="1042">
        <v>0</v>
      </c>
      <c r="AM416" s="1042"/>
      <c r="AN416" s="1042"/>
      <c r="AO416" s="1042">
        <v>0</v>
      </c>
      <c r="AP416" s="1042"/>
      <c r="AQ416" s="1042"/>
      <c r="AR416" s="180"/>
      <c r="AS416" s="180"/>
      <c r="AT416" s="237"/>
      <c r="AU416" s="237"/>
      <c r="AV416" s="237"/>
      <c r="AW416" s="237"/>
      <c r="AX416" s="246"/>
      <c r="AY416" s="246"/>
    </row>
    <row r="417" spans="1:51" s="205" customFormat="1" ht="28.15" hidden="1" customHeight="1">
      <c r="A417" s="726"/>
      <c r="B417" s="1724">
        <v>0</v>
      </c>
      <c r="C417" s="1724"/>
      <c r="D417" s="1724"/>
      <c r="E417" s="1724"/>
      <c r="F417" s="1724"/>
      <c r="G417" s="1724"/>
      <c r="H417" s="1724"/>
      <c r="I417" s="1044" t="s">
        <v>1069</v>
      </c>
      <c r="J417" s="1044"/>
      <c r="K417" s="1580" t="s">
        <v>166</v>
      </c>
      <c r="L417" s="1717"/>
      <c r="M417" s="1717"/>
      <c r="N417" s="1717"/>
      <c r="O417" s="1232"/>
      <c r="P417" s="1232"/>
      <c r="Q417" s="1523" t="e">
        <f t="shared" si="373"/>
        <v>#DIV/0!</v>
      </c>
      <c r="R417" s="1523"/>
      <c r="S417" s="1523"/>
      <c r="T417" s="1523" t="e">
        <f t="shared" si="374"/>
        <v>#DIV/0!</v>
      </c>
      <c r="U417" s="1523"/>
      <c r="V417" s="1523"/>
      <c r="W417" s="1523" t="e">
        <f t="shared" si="375"/>
        <v>#DIV/0!</v>
      </c>
      <c r="X417" s="1523"/>
      <c r="Y417" s="1523"/>
      <c r="Z417" s="1716"/>
      <c r="AA417" s="1716"/>
      <c r="AB417" s="1716"/>
      <c r="AC417" s="1716"/>
      <c r="AD417" s="1716"/>
      <c r="AE417" s="1716"/>
      <c r="AF417" s="1716"/>
      <c r="AG417" s="1716"/>
      <c r="AH417" s="1716"/>
      <c r="AI417" s="1042">
        <v>0</v>
      </c>
      <c r="AJ417" s="1042"/>
      <c r="AK417" s="1042"/>
      <c r="AL417" s="1042">
        <v>0</v>
      </c>
      <c r="AM417" s="1042"/>
      <c r="AN417" s="1042"/>
      <c r="AO417" s="1042">
        <v>0</v>
      </c>
      <c r="AP417" s="1042"/>
      <c r="AQ417" s="1042"/>
      <c r="AR417" s="180"/>
      <c r="AS417" s="180"/>
      <c r="AT417" s="237"/>
      <c r="AU417" s="237"/>
      <c r="AV417" s="237"/>
      <c r="AW417" s="237"/>
      <c r="AX417" s="246"/>
      <c r="AY417" s="246"/>
    </row>
    <row r="418" spans="1:51" s="205" customFormat="1" ht="28.15" hidden="1" customHeight="1">
      <c r="A418" s="726"/>
      <c r="B418" s="1724">
        <v>0</v>
      </c>
      <c r="C418" s="1724"/>
      <c r="D418" s="1724"/>
      <c r="E418" s="1724"/>
      <c r="F418" s="1724"/>
      <c r="G418" s="1724"/>
      <c r="H418" s="1724"/>
      <c r="I418" s="1044" t="s">
        <v>1069</v>
      </c>
      <c r="J418" s="1044"/>
      <c r="K418" s="1580"/>
      <c r="L418" s="1717"/>
      <c r="M418" s="1717"/>
      <c r="N418" s="1717"/>
      <c r="O418" s="1232"/>
      <c r="P418" s="1232"/>
      <c r="Q418" s="1523" t="e">
        <f t="shared" ref="Q418" si="376">AI418/Z418</f>
        <v>#DIV/0!</v>
      </c>
      <c r="R418" s="1523"/>
      <c r="S418" s="1523"/>
      <c r="T418" s="1523" t="e">
        <f t="shared" ref="T418" si="377">AL418/AC418</f>
        <v>#DIV/0!</v>
      </c>
      <c r="U418" s="1523"/>
      <c r="V418" s="1523"/>
      <c r="W418" s="1523" t="e">
        <f t="shared" ref="W418" si="378">AO418/AF418</f>
        <v>#DIV/0!</v>
      </c>
      <c r="X418" s="1523"/>
      <c r="Y418" s="1523"/>
      <c r="Z418" s="1716"/>
      <c r="AA418" s="1716"/>
      <c r="AB418" s="1716"/>
      <c r="AC418" s="1716"/>
      <c r="AD418" s="1716"/>
      <c r="AE418" s="1716"/>
      <c r="AF418" s="1716"/>
      <c r="AG418" s="1716"/>
      <c r="AH418" s="1716"/>
      <c r="AI418" s="1042">
        <v>0</v>
      </c>
      <c r="AJ418" s="1042"/>
      <c r="AK418" s="1042"/>
      <c r="AL418" s="1042">
        <v>0</v>
      </c>
      <c r="AM418" s="1042"/>
      <c r="AN418" s="1042"/>
      <c r="AO418" s="1042">
        <v>0</v>
      </c>
      <c r="AP418" s="1042"/>
      <c r="AQ418" s="1042"/>
      <c r="AR418" s="180"/>
      <c r="AS418" s="180"/>
      <c r="AT418" s="237"/>
      <c r="AU418" s="237"/>
      <c r="AV418" s="237"/>
      <c r="AW418" s="237"/>
      <c r="AX418" s="246"/>
      <c r="AY418" s="246"/>
    </row>
    <row r="419" spans="1:51" s="205" customFormat="1" ht="28.15" hidden="1" customHeight="1">
      <c r="A419" s="726"/>
      <c r="B419" s="1724">
        <v>0</v>
      </c>
      <c r="C419" s="1724"/>
      <c r="D419" s="1724"/>
      <c r="E419" s="1724"/>
      <c r="F419" s="1724"/>
      <c r="G419" s="1724"/>
      <c r="H419" s="1724"/>
      <c r="I419" s="1044" t="s">
        <v>1069</v>
      </c>
      <c r="J419" s="1044"/>
      <c r="K419" s="1580"/>
      <c r="L419" s="1717"/>
      <c r="M419" s="1717"/>
      <c r="N419" s="1717"/>
      <c r="O419" s="1232"/>
      <c r="P419" s="1232"/>
      <c r="Q419" s="1523" t="e">
        <f t="shared" ref="Q419:Q421" si="379">AI419/Z419</f>
        <v>#DIV/0!</v>
      </c>
      <c r="R419" s="1523"/>
      <c r="S419" s="1523"/>
      <c r="T419" s="1523" t="e">
        <f t="shared" ref="T419:T421" si="380">AL419/AC419</f>
        <v>#DIV/0!</v>
      </c>
      <c r="U419" s="1523"/>
      <c r="V419" s="1523"/>
      <c r="W419" s="1523" t="e">
        <f t="shared" ref="W419:W421" si="381">AO419/AF419</f>
        <v>#DIV/0!</v>
      </c>
      <c r="X419" s="1523"/>
      <c r="Y419" s="1523"/>
      <c r="Z419" s="1716"/>
      <c r="AA419" s="1716"/>
      <c r="AB419" s="1716"/>
      <c r="AC419" s="1716"/>
      <c r="AD419" s="1716"/>
      <c r="AE419" s="1716"/>
      <c r="AF419" s="1716"/>
      <c r="AG419" s="1716"/>
      <c r="AH419" s="1716"/>
      <c r="AI419" s="1042">
        <v>0</v>
      </c>
      <c r="AJ419" s="1042"/>
      <c r="AK419" s="1042"/>
      <c r="AL419" s="1042">
        <v>0</v>
      </c>
      <c r="AM419" s="1042"/>
      <c r="AN419" s="1042"/>
      <c r="AO419" s="1042">
        <v>0</v>
      </c>
      <c r="AP419" s="1042"/>
      <c r="AQ419" s="1042"/>
      <c r="AR419" s="180"/>
      <c r="AS419" s="180"/>
      <c r="AT419" s="237"/>
      <c r="AU419" s="237"/>
      <c r="AV419" s="237"/>
      <c r="AW419" s="237"/>
      <c r="AX419" s="246"/>
      <c r="AY419" s="246"/>
    </row>
    <row r="420" spans="1:51" s="205" customFormat="1" ht="15" hidden="1" customHeight="1">
      <c r="A420" s="726"/>
      <c r="B420" s="1724">
        <v>0</v>
      </c>
      <c r="C420" s="1724"/>
      <c r="D420" s="1724"/>
      <c r="E420" s="1724"/>
      <c r="F420" s="1724"/>
      <c r="G420" s="1724"/>
      <c r="H420" s="1724"/>
      <c r="I420" s="1044" t="s">
        <v>1069</v>
      </c>
      <c r="J420" s="1044"/>
      <c r="K420" s="1580"/>
      <c r="L420" s="1717"/>
      <c r="M420" s="1717"/>
      <c r="N420" s="1717"/>
      <c r="O420" s="1232"/>
      <c r="P420" s="1232"/>
      <c r="Q420" s="1523" t="e">
        <f t="shared" si="379"/>
        <v>#DIV/0!</v>
      </c>
      <c r="R420" s="1523"/>
      <c r="S420" s="1523"/>
      <c r="T420" s="1523" t="e">
        <f t="shared" si="380"/>
        <v>#DIV/0!</v>
      </c>
      <c r="U420" s="1523"/>
      <c r="V420" s="1523"/>
      <c r="W420" s="1523" t="e">
        <f t="shared" si="381"/>
        <v>#DIV/0!</v>
      </c>
      <c r="X420" s="1523"/>
      <c r="Y420" s="1523"/>
      <c r="Z420" s="1716"/>
      <c r="AA420" s="1716"/>
      <c r="AB420" s="1716"/>
      <c r="AC420" s="1716"/>
      <c r="AD420" s="1716"/>
      <c r="AE420" s="1716"/>
      <c r="AF420" s="1716"/>
      <c r="AG420" s="1716"/>
      <c r="AH420" s="1716"/>
      <c r="AI420" s="1042">
        <v>0</v>
      </c>
      <c r="AJ420" s="1042"/>
      <c r="AK420" s="1042"/>
      <c r="AL420" s="1042">
        <v>0</v>
      </c>
      <c r="AM420" s="1042"/>
      <c r="AN420" s="1042"/>
      <c r="AO420" s="1042">
        <v>0</v>
      </c>
      <c r="AP420" s="1042"/>
      <c r="AQ420" s="1042"/>
      <c r="AR420" s="180"/>
      <c r="AS420" s="180"/>
      <c r="AT420" s="237"/>
      <c r="AU420" s="237"/>
      <c r="AV420" s="237"/>
      <c r="AW420" s="237"/>
      <c r="AX420" s="246"/>
      <c r="AY420" s="246"/>
    </row>
    <row r="421" spans="1:51" s="205" customFormat="1" ht="14.45" hidden="1" customHeight="1">
      <c r="A421" s="726"/>
      <c r="B421" s="1724">
        <v>0</v>
      </c>
      <c r="C421" s="1724"/>
      <c r="D421" s="1724"/>
      <c r="E421" s="1724"/>
      <c r="F421" s="1724"/>
      <c r="G421" s="1724"/>
      <c r="H421" s="1724"/>
      <c r="I421" s="1044" t="s">
        <v>1069</v>
      </c>
      <c r="J421" s="1044"/>
      <c r="K421" s="1580"/>
      <c r="L421" s="1717"/>
      <c r="M421" s="1717"/>
      <c r="N421" s="1717"/>
      <c r="O421" s="1232"/>
      <c r="P421" s="1232"/>
      <c r="Q421" s="1523" t="e">
        <f t="shared" si="379"/>
        <v>#DIV/0!</v>
      </c>
      <c r="R421" s="1523"/>
      <c r="S421" s="1523"/>
      <c r="T421" s="1523" t="e">
        <f t="shared" si="380"/>
        <v>#DIV/0!</v>
      </c>
      <c r="U421" s="1523"/>
      <c r="V421" s="1523"/>
      <c r="W421" s="1523" t="e">
        <f t="shared" si="381"/>
        <v>#DIV/0!</v>
      </c>
      <c r="X421" s="1523"/>
      <c r="Y421" s="1523"/>
      <c r="Z421" s="1716"/>
      <c r="AA421" s="1716"/>
      <c r="AB421" s="1716"/>
      <c r="AC421" s="1716"/>
      <c r="AD421" s="1716"/>
      <c r="AE421" s="1716"/>
      <c r="AF421" s="1716"/>
      <c r="AG421" s="1716"/>
      <c r="AH421" s="1716"/>
      <c r="AI421" s="1042">
        <v>0</v>
      </c>
      <c r="AJ421" s="1042"/>
      <c r="AK421" s="1042"/>
      <c r="AL421" s="1042">
        <v>0</v>
      </c>
      <c r="AM421" s="1042"/>
      <c r="AN421" s="1042"/>
      <c r="AO421" s="1042">
        <v>0</v>
      </c>
      <c r="AP421" s="1042"/>
      <c r="AQ421" s="1042"/>
      <c r="AR421" s="180"/>
      <c r="AS421" s="180"/>
      <c r="AT421" s="237"/>
      <c r="AU421" s="237"/>
      <c r="AV421" s="237"/>
      <c r="AW421" s="237"/>
      <c r="AX421" s="246"/>
      <c r="AY421" s="246"/>
    </row>
    <row r="422" spans="1:51" s="205" customFormat="1" ht="45.75" hidden="1" customHeight="1">
      <c r="A422" s="726"/>
      <c r="B422" s="1726" t="s">
        <v>255</v>
      </c>
      <c r="C422" s="1727"/>
      <c r="D422" s="1727"/>
      <c r="E422" s="1727"/>
      <c r="F422" s="1727"/>
      <c r="G422" s="1727"/>
      <c r="H422" s="1727"/>
      <c r="I422" s="1727"/>
      <c r="J422" s="1727"/>
      <c r="K422" s="1727"/>
      <c r="L422" s="1727"/>
      <c r="M422" s="1727"/>
      <c r="N422" s="1728"/>
      <c r="O422" s="1729"/>
      <c r="P422" s="1729"/>
      <c r="Q422" s="1722" t="s">
        <v>6</v>
      </c>
      <c r="R422" s="1722"/>
      <c r="S422" s="1722"/>
      <c r="T422" s="1722" t="s">
        <v>6</v>
      </c>
      <c r="U422" s="1722"/>
      <c r="V422" s="1722"/>
      <c r="W422" s="1722" t="s">
        <v>6</v>
      </c>
      <c r="X422" s="1722"/>
      <c r="Y422" s="1722"/>
      <c r="Z422" s="1722" t="s">
        <v>6</v>
      </c>
      <c r="AA422" s="1722"/>
      <c r="AB422" s="1722"/>
      <c r="AC422" s="1722" t="s">
        <v>6</v>
      </c>
      <c r="AD422" s="1722"/>
      <c r="AE422" s="1722"/>
      <c r="AF422" s="1722" t="s">
        <v>6</v>
      </c>
      <c r="AG422" s="1722"/>
      <c r="AH422" s="1722"/>
      <c r="AI422" s="1723">
        <f>SUM(AI423:AK427)</f>
        <v>0</v>
      </c>
      <c r="AJ422" s="1723"/>
      <c r="AK422" s="1723"/>
      <c r="AL422" s="1723">
        <f>SUM(AL423:AN427)</f>
        <v>0</v>
      </c>
      <c r="AM422" s="1723"/>
      <c r="AN422" s="1723"/>
      <c r="AO422" s="1723">
        <f>SUM(AO423:AQ427)</f>
        <v>0</v>
      </c>
      <c r="AP422" s="1723"/>
      <c r="AQ422" s="1723"/>
      <c r="AR422" s="180"/>
      <c r="AS422" s="180"/>
      <c r="AT422" s="237"/>
      <c r="AU422" s="237"/>
      <c r="AV422" s="237"/>
      <c r="AW422" s="237"/>
      <c r="AX422" s="246"/>
      <c r="AY422" s="246"/>
    </row>
    <row r="423" spans="1:51" s="205" customFormat="1" hidden="1">
      <c r="A423" s="726"/>
      <c r="B423" s="1724" t="s">
        <v>1376</v>
      </c>
      <c r="C423" s="1724"/>
      <c r="D423" s="1724"/>
      <c r="E423" s="1724"/>
      <c r="F423" s="1724"/>
      <c r="G423" s="1724"/>
      <c r="H423" s="1724"/>
      <c r="I423" s="1044" t="s">
        <v>1069</v>
      </c>
      <c r="J423" s="1044"/>
      <c r="K423" s="1580" t="s">
        <v>167</v>
      </c>
      <c r="L423" s="1717"/>
      <c r="M423" s="1717"/>
      <c r="N423" s="1717"/>
      <c r="O423" s="1232"/>
      <c r="P423" s="1232"/>
      <c r="Q423" s="1523">
        <f>AI423/Z423</f>
        <v>0</v>
      </c>
      <c r="R423" s="1523"/>
      <c r="S423" s="1523"/>
      <c r="T423" s="1523">
        <f t="shared" ref="T423" si="382">AL423/AC423</f>
        <v>0</v>
      </c>
      <c r="U423" s="1523"/>
      <c r="V423" s="1523"/>
      <c r="W423" s="1523">
        <f t="shared" ref="W423" si="383">AO423/AF423</f>
        <v>0</v>
      </c>
      <c r="X423" s="1523"/>
      <c r="Y423" s="1523"/>
      <c r="Z423" s="1716">
        <v>280</v>
      </c>
      <c r="AA423" s="1716"/>
      <c r="AB423" s="1716"/>
      <c r="AC423" s="1716">
        <v>280</v>
      </c>
      <c r="AD423" s="1716"/>
      <c r="AE423" s="1716"/>
      <c r="AF423" s="1716">
        <v>280</v>
      </c>
      <c r="AG423" s="1716"/>
      <c r="AH423" s="1716"/>
      <c r="AI423" s="1042">
        <v>0</v>
      </c>
      <c r="AJ423" s="1042"/>
      <c r="AK423" s="1042"/>
      <c r="AL423" s="1042">
        <v>0</v>
      </c>
      <c r="AM423" s="1042"/>
      <c r="AN423" s="1042"/>
      <c r="AO423" s="1042">
        <v>0</v>
      </c>
      <c r="AP423" s="1042"/>
      <c r="AQ423" s="1042"/>
      <c r="AR423" s="180"/>
      <c r="AS423" s="180"/>
      <c r="AT423" s="237"/>
      <c r="AU423" s="237"/>
      <c r="AV423" s="237"/>
      <c r="AW423" s="237"/>
      <c r="AX423" s="246"/>
      <c r="AY423" s="246"/>
    </row>
    <row r="424" spans="1:51" s="205" customFormat="1" ht="30" hidden="1" customHeight="1">
      <c r="A424" s="726"/>
      <c r="B424" s="1724" t="s">
        <v>1564</v>
      </c>
      <c r="C424" s="1724"/>
      <c r="D424" s="1724"/>
      <c r="E424" s="1724"/>
      <c r="F424" s="1724"/>
      <c r="G424" s="1724"/>
      <c r="H424" s="1724"/>
      <c r="I424" s="1044" t="s">
        <v>1069</v>
      </c>
      <c r="J424" s="1044"/>
      <c r="K424" s="1580" t="s">
        <v>167</v>
      </c>
      <c r="L424" s="1717"/>
      <c r="M424" s="1717"/>
      <c r="N424" s="1717"/>
      <c r="O424" s="1232"/>
      <c r="P424" s="1232"/>
      <c r="Q424" s="1523" t="e">
        <f>AI424/Z424</f>
        <v>#DIV/0!</v>
      </c>
      <c r="R424" s="1523"/>
      <c r="S424" s="1523"/>
      <c r="T424" s="1523" t="e">
        <f t="shared" ref="T424" si="384">AL424/AC424</f>
        <v>#DIV/0!</v>
      </c>
      <c r="U424" s="1523"/>
      <c r="V424" s="1523"/>
      <c r="W424" s="1523" t="e">
        <f t="shared" ref="W424" si="385">AO424/AF424</f>
        <v>#DIV/0!</v>
      </c>
      <c r="X424" s="1523"/>
      <c r="Y424" s="1523"/>
      <c r="Z424" s="1716"/>
      <c r="AA424" s="1716"/>
      <c r="AB424" s="1716"/>
      <c r="AC424" s="1716"/>
      <c r="AD424" s="1716"/>
      <c r="AE424" s="1716"/>
      <c r="AF424" s="1716"/>
      <c r="AG424" s="1716"/>
      <c r="AH424" s="1716"/>
      <c r="AI424" s="1042">
        <v>0</v>
      </c>
      <c r="AJ424" s="1042"/>
      <c r="AK424" s="1042"/>
      <c r="AL424" s="1042">
        <v>0</v>
      </c>
      <c r="AM424" s="1042"/>
      <c r="AN424" s="1042"/>
      <c r="AO424" s="1042">
        <v>0</v>
      </c>
      <c r="AP424" s="1042"/>
      <c r="AQ424" s="1042"/>
      <c r="AR424" s="180"/>
      <c r="AS424" s="180"/>
      <c r="AT424" s="237"/>
      <c r="AU424" s="237"/>
      <c r="AV424" s="237"/>
      <c r="AW424" s="237"/>
      <c r="AX424" s="246"/>
      <c r="AY424" s="246"/>
    </row>
    <row r="425" spans="1:51" s="205" customFormat="1" ht="15" hidden="1" customHeight="1">
      <c r="A425" s="726"/>
      <c r="B425" s="1724">
        <v>0</v>
      </c>
      <c r="C425" s="1724"/>
      <c r="D425" s="1724"/>
      <c r="E425" s="1724"/>
      <c r="F425" s="1724"/>
      <c r="G425" s="1724"/>
      <c r="H425" s="1724"/>
      <c r="I425" s="1044" t="s">
        <v>1069</v>
      </c>
      <c r="J425" s="1044"/>
      <c r="K425" s="1580"/>
      <c r="L425" s="1717"/>
      <c r="M425" s="1717"/>
      <c r="N425" s="1717"/>
      <c r="O425" s="1232"/>
      <c r="P425" s="1232"/>
      <c r="Q425" s="1523" t="e">
        <f t="shared" ref="Q425:Q427" si="386">AI425/Z425</f>
        <v>#DIV/0!</v>
      </c>
      <c r="R425" s="1523"/>
      <c r="S425" s="1523"/>
      <c r="T425" s="1523" t="e">
        <f t="shared" ref="T425:T427" si="387">AL425/AC425</f>
        <v>#DIV/0!</v>
      </c>
      <c r="U425" s="1523"/>
      <c r="V425" s="1523"/>
      <c r="W425" s="1523" t="e">
        <f t="shared" ref="W425:W427" si="388">AO425/AF425</f>
        <v>#DIV/0!</v>
      </c>
      <c r="X425" s="1523"/>
      <c r="Y425" s="1523"/>
      <c r="Z425" s="1716"/>
      <c r="AA425" s="1716"/>
      <c r="AB425" s="1716"/>
      <c r="AC425" s="1716"/>
      <c r="AD425" s="1716"/>
      <c r="AE425" s="1716"/>
      <c r="AF425" s="1716"/>
      <c r="AG425" s="1716"/>
      <c r="AH425" s="1716"/>
      <c r="AI425" s="1042">
        <v>0</v>
      </c>
      <c r="AJ425" s="1042"/>
      <c r="AK425" s="1042"/>
      <c r="AL425" s="1042">
        <v>0</v>
      </c>
      <c r="AM425" s="1042"/>
      <c r="AN425" s="1042"/>
      <c r="AO425" s="1042">
        <v>0</v>
      </c>
      <c r="AP425" s="1042"/>
      <c r="AQ425" s="1042"/>
      <c r="AR425" s="180"/>
      <c r="AS425" s="180"/>
      <c r="AT425" s="237"/>
      <c r="AU425" s="237"/>
      <c r="AV425" s="237"/>
      <c r="AW425" s="237"/>
      <c r="AX425" s="246"/>
      <c r="AY425" s="246"/>
    </row>
    <row r="426" spans="1:51" s="205" customFormat="1" ht="15" hidden="1" customHeight="1">
      <c r="A426" s="726"/>
      <c r="B426" s="1724">
        <v>0</v>
      </c>
      <c r="C426" s="1724"/>
      <c r="D426" s="1724"/>
      <c r="E426" s="1724"/>
      <c r="F426" s="1724"/>
      <c r="G426" s="1724"/>
      <c r="H426" s="1724"/>
      <c r="I426" s="1044" t="s">
        <v>1069</v>
      </c>
      <c r="J426" s="1044"/>
      <c r="K426" s="1580"/>
      <c r="L426" s="1717"/>
      <c r="M426" s="1717"/>
      <c r="N426" s="1717"/>
      <c r="O426" s="1232"/>
      <c r="P426" s="1232"/>
      <c r="Q426" s="1523" t="e">
        <f t="shared" si="386"/>
        <v>#DIV/0!</v>
      </c>
      <c r="R426" s="1523"/>
      <c r="S426" s="1523"/>
      <c r="T426" s="1523" t="e">
        <f t="shared" si="387"/>
        <v>#DIV/0!</v>
      </c>
      <c r="U426" s="1523"/>
      <c r="V426" s="1523"/>
      <c r="W426" s="1523" t="e">
        <f t="shared" si="388"/>
        <v>#DIV/0!</v>
      </c>
      <c r="X426" s="1523"/>
      <c r="Y426" s="1523"/>
      <c r="Z426" s="1716"/>
      <c r="AA426" s="1716"/>
      <c r="AB426" s="1716"/>
      <c r="AC426" s="1716"/>
      <c r="AD426" s="1716"/>
      <c r="AE426" s="1716"/>
      <c r="AF426" s="1716"/>
      <c r="AG426" s="1716"/>
      <c r="AH426" s="1716"/>
      <c r="AI426" s="1042">
        <v>0</v>
      </c>
      <c r="AJ426" s="1042"/>
      <c r="AK426" s="1042"/>
      <c r="AL426" s="1042">
        <v>0</v>
      </c>
      <c r="AM426" s="1042"/>
      <c r="AN426" s="1042"/>
      <c r="AO426" s="1042">
        <v>0</v>
      </c>
      <c r="AP426" s="1042"/>
      <c r="AQ426" s="1042"/>
      <c r="AR426" s="180"/>
      <c r="AS426" s="180"/>
      <c r="AT426" s="237"/>
      <c r="AU426" s="237"/>
      <c r="AV426" s="237"/>
      <c r="AW426" s="237"/>
      <c r="AX426" s="246"/>
      <c r="AY426" s="246"/>
    </row>
    <row r="427" spans="1:51" s="205" customFormat="1" ht="15" hidden="1" customHeight="1">
      <c r="A427" s="726"/>
      <c r="B427" s="1724">
        <v>0</v>
      </c>
      <c r="C427" s="1724"/>
      <c r="D427" s="1724"/>
      <c r="E427" s="1724"/>
      <c r="F427" s="1724"/>
      <c r="G427" s="1724"/>
      <c r="H427" s="1724"/>
      <c r="I427" s="1044" t="s">
        <v>1069</v>
      </c>
      <c r="J427" s="1044"/>
      <c r="K427" s="1580"/>
      <c r="L427" s="1717"/>
      <c r="M427" s="1717"/>
      <c r="N427" s="1717"/>
      <c r="O427" s="1232"/>
      <c r="P427" s="1232"/>
      <c r="Q427" s="1523" t="e">
        <f t="shared" si="386"/>
        <v>#DIV/0!</v>
      </c>
      <c r="R427" s="1523"/>
      <c r="S427" s="1523"/>
      <c r="T427" s="1523" t="e">
        <f t="shared" si="387"/>
        <v>#DIV/0!</v>
      </c>
      <c r="U427" s="1523"/>
      <c r="V427" s="1523"/>
      <c r="W427" s="1523" t="e">
        <f t="shared" si="388"/>
        <v>#DIV/0!</v>
      </c>
      <c r="X427" s="1523"/>
      <c r="Y427" s="1523"/>
      <c r="Z427" s="1716"/>
      <c r="AA427" s="1716"/>
      <c r="AB427" s="1716"/>
      <c r="AC427" s="1716"/>
      <c r="AD427" s="1716"/>
      <c r="AE427" s="1716"/>
      <c r="AF427" s="1716"/>
      <c r="AG427" s="1716"/>
      <c r="AH427" s="1716"/>
      <c r="AI427" s="1042">
        <v>0</v>
      </c>
      <c r="AJ427" s="1042"/>
      <c r="AK427" s="1042"/>
      <c r="AL427" s="1042">
        <v>0</v>
      </c>
      <c r="AM427" s="1042"/>
      <c r="AN427" s="1042"/>
      <c r="AO427" s="1042">
        <v>0</v>
      </c>
      <c r="AP427" s="1042"/>
      <c r="AQ427" s="1042"/>
      <c r="AR427" s="180"/>
      <c r="AS427" s="180"/>
      <c r="AT427" s="237"/>
      <c r="AU427" s="237"/>
      <c r="AV427" s="237"/>
      <c r="AW427" s="237"/>
      <c r="AX427" s="246"/>
      <c r="AY427" s="246"/>
    </row>
    <row r="428" spans="1:51" s="205" customFormat="1" ht="44.25" hidden="1" customHeight="1">
      <c r="A428" s="726"/>
      <c r="B428" s="1730" t="s">
        <v>864</v>
      </c>
      <c r="C428" s="1731"/>
      <c r="D428" s="1731"/>
      <c r="E428" s="1731"/>
      <c r="F428" s="1731"/>
      <c r="G428" s="1731"/>
      <c r="H428" s="1731"/>
      <c r="I428" s="1731"/>
      <c r="J428" s="1731"/>
      <c r="K428" s="1731"/>
      <c r="L428" s="1731"/>
      <c r="M428" s="1731"/>
      <c r="N428" s="1732"/>
      <c r="O428" s="1733" t="s">
        <v>876</v>
      </c>
      <c r="P428" s="1733"/>
      <c r="Q428" s="1725" t="s">
        <v>6</v>
      </c>
      <c r="R428" s="1725"/>
      <c r="S428" s="1725"/>
      <c r="T428" s="1725" t="s">
        <v>6</v>
      </c>
      <c r="U428" s="1725"/>
      <c r="V428" s="1725"/>
      <c r="W428" s="1725" t="s">
        <v>6</v>
      </c>
      <c r="X428" s="1725"/>
      <c r="Y428" s="1725"/>
      <c r="Z428" s="1725" t="s">
        <v>6</v>
      </c>
      <c r="AA428" s="1725"/>
      <c r="AB428" s="1725"/>
      <c r="AC428" s="1725" t="s">
        <v>6</v>
      </c>
      <c r="AD428" s="1725"/>
      <c r="AE428" s="1725"/>
      <c r="AF428" s="1725" t="s">
        <v>6</v>
      </c>
      <c r="AG428" s="1725"/>
      <c r="AH428" s="1725"/>
      <c r="AI428" s="1718">
        <f>SUM(AI429:AK433)</f>
        <v>0</v>
      </c>
      <c r="AJ428" s="1718"/>
      <c r="AK428" s="1718"/>
      <c r="AL428" s="1718">
        <f>SUM(AL429:AN433)</f>
        <v>0</v>
      </c>
      <c r="AM428" s="1718"/>
      <c r="AN428" s="1718"/>
      <c r="AO428" s="1718">
        <f>SUM(AO429:AQ433)</f>
        <v>0</v>
      </c>
      <c r="AP428" s="1718"/>
      <c r="AQ428" s="1718"/>
      <c r="AR428" s="180"/>
      <c r="AS428" s="180"/>
      <c r="AT428" s="237"/>
      <c r="AU428" s="237"/>
      <c r="AV428" s="237"/>
      <c r="AW428" s="237"/>
      <c r="AX428" s="246"/>
      <c r="AY428" s="246"/>
    </row>
    <row r="429" spans="1:51" s="205" customFormat="1" hidden="1">
      <c r="A429" s="726"/>
      <c r="B429" s="1724">
        <v>0</v>
      </c>
      <c r="C429" s="1724"/>
      <c r="D429" s="1724"/>
      <c r="E429" s="1724"/>
      <c r="F429" s="1724"/>
      <c r="G429" s="1724"/>
      <c r="H429" s="1724"/>
      <c r="I429" s="1044" t="s">
        <v>1069</v>
      </c>
      <c r="J429" s="1044"/>
      <c r="K429" s="1580"/>
      <c r="L429" s="1717"/>
      <c r="M429" s="1717"/>
      <c r="N429" s="1717"/>
      <c r="O429" s="1232"/>
      <c r="P429" s="1232"/>
      <c r="Q429" s="1717" t="e">
        <f>AI429/Z429</f>
        <v>#DIV/0!</v>
      </c>
      <c r="R429" s="1715"/>
      <c r="S429" s="1715"/>
      <c r="T429" s="1717" t="e">
        <f t="shared" ref="T429" si="389">AL429/AC429</f>
        <v>#DIV/0!</v>
      </c>
      <c r="U429" s="1715"/>
      <c r="V429" s="1715"/>
      <c r="W429" s="1717" t="e">
        <f t="shared" ref="W429" si="390">AO429/AF429</f>
        <v>#DIV/0!</v>
      </c>
      <c r="X429" s="1715"/>
      <c r="Y429" s="1715"/>
      <c r="Z429" s="1716"/>
      <c r="AA429" s="1716"/>
      <c r="AB429" s="1716"/>
      <c r="AC429" s="1716"/>
      <c r="AD429" s="1716"/>
      <c r="AE429" s="1716"/>
      <c r="AF429" s="1716"/>
      <c r="AG429" s="1716"/>
      <c r="AH429" s="1716"/>
      <c r="AI429" s="1042">
        <v>0</v>
      </c>
      <c r="AJ429" s="1042"/>
      <c r="AK429" s="1042"/>
      <c r="AL429" s="1042">
        <v>0</v>
      </c>
      <c r="AM429" s="1042"/>
      <c r="AN429" s="1042"/>
      <c r="AO429" s="1042">
        <v>0</v>
      </c>
      <c r="AP429" s="1042"/>
      <c r="AQ429" s="1042"/>
      <c r="AR429" s="180"/>
      <c r="AS429" s="180"/>
      <c r="AT429" s="237"/>
      <c r="AU429" s="237"/>
      <c r="AV429" s="237"/>
      <c r="AW429" s="237"/>
      <c r="AX429" s="246"/>
      <c r="AY429" s="246"/>
    </row>
    <row r="430" spans="1:51" s="205" customFormat="1" hidden="1">
      <c r="A430" s="726"/>
      <c r="B430" s="1724">
        <v>0</v>
      </c>
      <c r="C430" s="1724"/>
      <c r="D430" s="1724"/>
      <c r="E430" s="1724"/>
      <c r="F430" s="1724"/>
      <c r="G430" s="1724"/>
      <c r="H430" s="1724"/>
      <c r="I430" s="1044" t="s">
        <v>1069</v>
      </c>
      <c r="J430" s="1044"/>
      <c r="K430" s="1580"/>
      <c r="L430" s="1717"/>
      <c r="M430" s="1717"/>
      <c r="N430" s="1717"/>
      <c r="O430" s="1232"/>
      <c r="P430" s="1232"/>
      <c r="Q430" s="1717" t="e">
        <f t="shared" ref="Q430:Q432" si="391">AI430/Z430</f>
        <v>#DIV/0!</v>
      </c>
      <c r="R430" s="1715"/>
      <c r="S430" s="1715"/>
      <c r="T430" s="1717" t="e">
        <f t="shared" ref="T430:T432" si="392">AL430/AC430</f>
        <v>#DIV/0!</v>
      </c>
      <c r="U430" s="1715"/>
      <c r="V430" s="1715"/>
      <c r="W430" s="1717" t="e">
        <f t="shared" ref="W430:W432" si="393">AO430/AF430</f>
        <v>#DIV/0!</v>
      </c>
      <c r="X430" s="1715"/>
      <c r="Y430" s="1715"/>
      <c r="Z430" s="1716"/>
      <c r="AA430" s="1716"/>
      <c r="AB430" s="1716"/>
      <c r="AC430" s="1716"/>
      <c r="AD430" s="1716"/>
      <c r="AE430" s="1716"/>
      <c r="AF430" s="1716"/>
      <c r="AG430" s="1716"/>
      <c r="AH430" s="1716"/>
      <c r="AI430" s="1042">
        <v>0</v>
      </c>
      <c r="AJ430" s="1042"/>
      <c r="AK430" s="1042"/>
      <c r="AL430" s="1042">
        <v>0</v>
      </c>
      <c r="AM430" s="1042"/>
      <c r="AN430" s="1042"/>
      <c r="AO430" s="1042">
        <v>0</v>
      </c>
      <c r="AP430" s="1042"/>
      <c r="AQ430" s="1042"/>
      <c r="AR430" s="180"/>
      <c r="AS430" s="180"/>
      <c r="AT430" s="237"/>
      <c r="AU430" s="237"/>
      <c r="AV430" s="237"/>
      <c r="AW430" s="237"/>
      <c r="AX430" s="246"/>
      <c r="AY430" s="246"/>
    </row>
    <row r="431" spans="1:51" s="205" customFormat="1" hidden="1">
      <c r="A431" s="726"/>
      <c r="B431" s="1724">
        <v>0</v>
      </c>
      <c r="C431" s="1724"/>
      <c r="D431" s="1724"/>
      <c r="E431" s="1724"/>
      <c r="F431" s="1724"/>
      <c r="G431" s="1724"/>
      <c r="H431" s="1724"/>
      <c r="I431" s="1044" t="s">
        <v>1069</v>
      </c>
      <c r="J431" s="1044"/>
      <c r="K431" s="1580"/>
      <c r="L431" s="1717"/>
      <c r="M431" s="1717"/>
      <c r="N431" s="1717"/>
      <c r="O431" s="1232"/>
      <c r="P431" s="1232"/>
      <c r="Q431" s="1717" t="e">
        <f t="shared" si="391"/>
        <v>#DIV/0!</v>
      </c>
      <c r="R431" s="1715"/>
      <c r="S431" s="1715"/>
      <c r="T431" s="1717" t="e">
        <f t="shared" si="392"/>
        <v>#DIV/0!</v>
      </c>
      <c r="U431" s="1715"/>
      <c r="V431" s="1715"/>
      <c r="W431" s="1717" t="e">
        <f t="shared" si="393"/>
        <v>#DIV/0!</v>
      </c>
      <c r="X431" s="1715"/>
      <c r="Y431" s="1715"/>
      <c r="Z431" s="1716"/>
      <c r="AA431" s="1716"/>
      <c r="AB431" s="1716"/>
      <c r="AC431" s="1716"/>
      <c r="AD431" s="1716"/>
      <c r="AE431" s="1716"/>
      <c r="AF431" s="1716"/>
      <c r="AG431" s="1716"/>
      <c r="AH431" s="1716"/>
      <c r="AI431" s="1042">
        <v>0</v>
      </c>
      <c r="AJ431" s="1042"/>
      <c r="AK431" s="1042"/>
      <c r="AL431" s="1042">
        <v>0</v>
      </c>
      <c r="AM431" s="1042"/>
      <c r="AN431" s="1042"/>
      <c r="AO431" s="1042">
        <v>0</v>
      </c>
      <c r="AP431" s="1042"/>
      <c r="AQ431" s="1042"/>
      <c r="AR431" s="180"/>
      <c r="AS431" s="180"/>
      <c r="AT431" s="237"/>
      <c r="AU431" s="237"/>
      <c r="AV431" s="237"/>
      <c r="AW431" s="237"/>
      <c r="AX431" s="246"/>
      <c r="AY431" s="246"/>
    </row>
    <row r="432" spans="1:51" s="205" customFormat="1" hidden="1">
      <c r="A432" s="726"/>
      <c r="B432" s="1724">
        <v>0</v>
      </c>
      <c r="C432" s="1724"/>
      <c r="D432" s="1724"/>
      <c r="E432" s="1724"/>
      <c r="F432" s="1724"/>
      <c r="G432" s="1724"/>
      <c r="H432" s="1724"/>
      <c r="I432" s="1044" t="s">
        <v>1069</v>
      </c>
      <c r="J432" s="1044"/>
      <c r="K432" s="1580"/>
      <c r="L432" s="1717"/>
      <c r="M432" s="1717"/>
      <c r="N432" s="1717"/>
      <c r="O432" s="1232"/>
      <c r="P432" s="1232"/>
      <c r="Q432" s="1717" t="e">
        <f t="shared" si="391"/>
        <v>#DIV/0!</v>
      </c>
      <c r="R432" s="1715"/>
      <c r="S432" s="1715"/>
      <c r="T432" s="1717" t="e">
        <f t="shared" si="392"/>
        <v>#DIV/0!</v>
      </c>
      <c r="U432" s="1715"/>
      <c r="V432" s="1715"/>
      <c r="W432" s="1717" t="e">
        <f t="shared" si="393"/>
        <v>#DIV/0!</v>
      </c>
      <c r="X432" s="1715"/>
      <c r="Y432" s="1715"/>
      <c r="Z432" s="1716"/>
      <c r="AA432" s="1716"/>
      <c r="AB432" s="1716"/>
      <c r="AC432" s="1716"/>
      <c r="AD432" s="1716"/>
      <c r="AE432" s="1716"/>
      <c r="AF432" s="1716"/>
      <c r="AG432" s="1716"/>
      <c r="AH432" s="1716"/>
      <c r="AI432" s="1042">
        <v>0</v>
      </c>
      <c r="AJ432" s="1042"/>
      <c r="AK432" s="1042"/>
      <c r="AL432" s="1042">
        <v>0</v>
      </c>
      <c r="AM432" s="1042"/>
      <c r="AN432" s="1042"/>
      <c r="AO432" s="1042">
        <v>0</v>
      </c>
      <c r="AP432" s="1042"/>
      <c r="AQ432" s="1042"/>
      <c r="AR432" s="180"/>
      <c r="AS432" s="180"/>
      <c r="AT432" s="237"/>
      <c r="AU432" s="237"/>
      <c r="AV432" s="237"/>
      <c r="AW432" s="237"/>
      <c r="AX432" s="246"/>
      <c r="AY432" s="246"/>
    </row>
    <row r="433" spans="1:51" s="205" customFormat="1" ht="18" hidden="1" customHeight="1">
      <c r="A433" s="726"/>
      <c r="B433" s="1724">
        <v>0</v>
      </c>
      <c r="C433" s="1724"/>
      <c r="D433" s="1724"/>
      <c r="E433" s="1724"/>
      <c r="F433" s="1724"/>
      <c r="G433" s="1724"/>
      <c r="H433" s="1724"/>
      <c r="I433" s="1588" t="s">
        <v>1069</v>
      </c>
      <c r="J433" s="1588"/>
      <c r="K433" s="1580"/>
      <c r="L433" s="1717"/>
      <c r="M433" s="1717"/>
      <c r="N433" s="1717"/>
      <c r="O433" s="1232"/>
      <c r="P433" s="1232"/>
      <c r="Q433" s="1717" t="e">
        <f t="shared" ref="Q433" si="394">AI433/Z433</f>
        <v>#DIV/0!</v>
      </c>
      <c r="R433" s="1715"/>
      <c r="S433" s="1715"/>
      <c r="T433" s="1717" t="e">
        <f t="shared" ref="T433" si="395">AL433/AC433</f>
        <v>#DIV/0!</v>
      </c>
      <c r="U433" s="1715"/>
      <c r="V433" s="1715"/>
      <c r="W433" s="1717" t="e">
        <f t="shared" ref="W433" si="396">AO433/AF433</f>
        <v>#DIV/0!</v>
      </c>
      <c r="X433" s="1715"/>
      <c r="Y433" s="1715"/>
      <c r="Z433" s="1716"/>
      <c r="AA433" s="1716"/>
      <c r="AB433" s="1716"/>
      <c r="AC433" s="1716"/>
      <c r="AD433" s="1716"/>
      <c r="AE433" s="1716"/>
      <c r="AF433" s="1716"/>
      <c r="AG433" s="1716"/>
      <c r="AH433" s="1716"/>
      <c r="AI433" s="1042">
        <v>0</v>
      </c>
      <c r="AJ433" s="1042"/>
      <c r="AK433" s="1042"/>
      <c r="AL433" s="1042">
        <v>0</v>
      </c>
      <c r="AM433" s="1042"/>
      <c r="AN433" s="1042"/>
      <c r="AO433" s="1042">
        <v>0</v>
      </c>
      <c r="AP433" s="1042"/>
      <c r="AQ433" s="1042"/>
      <c r="AR433" s="180"/>
      <c r="AS433" s="180"/>
      <c r="AT433" s="237"/>
      <c r="AU433" s="237"/>
      <c r="AV433" s="237"/>
      <c r="AW433" s="237"/>
      <c r="AX433" s="246"/>
      <c r="AY433" s="246"/>
    </row>
    <row r="434" spans="1:51" s="205" customFormat="1" ht="60.75" customHeight="1">
      <c r="A434" s="726"/>
      <c r="B434" s="1737" t="s">
        <v>875</v>
      </c>
      <c r="C434" s="1737"/>
      <c r="D434" s="1737"/>
      <c r="E434" s="1737"/>
      <c r="F434" s="1737"/>
      <c r="G434" s="1737"/>
      <c r="H434" s="1737"/>
      <c r="I434" s="1738" t="s">
        <v>700</v>
      </c>
      <c r="J434" s="1738"/>
      <c r="K434" s="1738"/>
      <c r="L434" s="1738"/>
      <c r="M434" s="1738"/>
      <c r="N434" s="1738"/>
      <c r="O434" s="1720">
        <v>9015</v>
      </c>
      <c r="P434" s="1720"/>
      <c r="Q434" s="1719" t="s">
        <v>6</v>
      </c>
      <c r="R434" s="1719"/>
      <c r="S434" s="1719"/>
      <c r="T434" s="1719" t="s">
        <v>6</v>
      </c>
      <c r="U434" s="1719"/>
      <c r="V434" s="1719"/>
      <c r="W434" s="1719" t="s">
        <v>6</v>
      </c>
      <c r="X434" s="1719"/>
      <c r="Y434" s="1719"/>
      <c r="Z434" s="1719" t="s">
        <v>6</v>
      </c>
      <c r="AA434" s="1719"/>
      <c r="AB434" s="1719"/>
      <c r="AC434" s="1719" t="s">
        <v>6</v>
      </c>
      <c r="AD434" s="1719"/>
      <c r="AE434" s="1719"/>
      <c r="AF434" s="1719" t="s">
        <v>6</v>
      </c>
      <c r="AG434" s="1719"/>
      <c r="AH434" s="1719"/>
      <c r="AI434" s="1721">
        <f>AI399+AI410+AI428</f>
        <v>31471.68</v>
      </c>
      <c r="AJ434" s="1721"/>
      <c r="AK434" s="1721"/>
      <c r="AL434" s="1721">
        <f>AL399+AL410+AL428</f>
        <v>31471.68</v>
      </c>
      <c r="AM434" s="1721"/>
      <c r="AN434" s="1721"/>
      <c r="AO434" s="1721">
        <f>AO399+AO410+AO428</f>
        <v>31471.68</v>
      </c>
      <c r="AP434" s="1721"/>
      <c r="AQ434" s="1721"/>
      <c r="AR434" s="180"/>
      <c r="AS434" s="180"/>
      <c r="AT434" s="237"/>
      <c r="AU434" s="237"/>
      <c r="AV434" s="237"/>
      <c r="AW434" s="237"/>
      <c r="AX434" s="246"/>
      <c r="AY434" s="246"/>
    </row>
    <row r="435" spans="1:51" s="205" customFormat="1" ht="43.5" hidden="1" customHeight="1">
      <c r="A435" s="726"/>
      <c r="B435" s="1730" t="s">
        <v>293</v>
      </c>
      <c r="C435" s="1731"/>
      <c r="D435" s="1731"/>
      <c r="E435" s="1731"/>
      <c r="F435" s="1731"/>
      <c r="G435" s="1731"/>
      <c r="H435" s="1731"/>
      <c r="I435" s="1731"/>
      <c r="J435" s="1731"/>
      <c r="K435" s="1731"/>
      <c r="L435" s="1731"/>
      <c r="M435" s="1731"/>
      <c r="N435" s="1732"/>
      <c r="O435" s="1733" t="s">
        <v>874</v>
      </c>
      <c r="P435" s="1733"/>
      <c r="Q435" s="1725" t="s">
        <v>6</v>
      </c>
      <c r="R435" s="1725"/>
      <c r="S435" s="1725"/>
      <c r="T435" s="1725" t="s">
        <v>6</v>
      </c>
      <c r="U435" s="1725"/>
      <c r="V435" s="1725"/>
      <c r="W435" s="1725" t="s">
        <v>6</v>
      </c>
      <c r="X435" s="1725"/>
      <c r="Y435" s="1725"/>
      <c r="Z435" s="1725" t="s">
        <v>6</v>
      </c>
      <c r="AA435" s="1725"/>
      <c r="AB435" s="1725"/>
      <c r="AC435" s="1725" t="s">
        <v>6</v>
      </c>
      <c r="AD435" s="1725"/>
      <c r="AE435" s="1725"/>
      <c r="AF435" s="1725" t="s">
        <v>6</v>
      </c>
      <c r="AG435" s="1725"/>
      <c r="AH435" s="1725"/>
      <c r="AI435" s="1718">
        <f>SUM(AI436:AK438)</f>
        <v>0</v>
      </c>
      <c r="AJ435" s="1718"/>
      <c r="AK435" s="1718"/>
      <c r="AL435" s="1718">
        <f>SUM(AL436:AN438)</f>
        <v>0</v>
      </c>
      <c r="AM435" s="1718"/>
      <c r="AN435" s="1718"/>
      <c r="AO435" s="1718">
        <f>SUM(AO436:AQ438)</f>
        <v>0</v>
      </c>
      <c r="AP435" s="1718"/>
      <c r="AQ435" s="1718"/>
      <c r="AR435" s="180"/>
      <c r="AS435" s="180"/>
      <c r="AT435" s="237"/>
      <c r="AU435" s="237"/>
      <c r="AV435" s="237"/>
      <c r="AW435" s="237"/>
      <c r="AX435" s="246"/>
      <c r="AY435" s="246"/>
    </row>
    <row r="436" spans="1:51" s="205" customFormat="1" hidden="1">
      <c r="A436" s="726"/>
      <c r="B436" s="1724">
        <v>0</v>
      </c>
      <c r="C436" s="1724"/>
      <c r="D436" s="1724"/>
      <c r="E436" s="1724"/>
      <c r="F436" s="1724"/>
      <c r="G436" s="1724"/>
      <c r="H436" s="1724"/>
      <c r="I436" s="1044" t="s">
        <v>1069</v>
      </c>
      <c r="J436" s="1044"/>
      <c r="K436" s="1580" t="s">
        <v>273</v>
      </c>
      <c r="L436" s="1717"/>
      <c r="M436" s="1717"/>
      <c r="N436" s="1717"/>
      <c r="O436" s="1232"/>
      <c r="P436" s="1232"/>
      <c r="Q436" s="1717" t="e">
        <f>AI436/Z436</f>
        <v>#DIV/0!</v>
      </c>
      <c r="R436" s="1715"/>
      <c r="S436" s="1715"/>
      <c r="T436" s="1717" t="e">
        <f t="shared" ref="T436" si="397">AL436/AC436</f>
        <v>#DIV/0!</v>
      </c>
      <c r="U436" s="1715"/>
      <c r="V436" s="1715"/>
      <c r="W436" s="1717" t="e">
        <f t="shared" ref="W436" si="398">AO436/AF436</f>
        <v>#DIV/0!</v>
      </c>
      <c r="X436" s="1715"/>
      <c r="Y436" s="1715"/>
      <c r="Z436" s="1716"/>
      <c r="AA436" s="1716"/>
      <c r="AB436" s="1716"/>
      <c r="AC436" s="1716"/>
      <c r="AD436" s="1716"/>
      <c r="AE436" s="1716"/>
      <c r="AF436" s="1716"/>
      <c r="AG436" s="1716"/>
      <c r="AH436" s="1716"/>
      <c r="AI436" s="1042">
        <v>0</v>
      </c>
      <c r="AJ436" s="1042"/>
      <c r="AK436" s="1042"/>
      <c r="AL436" s="1042">
        <v>0</v>
      </c>
      <c r="AM436" s="1042"/>
      <c r="AN436" s="1042"/>
      <c r="AO436" s="1042">
        <v>0</v>
      </c>
      <c r="AP436" s="1042"/>
      <c r="AQ436" s="1042"/>
      <c r="AR436" s="180"/>
      <c r="AS436" s="180"/>
      <c r="AT436" s="237"/>
      <c r="AU436" s="237"/>
      <c r="AV436" s="237"/>
      <c r="AW436" s="237"/>
      <c r="AX436" s="246"/>
      <c r="AY436" s="246"/>
    </row>
    <row r="437" spans="1:51" s="205" customFormat="1" hidden="1">
      <c r="A437" s="726"/>
      <c r="B437" s="1724">
        <v>0</v>
      </c>
      <c r="C437" s="1724"/>
      <c r="D437" s="1724"/>
      <c r="E437" s="1724"/>
      <c r="F437" s="1724"/>
      <c r="G437" s="1724"/>
      <c r="H437" s="1724"/>
      <c r="I437" s="1044" t="s">
        <v>1069</v>
      </c>
      <c r="J437" s="1044"/>
      <c r="K437" s="1580"/>
      <c r="L437" s="1717"/>
      <c r="M437" s="1717"/>
      <c r="N437" s="1717"/>
      <c r="O437" s="1232"/>
      <c r="P437" s="1232"/>
      <c r="Q437" s="1717" t="e">
        <f>AI437/Z437</f>
        <v>#DIV/0!</v>
      </c>
      <c r="R437" s="1715"/>
      <c r="S437" s="1715"/>
      <c r="T437" s="1717" t="e">
        <f t="shared" ref="T437" si="399">AL437/AC437</f>
        <v>#DIV/0!</v>
      </c>
      <c r="U437" s="1715"/>
      <c r="V437" s="1715"/>
      <c r="W437" s="1717" t="e">
        <f t="shared" ref="W437" si="400">AO437/AF437</f>
        <v>#DIV/0!</v>
      </c>
      <c r="X437" s="1715"/>
      <c r="Y437" s="1715"/>
      <c r="Z437" s="1716"/>
      <c r="AA437" s="1716"/>
      <c r="AB437" s="1716"/>
      <c r="AC437" s="1716"/>
      <c r="AD437" s="1716"/>
      <c r="AE437" s="1716"/>
      <c r="AF437" s="1716"/>
      <c r="AG437" s="1716"/>
      <c r="AH437" s="1716"/>
      <c r="AI437" s="1042">
        <v>0</v>
      </c>
      <c r="AJ437" s="1042"/>
      <c r="AK437" s="1042"/>
      <c r="AL437" s="1042">
        <v>0</v>
      </c>
      <c r="AM437" s="1042"/>
      <c r="AN437" s="1042"/>
      <c r="AO437" s="1042">
        <v>0</v>
      </c>
      <c r="AP437" s="1042"/>
      <c r="AQ437" s="1042"/>
      <c r="AR437" s="180"/>
      <c r="AS437" s="180"/>
      <c r="AT437" s="237"/>
      <c r="AU437" s="237"/>
      <c r="AV437" s="237"/>
      <c r="AW437" s="237"/>
      <c r="AX437" s="246"/>
      <c r="AY437" s="246"/>
    </row>
    <row r="438" spans="1:51" s="205" customFormat="1" ht="15" hidden="1" customHeight="1">
      <c r="A438" s="726"/>
      <c r="B438" s="1724">
        <v>0</v>
      </c>
      <c r="C438" s="1724"/>
      <c r="D438" s="1724"/>
      <c r="E438" s="1724"/>
      <c r="F438" s="1724"/>
      <c r="G438" s="1724"/>
      <c r="H438" s="1724"/>
      <c r="I438" s="1044" t="s">
        <v>1069</v>
      </c>
      <c r="J438" s="1044"/>
      <c r="K438" s="1580"/>
      <c r="L438" s="1717"/>
      <c r="M438" s="1717"/>
      <c r="N438" s="1717"/>
      <c r="O438" s="1232"/>
      <c r="P438" s="1232"/>
      <c r="Q438" s="1717" t="e">
        <f>AI438/Z438</f>
        <v>#DIV/0!</v>
      </c>
      <c r="R438" s="1715"/>
      <c r="S438" s="1715"/>
      <c r="T438" s="1717" t="e">
        <f t="shared" ref="T438" si="401">AL438/AC438</f>
        <v>#DIV/0!</v>
      </c>
      <c r="U438" s="1715"/>
      <c r="V438" s="1715"/>
      <c r="W438" s="1717" t="e">
        <f t="shared" ref="W438" si="402">AO438/AF438</f>
        <v>#DIV/0!</v>
      </c>
      <c r="X438" s="1715"/>
      <c r="Y438" s="1715"/>
      <c r="Z438" s="1716"/>
      <c r="AA438" s="1716"/>
      <c r="AB438" s="1716"/>
      <c r="AC438" s="1716"/>
      <c r="AD438" s="1716"/>
      <c r="AE438" s="1716"/>
      <c r="AF438" s="1716"/>
      <c r="AG438" s="1716"/>
      <c r="AH438" s="1716"/>
      <c r="AI438" s="1042">
        <v>0</v>
      </c>
      <c r="AJ438" s="1042"/>
      <c r="AK438" s="1042"/>
      <c r="AL438" s="1042">
        <v>0</v>
      </c>
      <c r="AM438" s="1042"/>
      <c r="AN438" s="1042"/>
      <c r="AO438" s="1042">
        <v>0</v>
      </c>
      <c r="AP438" s="1042"/>
      <c r="AQ438" s="1042"/>
      <c r="AR438" s="180"/>
      <c r="AS438" s="180"/>
      <c r="AT438" s="237"/>
      <c r="AU438" s="237"/>
      <c r="AV438" s="237"/>
      <c r="AW438" s="237"/>
      <c r="AX438" s="246"/>
      <c r="AY438" s="246"/>
    </row>
    <row r="439" spans="1:51" s="205" customFormat="1" ht="27.75" hidden="1" customHeight="1">
      <c r="A439" s="726"/>
      <c r="B439" s="1730" t="s">
        <v>216</v>
      </c>
      <c r="C439" s="1731"/>
      <c r="D439" s="1731"/>
      <c r="E439" s="1731"/>
      <c r="F439" s="1731"/>
      <c r="G439" s="1731"/>
      <c r="H439" s="1731"/>
      <c r="I439" s="1731"/>
      <c r="J439" s="1731"/>
      <c r="K439" s="1731"/>
      <c r="L439" s="1731"/>
      <c r="M439" s="1731"/>
      <c r="N439" s="1732"/>
      <c r="O439" s="1733" t="s">
        <v>873</v>
      </c>
      <c r="P439" s="1733"/>
      <c r="Q439" s="1725" t="s">
        <v>6</v>
      </c>
      <c r="R439" s="1725"/>
      <c r="S439" s="1725"/>
      <c r="T439" s="1725" t="s">
        <v>6</v>
      </c>
      <c r="U439" s="1725"/>
      <c r="V439" s="1725"/>
      <c r="W439" s="1725" t="s">
        <v>6</v>
      </c>
      <c r="X439" s="1725"/>
      <c r="Y439" s="1725"/>
      <c r="Z439" s="1725" t="s">
        <v>6</v>
      </c>
      <c r="AA439" s="1725"/>
      <c r="AB439" s="1725"/>
      <c r="AC439" s="1725" t="s">
        <v>6</v>
      </c>
      <c r="AD439" s="1725"/>
      <c r="AE439" s="1725"/>
      <c r="AF439" s="1725" t="s">
        <v>6</v>
      </c>
      <c r="AG439" s="1725"/>
      <c r="AH439" s="1725"/>
      <c r="AI439" s="1718">
        <f>AI440+AI444</f>
        <v>0</v>
      </c>
      <c r="AJ439" s="1718"/>
      <c r="AK439" s="1718"/>
      <c r="AL439" s="1718">
        <f t="shared" ref="AL439" si="403">AL440+AL444</f>
        <v>0</v>
      </c>
      <c r="AM439" s="1718"/>
      <c r="AN439" s="1718"/>
      <c r="AO439" s="1718">
        <f t="shared" ref="AO439" si="404">AO440+AO444</f>
        <v>0</v>
      </c>
      <c r="AP439" s="1718"/>
      <c r="AQ439" s="1718"/>
      <c r="AR439" s="180"/>
      <c r="AS439" s="180"/>
      <c r="AT439" s="237"/>
      <c r="AU439" s="237"/>
      <c r="AV439" s="237"/>
      <c r="AW439" s="237"/>
      <c r="AX439" s="246"/>
      <c r="AY439" s="246"/>
    </row>
    <row r="440" spans="1:51" s="205" customFormat="1" ht="30.75" hidden="1" customHeight="1">
      <c r="A440" s="726"/>
      <c r="B440" s="1726" t="s">
        <v>215</v>
      </c>
      <c r="C440" s="1727"/>
      <c r="D440" s="1727"/>
      <c r="E440" s="1727"/>
      <c r="F440" s="1727"/>
      <c r="G440" s="1727"/>
      <c r="H440" s="1727"/>
      <c r="I440" s="1727"/>
      <c r="J440" s="1727"/>
      <c r="K440" s="1727"/>
      <c r="L440" s="1727"/>
      <c r="M440" s="1727"/>
      <c r="N440" s="1728"/>
      <c r="O440" s="1729"/>
      <c r="P440" s="1729"/>
      <c r="Q440" s="1722" t="s">
        <v>6</v>
      </c>
      <c r="R440" s="1722"/>
      <c r="S440" s="1722"/>
      <c r="T440" s="1722" t="s">
        <v>6</v>
      </c>
      <c r="U440" s="1722"/>
      <c r="V440" s="1722"/>
      <c r="W440" s="1722" t="s">
        <v>6</v>
      </c>
      <c r="X440" s="1722"/>
      <c r="Y440" s="1722"/>
      <c r="Z440" s="1722" t="s">
        <v>6</v>
      </c>
      <c r="AA440" s="1722"/>
      <c r="AB440" s="1722"/>
      <c r="AC440" s="1722" t="s">
        <v>6</v>
      </c>
      <c r="AD440" s="1722"/>
      <c r="AE440" s="1722"/>
      <c r="AF440" s="1722" t="s">
        <v>6</v>
      </c>
      <c r="AG440" s="1722"/>
      <c r="AH440" s="1722"/>
      <c r="AI440" s="1723">
        <f>SUM(AI441:AK443)</f>
        <v>0</v>
      </c>
      <c r="AJ440" s="1723"/>
      <c r="AK440" s="1723"/>
      <c r="AL440" s="1723">
        <f>SUM(AL441:AN443)</f>
        <v>0</v>
      </c>
      <c r="AM440" s="1723"/>
      <c r="AN440" s="1723"/>
      <c r="AO440" s="1723">
        <f>SUM(AO441:AQ443)</f>
        <v>0</v>
      </c>
      <c r="AP440" s="1723"/>
      <c r="AQ440" s="1723"/>
      <c r="AR440" s="180"/>
      <c r="AS440" s="180"/>
      <c r="AT440" s="237"/>
      <c r="AU440" s="237"/>
      <c r="AV440" s="237"/>
      <c r="AW440" s="237"/>
      <c r="AX440" s="246"/>
      <c r="AY440" s="246"/>
    </row>
    <row r="441" spans="1:51" s="205" customFormat="1" hidden="1">
      <c r="A441" s="726"/>
      <c r="B441" s="1724">
        <v>0</v>
      </c>
      <c r="C441" s="1724"/>
      <c r="D441" s="1724"/>
      <c r="E441" s="1724"/>
      <c r="F441" s="1724"/>
      <c r="G441" s="1724"/>
      <c r="H441" s="1724"/>
      <c r="I441" s="1044" t="s">
        <v>1069</v>
      </c>
      <c r="J441" s="1044"/>
      <c r="K441" s="1580" t="s">
        <v>274</v>
      </c>
      <c r="L441" s="1717"/>
      <c r="M441" s="1717"/>
      <c r="N441" s="1717"/>
      <c r="O441" s="1232"/>
      <c r="P441" s="1232"/>
      <c r="Q441" s="1717" t="e">
        <f>AI441/Z441</f>
        <v>#DIV/0!</v>
      </c>
      <c r="R441" s="1715"/>
      <c r="S441" s="1715"/>
      <c r="T441" s="1717" t="e">
        <f t="shared" ref="T441" si="405">AL441/AC441</f>
        <v>#DIV/0!</v>
      </c>
      <c r="U441" s="1715"/>
      <c r="V441" s="1715"/>
      <c r="W441" s="1717" t="e">
        <f t="shared" ref="W441" si="406">AO441/AF441</f>
        <v>#DIV/0!</v>
      </c>
      <c r="X441" s="1715"/>
      <c r="Y441" s="1715"/>
      <c r="Z441" s="1716"/>
      <c r="AA441" s="1716"/>
      <c r="AB441" s="1716"/>
      <c r="AC441" s="1716"/>
      <c r="AD441" s="1716"/>
      <c r="AE441" s="1716"/>
      <c r="AF441" s="1716"/>
      <c r="AG441" s="1716"/>
      <c r="AH441" s="1716"/>
      <c r="AI441" s="1042">
        <v>0</v>
      </c>
      <c r="AJ441" s="1042"/>
      <c r="AK441" s="1042"/>
      <c r="AL441" s="1042">
        <v>0</v>
      </c>
      <c r="AM441" s="1042"/>
      <c r="AN441" s="1042"/>
      <c r="AO441" s="1042">
        <v>0</v>
      </c>
      <c r="AP441" s="1042"/>
      <c r="AQ441" s="1042"/>
      <c r="AR441" s="180"/>
      <c r="AS441" s="180"/>
      <c r="AT441" s="237"/>
      <c r="AU441" s="237"/>
      <c r="AV441" s="237"/>
      <c r="AW441" s="237"/>
      <c r="AX441" s="246"/>
      <c r="AY441" s="246"/>
    </row>
    <row r="442" spans="1:51" s="205" customFormat="1" hidden="1">
      <c r="A442" s="726"/>
      <c r="B442" s="1724">
        <v>0</v>
      </c>
      <c r="C442" s="1724"/>
      <c r="D442" s="1724"/>
      <c r="E442" s="1724"/>
      <c r="F442" s="1724"/>
      <c r="G442" s="1724"/>
      <c r="H442" s="1724"/>
      <c r="I442" s="1044" t="s">
        <v>1069</v>
      </c>
      <c r="J442" s="1044"/>
      <c r="K442" s="1580"/>
      <c r="L442" s="1717"/>
      <c r="M442" s="1717"/>
      <c r="N442" s="1717"/>
      <c r="O442" s="1232"/>
      <c r="P442" s="1232"/>
      <c r="Q442" s="1717" t="e">
        <f>AI442/Z442</f>
        <v>#DIV/0!</v>
      </c>
      <c r="R442" s="1715"/>
      <c r="S442" s="1715"/>
      <c r="T442" s="1717" t="e">
        <f t="shared" ref="T442" si="407">AL442/AC442</f>
        <v>#DIV/0!</v>
      </c>
      <c r="U442" s="1715"/>
      <c r="V442" s="1715"/>
      <c r="W442" s="1717" t="e">
        <f t="shared" ref="W442" si="408">AO442/AF442</f>
        <v>#DIV/0!</v>
      </c>
      <c r="X442" s="1715"/>
      <c r="Y442" s="1715"/>
      <c r="Z442" s="1716"/>
      <c r="AA442" s="1716"/>
      <c r="AB442" s="1716"/>
      <c r="AC442" s="1716"/>
      <c r="AD442" s="1716"/>
      <c r="AE442" s="1716"/>
      <c r="AF442" s="1716"/>
      <c r="AG442" s="1716"/>
      <c r="AH442" s="1716"/>
      <c r="AI442" s="1042">
        <v>0</v>
      </c>
      <c r="AJ442" s="1042"/>
      <c r="AK442" s="1042"/>
      <c r="AL442" s="1042">
        <v>0</v>
      </c>
      <c r="AM442" s="1042"/>
      <c r="AN442" s="1042"/>
      <c r="AO442" s="1042">
        <v>0</v>
      </c>
      <c r="AP442" s="1042"/>
      <c r="AQ442" s="1042"/>
      <c r="AR442" s="180"/>
      <c r="AS442" s="180"/>
      <c r="AT442" s="237"/>
      <c r="AU442" s="237"/>
      <c r="AV442" s="237"/>
      <c r="AW442" s="237"/>
      <c r="AX442" s="246"/>
      <c r="AY442" s="246"/>
    </row>
    <row r="443" spans="1:51" s="205" customFormat="1" ht="15" hidden="1" customHeight="1">
      <c r="A443" s="726"/>
      <c r="B443" s="1724">
        <v>0</v>
      </c>
      <c r="C443" s="1724"/>
      <c r="D443" s="1724"/>
      <c r="E443" s="1724"/>
      <c r="F443" s="1724"/>
      <c r="G443" s="1724"/>
      <c r="H443" s="1724"/>
      <c r="I443" s="1044" t="s">
        <v>1069</v>
      </c>
      <c r="J443" s="1044"/>
      <c r="K443" s="1580"/>
      <c r="L443" s="1717"/>
      <c r="M443" s="1717"/>
      <c r="N443" s="1717"/>
      <c r="O443" s="1232"/>
      <c r="P443" s="1232"/>
      <c r="Q443" s="1717" t="e">
        <f>AI443/Z443</f>
        <v>#DIV/0!</v>
      </c>
      <c r="R443" s="1715"/>
      <c r="S443" s="1715"/>
      <c r="T443" s="1717" t="e">
        <f t="shared" ref="T443" si="409">AL443/AC443</f>
        <v>#DIV/0!</v>
      </c>
      <c r="U443" s="1715"/>
      <c r="V443" s="1715"/>
      <c r="W443" s="1717" t="e">
        <f t="shared" ref="W443" si="410">AO443/AF443</f>
        <v>#DIV/0!</v>
      </c>
      <c r="X443" s="1715"/>
      <c r="Y443" s="1715"/>
      <c r="Z443" s="1716"/>
      <c r="AA443" s="1716"/>
      <c r="AB443" s="1716"/>
      <c r="AC443" s="1716"/>
      <c r="AD443" s="1716"/>
      <c r="AE443" s="1716"/>
      <c r="AF443" s="1716"/>
      <c r="AG443" s="1716"/>
      <c r="AH443" s="1716"/>
      <c r="AI443" s="1042">
        <v>0</v>
      </c>
      <c r="AJ443" s="1042"/>
      <c r="AK443" s="1042"/>
      <c r="AL443" s="1042">
        <v>0</v>
      </c>
      <c r="AM443" s="1042"/>
      <c r="AN443" s="1042"/>
      <c r="AO443" s="1042">
        <v>0</v>
      </c>
      <c r="AP443" s="1042"/>
      <c r="AQ443" s="1042"/>
      <c r="AR443" s="180"/>
      <c r="AS443" s="180"/>
      <c r="AT443" s="237"/>
      <c r="AU443" s="237"/>
      <c r="AV443" s="237"/>
      <c r="AW443" s="237"/>
      <c r="AX443" s="246"/>
      <c r="AY443" s="246"/>
    </row>
    <row r="444" spans="1:51" s="205" customFormat="1" ht="45.75" hidden="1" customHeight="1">
      <c r="A444" s="726"/>
      <c r="B444" s="1726" t="s">
        <v>255</v>
      </c>
      <c r="C444" s="1727"/>
      <c r="D444" s="1727"/>
      <c r="E444" s="1727"/>
      <c r="F444" s="1727"/>
      <c r="G444" s="1727"/>
      <c r="H444" s="1727"/>
      <c r="I444" s="1727"/>
      <c r="J444" s="1727"/>
      <c r="K444" s="1727"/>
      <c r="L444" s="1727"/>
      <c r="M444" s="1727"/>
      <c r="N444" s="1728"/>
      <c r="O444" s="1729"/>
      <c r="P444" s="1729"/>
      <c r="Q444" s="1722" t="s">
        <v>6</v>
      </c>
      <c r="R444" s="1722"/>
      <c r="S444" s="1722"/>
      <c r="T444" s="1722" t="s">
        <v>6</v>
      </c>
      <c r="U444" s="1722"/>
      <c r="V444" s="1722"/>
      <c r="W444" s="1722" t="s">
        <v>6</v>
      </c>
      <c r="X444" s="1722"/>
      <c r="Y444" s="1722"/>
      <c r="Z444" s="1722" t="s">
        <v>6</v>
      </c>
      <c r="AA444" s="1722"/>
      <c r="AB444" s="1722"/>
      <c r="AC444" s="1722" t="s">
        <v>6</v>
      </c>
      <c r="AD444" s="1722"/>
      <c r="AE444" s="1722"/>
      <c r="AF444" s="1722" t="s">
        <v>6</v>
      </c>
      <c r="AG444" s="1722"/>
      <c r="AH444" s="1722"/>
      <c r="AI444" s="1723">
        <f>SUM(AI445:AK449)</f>
        <v>0</v>
      </c>
      <c r="AJ444" s="1723"/>
      <c r="AK444" s="1723"/>
      <c r="AL444" s="1723">
        <f>SUM(AL445:AN449)</f>
        <v>0</v>
      </c>
      <c r="AM444" s="1723"/>
      <c r="AN444" s="1723"/>
      <c r="AO444" s="1723">
        <f>SUM(AO445:AQ449)</f>
        <v>0</v>
      </c>
      <c r="AP444" s="1723"/>
      <c r="AQ444" s="1723"/>
      <c r="AR444" s="180"/>
      <c r="AS444" s="180"/>
      <c r="AT444" s="237"/>
      <c r="AU444" s="237"/>
      <c r="AV444" s="237"/>
      <c r="AW444" s="237"/>
      <c r="AX444" s="246"/>
      <c r="AY444" s="246"/>
    </row>
    <row r="445" spans="1:51" s="205" customFormat="1" hidden="1">
      <c r="A445" s="726"/>
      <c r="B445" s="1724">
        <v>0</v>
      </c>
      <c r="C445" s="1724"/>
      <c r="D445" s="1724"/>
      <c r="E445" s="1724"/>
      <c r="F445" s="1724"/>
      <c r="G445" s="1724"/>
      <c r="H445" s="1724"/>
      <c r="I445" s="1044" t="s">
        <v>1069</v>
      </c>
      <c r="J445" s="1044"/>
      <c r="K445" s="1580" t="s">
        <v>1264</v>
      </c>
      <c r="L445" s="1717"/>
      <c r="M445" s="1717"/>
      <c r="N445" s="1717"/>
      <c r="O445" s="1232"/>
      <c r="P445" s="1232"/>
      <c r="Q445" s="1717" t="e">
        <f>AI445/Z445</f>
        <v>#DIV/0!</v>
      </c>
      <c r="R445" s="1715"/>
      <c r="S445" s="1715"/>
      <c r="T445" s="1717" t="e">
        <f t="shared" ref="T445" si="411">AL445/AC445</f>
        <v>#DIV/0!</v>
      </c>
      <c r="U445" s="1715"/>
      <c r="V445" s="1715"/>
      <c r="W445" s="1717" t="e">
        <f t="shared" ref="W445" si="412">AO445/AF445</f>
        <v>#DIV/0!</v>
      </c>
      <c r="X445" s="1715"/>
      <c r="Y445" s="1715"/>
      <c r="Z445" s="1716"/>
      <c r="AA445" s="1716"/>
      <c r="AB445" s="1716"/>
      <c r="AC445" s="1716"/>
      <c r="AD445" s="1716"/>
      <c r="AE445" s="1716"/>
      <c r="AF445" s="1716"/>
      <c r="AG445" s="1716"/>
      <c r="AH445" s="1716"/>
      <c r="AI445" s="1042">
        <v>0</v>
      </c>
      <c r="AJ445" s="1042"/>
      <c r="AK445" s="1042"/>
      <c r="AL445" s="1042">
        <v>0</v>
      </c>
      <c r="AM445" s="1042"/>
      <c r="AN445" s="1042"/>
      <c r="AO445" s="1042">
        <v>0</v>
      </c>
      <c r="AP445" s="1042"/>
      <c r="AQ445" s="1042"/>
      <c r="AR445" s="180"/>
      <c r="AS445" s="180"/>
      <c r="AT445" s="237"/>
      <c r="AU445" s="237"/>
      <c r="AV445" s="237"/>
      <c r="AW445" s="237"/>
      <c r="AX445" s="246"/>
      <c r="AY445" s="246"/>
    </row>
    <row r="446" spans="1:51" s="205" customFormat="1" ht="30" hidden="1" customHeight="1">
      <c r="A446" s="726"/>
      <c r="B446" s="1724">
        <v>0</v>
      </c>
      <c r="C446" s="1724"/>
      <c r="D446" s="1724"/>
      <c r="E446" s="1724"/>
      <c r="F446" s="1724"/>
      <c r="G446" s="1724"/>
      <c r="H446" s="1724"/>
      <c r="I446" s="1044" t="s">
        <v>1069</v>
      </c>
      <c r="J446" s="1044"/>
      <c r="K446" s="1580"/>
      <c r="L446" s="1717"/>
      <c r="M446" s="1717"/>
      <c r="N446" s="1717"/>
      <c r="O446" s="1232"/>
      <c r="P446" s="1232"/>
      <c r="Q446" s="1717" t="e">
        <f t="shared" ref="Q446:Q447" si="413">AI446/Z446</f>
        <v>#DIV/0!</v>
      </c>
      <c r="R446" s="1715"/>
      <c r="S446" s="1715"/>
      <c r="T446" s="1717" t="e">
        <f t="shared" ref="T446:T447" si="414">AL446/AC446</f>
        <v>#DIV/0!</v>
      </c>
      <c r="U446" s="1715"/>
      <c r="V446" s="1715"/>
      <c r="W446" s="1717" t="e">
        <f t="shared" ref="W446:W447" si="415">AO446/AF446</f>
        <v>#DIV/0!</v>
      </c>
      <c r="X446" s="1715"/>
      <c r="Y446" s="1715"/>
      <c r="Z446" s="1716"/>
      <c r="AA446" s="1716"/>
      <c r="AB446" s="1716"/>
      <c r="AC446" s="1716"/>
      <c r="AD446" s="1716"/>
      <c r="AE446" s="1716"/>
      <c r="AF446" s="1716"/>
      <c r="AG446" s="1716"/>
      <c r="AH446" s="1716"/>
      <c r="AI446" s="1042">
        <v>0</v>
      </c>
      <c r="AJ446" s="1042"/>
      <c r="AK446" s="1042"/>
      <c r="AL446" s="1042">
        <v>0</v>
      </c>
      <c r="AM446" s="1042"/>
      <c r="AN446" s="1042"/>
      <c r="AO446" s="1042">
        <v>0</v>
      </c>
      <c r="AP446" s="1042"/>
      <c r="AQ446" s="1042"/>
      <c r="AR446" s="180"/>
      <c r="AS446" s="180"/>
      <c r="AT446" s="237"/>
      <c r="AU446" s="237"/>
      <c r="AV446" s="237"/>
      <c r="AW446" s="237"/>
      <c r="AX446" s="246"/>
      <c r="AY446" s="246"/>
    </row>
    <row r="447" spans="1:51" s="205" customFormat="1" ht="15" hidden="1" customHeight="1">
      <c r="A447" s="726"/>
      <c r="B447" s="1724">
        <v>0</v>
      </c>
      <c r="C447" s="1724"/>
      <c r="D447" s="1724"/>
      <c r="E447" s="1724"/>
      <c r="F447" s="1724"/>
      <c r="G447" s="1724"/>
      <c r="H447" s="1724"/>
      <c r="I447" s="1044" t="s">
        <v>1069</v>
      </c>
      <c r="J447" s="1044"/>
      <c r="K447" s="1580"/>
      <c r="L447" s="1717"/>
      <c r="M447" s="1717"/>
      <c r="N447" s="1717"/>
      <c r="O447" s="1232"/>
      <c r="P447" s="1232"/>
      <c r="Q447" s="1717" t="e">
        <f t="shared" si="413"/>
        <v>#DIV/0!</v>
      </c>
      <c r="R447" s="1715"/>
      <c r="S447" s="1715"/>
      <c r="T447" s="1717" t="e">
        <f t="shared" si="414"/>
        <v>#DIV/0!</v>
      </c>
      <c r="U447" s="1715"/>
      <c r="V447" s="1715"/>
      <c r="W447" s="1717" t="e">
        <f t="shared" si="415"/>
        <v>#DIV/0!</v>
      </c>
      <c r="X447" s="1715"/>
      <c r="Y447" s="1715"/>
      <c r="Z447" s="1716"/>
      <c r="AA447" s="1716"/>
      <c r="AB447" s="1716"/>
      <c r="AC447" s="1716"/>
      <c r="AD447" s="1716"/>
      <c r="AE447" s="1716"/>
      <c r="AF447" s="1716"/>
      <c r="AG447" s="1716"/>
      <c r="AH447" s="1716"/>
      <c r="AI447" s="1042">
        <v>0</v>
      </c>
      <c r="AJ447" s="1042"/>
      <c r="AK447" s="1042"/>
      <c r="AL447" s="1042">
        <v>0</v>
      </c>
      <c r="AM447" s="1042"/>
      <c r="AN447" s="1042"/>
      <c r="AO447" s="1042">
        <v>0</v>
      </c>
      <c r="AP447" s="1042"/>
      <c r="AQ447" s="1042"/>
      <c r="AR447" s="180"/>
      <c r="AS447" s="180"/>
      <c r="AT447" s="237"/>
      <c r="AU447" s="237"/>
      <c r="AV447" s="237"/>
      <c r="AW447" s="237"/>
      <c r="AX447" s="246"/>
      <c r="AY447" s="246"/>
    </row>
    <row r="448" spans="1:51" s="205" customFormat="1" ht="44.25" hidden="1" customHeight="1">
      <c r="A448" s="726"/>
      <c r="B448" s="1730" t="s">
        <v>864</v>
      </c>
      <c r="C448" s="1731"/>
      <c r="D448" s="1731"/>
      <c r="E448" s="1731"/>
      <c r="F448" s="1731"/>
      <c r="G448" s="1731"/>
      <c r="H448" s="1731"/>
      <c r="I448" s="1731"/>
      <c r="J448" s="1731"/>
      <c r="K448" s="1731"/>
      <c r="L448" s="1731"/>
      <c r="M448" s="1731"/>
      <c r="N448" s="1732"/>
      <c r="O448" s="1733" t="s">
        <v>872</v>
      </c>
      <c r="P448" s="1733"/>
      <c r="Q448" s="1725" t="s">
        <v>6</v>
      </c>
      <c r="R448" s="1725"/>
      <c r="S448" s="1725"/>
      <c r="T448" s="1725" t="s">
        <v>6</v>
      </c>
      <c r="U448" s="1725"/>
      <c r="V448" s="1725"/>
      <c r="W448" s="1725" t="s">
        <v>6</v>
      </c>
      <c r="X448" s="1725"/>
      <c r="Y448" s="1725"/>
      <c r="Z448" s="1725" t="s">
        <v>6</v>
      </c>
      <c r="AA448" s="1725"/>
      <c r="AB448" s="1725"/>
      <c r="AC448" s="1725" t="s">
        <v>6</v>
      </c>
      <c r="AD448" s="1725"/>
      <c r="AE448" s="1725"/>
      <c r="AF448" s="1725" t="s">
        <v>6</v>
      </c>
      <c r="AG448" s="1725"/>
      <c r="AH448" s="1725"/>
      <c r="AI448" s="1718">
        <f>SUM(AI449:AK451)</f>
        <v>0</v>
      </c>
      <c r="AJ448" s="1718"/>
      <c r="AK448" s="1718"/>
      <c r="AL448" s="1718">
        <f>SUM(AL449:AN451)</f>
        <v>0</v>
      </c>
      <c r="AM448" s="1718"/>
      <c r="AN448" s="1718"/>
      <c r="AO448" s="1718">
        <f>SUM(AO449:AQ451)</f>
        <v>0</v>
      </c>
      <c r="AP448" s="1718"/>
      <c r="AQ448" s="1718"/>
      <c r="AR448" s="180"/>
      <c r="AS448" s="180"/>
      <c r="AT448" s="237"/>
      <c r="AU448" s="237"/>
      <c r="AV448" s="237"/>
      <c r="AW448" s="237"/>
      <c r="AX448" s="246"/>
      <c r="AY448" s="246"/>
    </row>
    <row r="449" spans="1:51" s="205" customFormat="1" hidden="1">
      <c r="A449" s="726"/>
      <c r="B449" s="1724">
        <v>0</v>
      </c>
      <c r="C449" s="1724"/>
      <c r="D449" s="1724"/>
      <c r="E449" s="1724"/>
      <c r="F449" s="1724"/>
      <c r="G449" s="1724"/>
      <c r="H449" s="1724"/>
      <c r="I449" s="1044" t="s">
        <v>1069</v>
      </c>
      <c r="J449" s="1044"/>
      <c r="K449" s="1580"/>
      <c r="L449" s="1717"/>
      <c r="M449" s="1717"/>
      <c r="N449" s="1717"/>
      <c r="O449" s="1232"/>
      <c r="P449" s="1232"/>
      <c r="Q449" s="1717" t="e">
        <f>AI449/Z449</f>
        <v>#DIV/0!</v>
      </c>
      <c r="R449" s="1715"/>
      <c r="S449" s="1715"/>
      <c r="T449" s="1717" t="e">
        <f t="shared" ref="T449" si="416">AL449/AC449</f>
        <v>#DIV/0!</v>
      </c>
      <c r="U449" s="1715"/>
      <c r="V449" s="1715"/>
      <c r="W449" s="1717" t="e">
        <f t="shared" ref="W449" si="417">AO449/AF449</f>
        <v>#DIV/0!</v>
      </c>
      <c r="X449" s="1715"/>
      <c r="Y449" s="1715"/>
      <c r="Z449" s="1716"/>
      <c r="AA449" s="1716"/>
      <c r="AB449" s="1716"/>
      <c r="AC449" s="1716"/>
      <c r="AD449" s="1716"/>
      <c r="AE449" s="1716"/>
      <c r="AF449" s="1716"/>
      <c r="AG449" s="1716"/>
      <c r="AH449" s="1716"/>
      <c r="AI449" s="1042">
        <v>0</v>
      </c>
      <c r="AJ449" s="1042"/>
      <c r="AK449" s="1042"/>
      <c r="AL449" s="1042">
        <v>0</v>
      </c>
      <c r="AM449" s="1042"/>
      <c r="AN449" s="1042"/>
      <c r="AO449" s="1042">
        <v>0</v>
      </c>
      <c r="AP449" s="1042"/>
      <c r="AQ449" s="1042"/>
      <c r="AR449" s="180"/>
      <c r="AS449" s="180"/>
      <c r="AT449" s="237"/>
      <c r="AU449" s="237"/>
      <c r="AV449" s="237"/>
      <c r="AW449" s="237"/>
      <c r="AX449" s="246"/>
      <c r="AY449" s="246"/>
    </row>
    <row r="450" spans="1:51" s="205" customFormat="1" ht="18" hidden="1" customHeight="1">
      <c r="A450" s="726"/>
      <c r="B450" s="1724">
        <v>0</v>
      </c>
      <c r="C450" s="1724"/>
      <c r="D450" s="1724"/>
      <c r="E450" s="1724"/>
      <c r="F450" s="1724"/>
      <c r="G450" s="1724"/>
      <c r="H450" s="1724"/>
      <c r="I450" s="1044" t="s">
        <v>1069</v>
      </c>
      <c r="J450" s="1044"/>
      <c r="K450" s="1580"/>
      <c r="L450" s="1717"/>
      <c r="M450" s="1717"/>
      <c r="N450" s="1717"/>
      <c r="O450" s="1232"/>
      <c r="P450" s="1232"/>
      <c r="Q450" s="1717" t="e">
        <f>AI450/Z450</f>
        <v>#DIV/0!</v>
      </c>
      <c r="R450" s="1715"/>
      <c r="S450" s="1715"/>
      <c r="T450" s="1717" t="e">
        <f t="shared" ref="T450" si="418">AL450/AC450</f>
        <v>#DIV/0!</v>
      </c>
      <c r="U450" s="1715"/>
      <c r="V450" s="1715"/>
      <c r="W450" s="1717" t="e">
        <f t="shared" ref="W450" si="419">AO450/AF450</f>
        <v>#DIV/0!</v>
      </c>
      <c r="X450" s="1715"/>
      <c r="Y450" s="1715"/>
      <c r="Z450" s="1716"/>
      <c r="AA450" s="1716"/>
      <c r="AB450" s="1716"/>
      <c r="AC450" s="1716"/>
      <c r="AD450" s="1716"/>
      <c r="AE450" s="1716"/>
      <c r="AF450" s="1716"/>
      <c r="AG450" s="1716"/>
      <c r="AH450" s="1716"/>
      <c r="AI450" s="1042">
        <v>0</v>
      </c>
      <c r="AJ450" s="1042"/>
      <c r="AK450" s="1042"/>
      <c r="AL450" s="1042">
        <v>0</v>
      </c>
      <c r="AM450" s="1042"/>
      <c r="AN450" s="1042"/>
      <c r="AO450" s="1042">
        <v>0</v>
      </c>
      <c r="AP450" s="1042"/>
      <c r="AQ450" s="1042"/>
      <c r="AR450" s="180"/>
      <c r="AS450" s="180"/>
      <c r="AT450" s="237"/>
      <c r="AU450" s="237"/>
      <c r="AV450" s="237"/>
      <c r="AW450" s="237"/>
      <c r="AX450" s="246"/>
      <c r="AY450" s="246"/>
    </row>
    <row r="451" spans="1:51" s="205" customFormat="1" ht="18" hidden="1" customHeight="1">
      <c r="A451" s="726"/>
      <c r="B451" s="1724">
        <v>0</v>
      </c>
      <c r="C451" s="1724"/>
      <c r="D451" s="1724"/>
      <c r="E451" s="1724"/>
      <c r="F451" s="1724"/>
      <c r="G451" s="1724"/>
      <c r="H451" s="1724"/>
      <c r="I451" s="1044" t="s">
        <v>1069</v>
      </c>
      <c r="J451" s="1044"/>
      <c r="K451" s="1580"/>
      <c r="L451" s="1717"/>
      <c r="M451" s="1717"/>
      <c r="N451" s="1717"/>
      <c r="O451" s="1232"/>
      <c r="P451" s="1232"/>
      <c r="Q451" s="1717" t="e">
        <f>AI451/Z451</f>
        <v>#DIV/0!</v>
      </c>
      <c r="R451" s="1715"/>
      <c r="S451" s="1715"/>
      <c r="T451" s="1717" t="e">
        <f t="shared" ref="T451" si="420">AL451/AC451</f>
        <v>#DIV/0!</v>
      </c>
      <c r="U451" s="1715"/>
      <c r="V451" s="1715"/>
      <c r="W451" s="1717" t="e">
        <f t="shared" ref="W451" si="421">AO451/AF451</f>
        <v>#DIV/0!</v>
      </c>
      <c r="X451" s="1715"/>
      <c r="Y451" s="1715"/>
      <c r="Z451" s="1716"/>
      <c r="AA451" s="1716"/>
      <c r="AB451" s="1716"/>
      <c r="AC451" s="1716"/>
      <c r="AD451" s="1716"/>
      <c r="AE451" s="1716"/>
      <c r="AF451" s="1716"/>
      <c r="AG451" s="1716"/>
      <c r="AH451" s="1716"/>
      <c r="AI451" s="1042">
        <v>0</v>
      </c>
      <c r="AJ451" s="1042"/>
      <c r="AK451" s="1042"/>
      <c r="AL451" s="1042">
        <v>0</v>
      </c>
      <c r="AM451" s="1042"/>
      <c r="AN451" s="1042"/>
      <c r="AO451" s="1042">
        <v>0</v>
      </c>
      <c r="AP451" s="1042"/>
      <c r="AQ451" s="1042"/>
      <c r="AR451" s="180"/>
      <c r="AS451" s="180"/>
      <c r="AT451" s="237"/>
      <c r="AU451" s="237"/>
      <c r="AV451" s="237"/>
      <c r="AW451" s="237"/>
      <c r="AX451" s="246"/>
      <c r="AY451" s="246"/>
    </row>
    <row r="452" spans="1:51" s="205" customFormat="1" ht="60" hidden="1" customHeight="1">
      <c r="A452" s="726"/>
      <c r="B452" s="1737" t="s">
        <v>871</v>
      </c>
      <c r="C452" s="1737"/>
      <c r="D452" s="1737"/>
      <c r="E452" s="1737"/>
      <c r="F452" s="1737"/>
      <c r="G452" s="1737"/>
      <c r="H452" s="1737"/>
      <c r="I452" s="1738" t="s">
        <v>700</v>
      </c>
      <c r="J452" s="1738"/>
      <c r="K452" s="1738"/>
      <c r="L452" s="1738"/>
      <c r="M452" s="1738"/>
      <c r="N452" s="1738"/>
      <c r="O452" s="1720">
        <v>9016</v>
      </c>
      <c r="P452" s="1720"/>
      <c r="Q452" s="1719" t="s">
        <v>6</v>
      </c>
      <c r="R452" s="1719"/>
      <c r="S452" s="1719"/>
      <c r="T452" s="1719" t="s">
        <v>6</v>
      </c>
      <c r="U452" s="1719"/>
      <c r="V452" s="1719"/>
      <c r="W452" s="1719" t="s">
        <v>6</v>
      </c>
      <c r="X452" s="1719"/>
      <c r="Y452" s="1719"/>
      <c r="Z452" s="1719" t="s">
        <v>6</v>
      </c>
      <c r="AA452" s="1719"/>
      <c r="AB452" s="1719"/>
      <c r="AC452" s="1719" t="s">
        <v>6</v>
      </c>
      <c r="AD452" s="1719"/>
      <c r="AE452" s="1719"/>
      <c r="AF452" s="1719" t="s">
        <v>6</v>
      </c>
      <c r="AG452" s="1719"/>
      <c r="AH452" s="1719"/>
      <c r="AI452" s="1721">
        <f>AI435+AI439+AI448</f>
        <v>0</v>
      </c>
      <c r="AJ452" s="1721"/>
      <c r="AK452" s="1721"/>
      <c r="AL452" s="1721">
        <f>AL435+AL439+AL448</f>
        <v>0</v>
      </c>
      <c r="AM452" s="1721"/>
      <c r="AN452" s="1721"/>
      <c r="AO452" s="1721">
        <f>AO435+AO439+AO448</f>
        <v>0</v>
      </c>
      <c r="AP452" s="1721"/>
      <c r="AQ452" s="1721"/>
      <c r="AR452" s="180"/>
      <c r="AS452" s="180"/>
      <c r="AT452" s="237"/>
      <c r="AU452" s="237"/>
      <c r="AV452" s="237"/>
      <c r="AW452" s="237"/>
      <c r="AX452" s="246"/>
      <c r="AY452" s="246"/>
    </row>
    <row r="453" spans="1:51" s="205" customFormat="1" ht="43.5" hidden="1" customHeight="1">
      <c r="A453" s="726"/>
      <c r="B453" s="1730" t="s">
        <v>293</v>
      </c>
      <c r="C453" s="1731"/>
      <c r="D453" s="1731"/>
      <c r="E453" s="1731"/>
      <c r="F453" s="1731"/>
      <c r="G453" s="1731"/>
      <c r="H453" s="1731"/>
      <c r="I453" s="1731"/>
      <c r="J453" s="1731"/>
      <c r="K453" s="1731"/>
      <c r="L453" s="1731"/>
      <c r="M453" s="1731"/>
      <c r="N453" s="1732"/>
      <c r="O453" s="1733" t="s">
        <v>870</v>
      </c>
      <c r="P453" s="1733"/>
      <c r="Q453" s="1725" t="s">
        <v>6</v>
      </c>
      <c r="R453" s="1725"/>
      <c r="S453" s="1725"/>
      <c r="T453" s="1725" t="s">
        <v>6</v>
      </c>
      <c r="U453" s="1725"/>
      <c r="V453" s="1725"/>
      <c r="W453" s="1725" t="s">
        <v>6</v>
      </c>
      <c r="X453" s="1725"/>
      <c r="Y453" s="1725"/>
      <c r="Z453" s="1725" t="s">
        <v>6</v>
      </c>
      <c r="AA453" s="1725"/>
      <c r="AB453" s="1725"/>
      <c r="AC453" s="1725" t="s">
        <v>6</v>
      </c>
      <c r="AD453" s="1725"/>
      <c r="AE453" s="1725"/>
      <c r="AF453" s="1725" t="s">
        <v>6</v>
      </c>
      <c r="AG453" s="1725"/>
      <c r="AH453" s="1725"/>
      <c r="AI453" s="1718">
        <f>SUM(AI454:AK456)</f>
        <v>0</v>
      </c>
      <c r="AJ453" s="1718"/>
      <c r="AK453" s="1718"/>
      <c r="AL453" s="1718">
        <f>SUM(AL454:AN456)</f>
        <v>0</v>
      </c>
      <c r="AM453" s="1718"/>
      <c r="AN453" s="1718"/>
      <c r="AO453" s="1718">
        <f>SUM(AO454:AQ456)</f>
        <v>0</v>
      </c>
      <c r="AP453" s="1718"/>
      <c r="AQ453" s="1718"/>
      <c r="AR453" s="180"/>
      <c r="AS453" s="180"/>
      <c r="AT453" s="237"/>
      <c r="AU453" s="237"/>
      <c r="AV453" s="237"/>
      <c r="AW453" s="237"/>
      <c r="AX453" s="246"/>
      <c r="AY453" s="246"/>
    </row>
    <row r="454" spans="1:51" s="205" customFormat="1" hidden="1">
      <c r="A454" s="726"/>
      <c r="B454" s="1724" t="s">
        <v>1569</v>
      </c>
      <c r="C454" s="1724"/>
      <c r="D454" s="1724"/>
      <c r="E454" s="1724"/>
      <c r="F454" s="1724"/>
      <c r="G454" s="1724"/>
      <c r="H454" s="1724"/>
      <c r="I454" s="1044" t="s">
        <v>1069</v>
      </c>
      <c r="J454" s="1044"/>
      <c r="K454" s="1580" t="s">
        <v>168</v>
      </c>
      <c r="L454" s="1717"/>
      <c r="M454" s="1717"/>
      <c r="N454" s="1717"/>
      <c r="O454" s="1232"/>
      <c r="P454" s="1232"/>
      <c r="Q454" s="1717" t="e">
        <f>AI454/Z454</f>
        <v>#DIV/0!</v>
      </c>
      <c r="R454" s="1715"/>
      <c r="S454" s="1715"/>
      <c r="T454" s="1717" t="e">
        <f t="shared" ref="T454" si="422">AL454/AC454</f>
        <v>#DIV/0!</v>
      </c>
      <c r="U454" s="1715"/>
      <c r="V454" s="1715"/>
      <c r="W454" s="1717" t="e">
        <f t="shared" ref="W454" si="423">AO454/AF454</f>
        <v>#DIV/0!</v>
      </c>
      <c r="X454" s="1715"/>
      <c r="Y454" s="1715"/>
      <c r="Z454" s="1716"/>
      <c r="AA454" s="1716"/>
      <c r="AB454" s="1716"/>
      <c r="AC454" s="1716"/>
      <c r="AD454" s="1716"/>
      <c r="AE454" s="1716"/>
      <c r="AF454" s="1716"/>
      <c r="AG454" s="1716"/>
      <c r="AH454" s="1716"/>
      <c r="AI454" s="1042">
        <v>0</v>
      </c>
      <c r="AJ454" s="1042"/>
      <c r="AK454" s="1042"/>
      <c r="AL454" s="1042">
        <v>0</v>
      </c>
      <c r="AM454" s="1042"/>
      <c r="AN454" s="1042"/>
      <c r="AO454" s="1042">
        <v>0</v>
      </c>
      <c r="AP454" s="1042"/>
      <c r="AQ454" s="1042"/>
      <c r="AR454" s="180"/>
      <c r="AS454" s="180"/>
      <c r="AT454" s="237"/>
      <c r="AU454" s="237"/>
      <c r="AV454" s="237"/>
      <c r="AW454" s="237"/>
      <c r="AX454" s="246"/>
      <c r="AY454" s="246"/>
    </row>
    <row r="455" spans="1:51" s="205" customFormat="1" hidden="1">
      <c r="A455" s="726"/>
      <c r="B455" s="1724">
        <v>0</v>
      </c>
      <c r="C455" s="1724"/>
      <c r="D455" s="1724"/>
      <c r="E455" s="1724"/>
      <c r="F455" s="1724"/>
      <c r="G455" s="1724"/>
      <c r="H455" s="1724"/>
      <c r="I455" s="1044" t="s">
        <v>1069</v>
      </c>
      <c r="J455" s="1044"/>
      <c r="K455" s="1580"/>
      <c r="L455" s="1717"/>
      <c r="M455" s="1717"/>
      <c r="N455" s="1717"/>
      <c r="O455" s="1232"/>
      <c r="P455" s="1232"/>
      <c r="Q455" s="1717" t="e">
        <f t="shared" ref="Q455:Q456" si="424">AI455/Z455</f>
        <v>#DIV/0!</v>
      </c>
      <c r="R455" s="1715"/>
      <c r="S455" s="1715"/>
      <c r="T455" s="1717" t="e">
        <f t="shared" ref="T455:T456" si="425">AL455/AC455</f>
        <v>#DIV/0!</v>
      </c>
      <c r="U455" s="1715"/>
      <c r="V455" s="1715"/>
      <c r="W455" s="1717" t="e">
        <f t="shared" ref="W455:W456" si="426">AO455/AF455</f>
        <v>#DIV/0!</v>
      </c>
      <c r="X455" s="1715"/>
      <c r="Y455" s="1715"/>
      <c r="Z455" s="1716"/>
      <c r="AA455" s="1716"/>
      <c r="AB455" s="1716"/>
      <c r="AC455" s="1716"/>
      <c r="AD455" s="1716"/>
      <c r="AE455" s="1716"/>
      <c r="AF455" s="1716"/>
      <c r="AG455" s="1716"/>
      <c r="AH455" s="1716"/>
      <c r="AI455" s="1042">
        <v>0</v>
      </c>
      <c r="AJ455" s="1042"/>
      <c r="AK455" s="1042"/>
      <c r="AL455" s="1042">
        <v>0</v>
      </c>
      <c r="AM455" s="1042"/>
      <c r="AN455" s="1042"/>
      <c r="AO455" s="1042">
        <v>0</v>
      </c>
      <c r="AP455" s="1042"/>
      <c r="AQ455" s="1042"/>
      <c r="AR455" s="180"/>
      <c r="AS455" s="180"/>
      <c r="AT455" s="237"/>
      <c r="AU455" s="237"/>
      <c r="AV455" s="237"/>
      <c r="AW455" s="237"/>
      <c r="AX455" s="246"/>
      <c r="AY455" s="246"/>
    </row>
    <row r="456" spans="1:51" s="205" customFormat="1" ht="15" hidden="1" customHeight="1">
      <c r="A456" s="726"/>
      <c r="B456" s="1724">
        <v>0</v>
      </c>
      <c r="C456" s="1724"/>
      <c r="D456" s="1724"/>
      <c r="E456" s="1724"/>
      <c r="F456" s="1724"/>
      <c r="G456" s="1724"/>
      <c r="H456" s="1724"/>
      <c r="I456" s="1044" t="s">
        <v>1069</v>
      </c>
      <c r="J456" s="1044"/>
      <c r="K456" s="1580"/>
      <c r="L456" s="1717"/>
      <c r="M456" s="1717"/>
      <c r="N456" s="1717"/>
      <c r="O456" s="1232"/>
      <c r="P456" s="1232"/>
      <c r="Q456" s="1717" t="e">
        <f t="shared" si="424"/>
        <v>#DIV/0!</v>
      </c>
      <c r="R456" s="1715"/>
      <c r="S456" s="1715"/>
      <c r="T456" s="1717" t="e">
        <f t="shared" si="425"/>
        <v>#DIV/0!</v>
      </c>
      <c r="U456" s="1715"/>
      <c r="V456" s="1715"/>
      <c r="W456" s="1717" t="e">
        <f t="shared" si="426"/>
        <v>#DIV/0!</v>
      </c>
      <c r="X456" s="1715"/>
      <c r="Y456" s="1715"/>
      <c r="Z456" s="1716"/>
      <c r="AA456" s="1716"/>
      <c r="AB456" s="1716"/>
      <c r="AC456" s="1716"/>
      <c r="AD456" s="1716"/>
      <c r="AE456" s="1716"/>
      <c r="AF456" s="1716"/>
      <c r="AG456" s="1716"/>
      <c r="AH456" s="1716"/>
      <c r="AI456" s="1042">
        <v>0</v>
      </c>
      <c r="AJ456" s="1042"/>
      <c r="AK456" s="1042"/>
      <c r="AL456" s="1042">
        <v>0</v>
      </c>
      <c r="AM456" s="1042"/>
      <c r="AN456" s="1042"/>
      <c r="AO456" s="1042">
        <v>0</v>
      </c>
      <c r="AP456" s="1042"/>
      <c r="AQ456" s="1042"/>
      <c r="AR456" s="180"/>
      <c r="AS456" s="180"/>
      <c r="AT456" s="237"/>
      <c r="AU456" s="237"/>
      <c r="AV456" s="237"/>
      <c r="AW456" s="237"/>
      <c r="AX456" s="246"/>
      <c r="AY456" s="246"/>
    </row>
    <row r="457" spans="1:51" s="205" customFormat="1" ht="27.75" customHeight="1">
      <c r="A457" s="726"/>
      <c r="B457" s="1730" t="s">
        <v>216</v>
      </c>
      <c r="C457" s="1731"/>
      <c r="D457" s="1731"/>
      <c r="E457" s="1731"/>
      <c r="F457" s="1731"/>
      <c r="G457" s="1731"/>
      <c r="H457" s="1731"/>
      <c r="I457" s="1731"/>
      <c r="J457" s="1731"/>
      <c r="K457" s="1731"/>
      <c r="L457" s="1731"/>
      <c r="M457" s="1731"/>
      <c r="N457" s="1732"/>
      <c r="O457" s="1733" t="s">
        <v>869</v>
      </c>
      <c r="P457" s="1733"/>
      <c r="Q457" s="1725" t="s">
        <v>6</v>
      </c>
      <c r="R457" s="1725"/>
      <c r="S457" s="1725"/>
      <c r="T457" s="1725" t="s">
        <v>6</v>
      </c>
      <c r="U457" s="1725"/>
      <c r="V457" s="1725"/>
      <c r="W457" s="1725" t="s">
        <v>6</v>
      </c>
      <c r="X457" s="1725"/>
      <c r="Y457" s="1725"/>
      <c r="Z457" s="1725" t="s">
        <v>6</v>
      </c>
      <c r="AA457" s="1725"/>
      <c r="AB457" s="1725"/>
      <c r="AC457" s="1725" t="s">
        <v>6</v>
      </c>
      <c r="AD457" s="1725"/>
      <c r="AE457" s="1725"/>
      <c r="AF457" s="1725" t="s">
        <v>6</v>
      </c>
      <c r="AG457" s="1725"/>
      <c r="AH457" s="1725"/>
      <c r="AI457" s="1718">
        <f>AI458+AI462</f>
        <v>6475</v>
      </c>
      <c r="AJ457" s="1718"/>
      <c r="AK457" s="1718"/>
      <c r="AL457" s="1718">
        <f>AL458+AL462</f>
        <v>0</v>
      </c>
      <c r="AM457" s="1718"/>
      <c r="AN457" s="1718"/>
      <c r="AO457" s="1718">
        <f>AO458+AO462</f>
        <v>0</v>
      </c>
      <c r="AP457" s="1718"/>
      <c r="AQ457" s="1718"/>
      <c r="AR457" s="180"/>
      <c r="AS457" s="180"/>
      <c r="AT457" s="237"/>
      <c r="AU457" s="237"/>
      <c r="AV457" s="237"/>
      <c r="AW457" s="237"/>
      <c r="AX457" s="246"/>
      <c r="AY457" s="246"/>
    </row>
    <row r="458" spans="1:51" s="205" customFormat="1" ht="30.75" hidden="1" customHeight="1">
      <c r="A458" s="726"/>
      <c r="B458" s="1726" t="s">
        <v>215</v>
      </c>
      <c r="C458" s="1727"/>
      <c r="D458" s="1727"/>
      <c r="E458" s="1727"/>
      <c r="F458" s="1727"/>
      <c r="G458" s="1727"/>
      <c r="H458" s="1727"/>
      <c r="I458" s="1727"/>
      <c r="J458" s="1727"/>
      <c r="K458" s="1727"/>
      <c r="L458" s="1727"/>
      <c r="M458" s="1727"/>
      <c r="N458" s="1728"/>
      <c r="O458" s="1729"/>
      <c r="P458" s="1729"/>
      <c r="Q458" s="1722" t="s">
        <v>6</v>
      </c>
      <c r="R458" s="1722"/>
      <c r="S458" s="1722"/>
      <c r="T458" s="1722" t="s">
        <v>6</v>
      </c>
      <c r="U458" s="1722"/>
      <c r="V458" s="1722"/>
      <c r="W458" s="1722" t="s">
        <v>6</v>
      </c>
      <c r="X458" s="1722"/>
      <c r="Y458" s="1722"/>
      <c r="Z458" s="1722" t="s">
        <v>6</v>
      </c>
      <c r="AA458" s="1722"/>
      <c r="AB458" s="1722"/>
      <c r="AC458" s="1722" t="s">
        <v>6</v>
      </c>
      <c r="AD458" s="1722"/>
      <c r="AE458" s="1722"/>
      <c r="AF458" s="1722" t="s">
        <v>6</v>
      </c>
      <c r="AG458" s="1722"/>
      <c r="AH458" s="1722"/>
      <c r="AI458" s="1723">
        <f>SUM(AI459:AK461)</f>
        <v>0</v>
      </c>
      <c r="AJ458" s="1723"/>
      <c r="AK458" s="1723"/>
      <c r="AL458" s="1723">
        <f>SUM(AL459:AN461)</f>
        <v>0</v>
      </c>
      <c r="AM458" s="1723"/>
      <c r="AN458" s="1723"/>
      <c r="AO458" s="1723">
        <f>SUM(AO459:AQ461)</f>
        <v>0</v>
      </c>
      <c r="AP458" s="1723"/>
      <c r="AQ458" s="1723"/>
      <c r="AR458" s="180"/>
      <c r="AS458" s="180"/>
      <c r="AT458" s="237"/>
      <c r="AU458" s="237"/>
      <c r="AV458" s="237"/>
      <c r="AW458" s="237"/>
      <c r="AX458" s="246"/>
      <c r="AY458" s="246"/>
    </row>
    <row r="459" spans="1:51" s="205" customFormat="1" hidden="1">
      <c r="A459" s="726"/>
      <c r="B459" s="1724" t="s">
        <v>1569</v>
      </c>
      <c r="C459" s="1724"/>
      <c r="D459" s="1724"/>
      <c r="E459" s="1724"/>
      <c r="F459" s="1724"/>
      <c r="G459" s="1724"/>
      <c r="H459" s="1724"/>
      <c r="I459" s="1044" t="s">
        <v>1069</v>
      </c>
      <c r="J459" s="1044"/>
      <c r="K459" s="1580" t="s">
        <v>169</v>
      </c>
      <c r="L459" s="1717"/>
      <c r="M459" s="1717"/>
      <c r="N459" s="1717"/>
      <c r="O459" s="1232"/>
      <c r="P459" s="1232"/>
      <c r="Q459" s="1717" t="e">
        <f>AI459/Z459</f>
        <v>#DIV/0!</v>
      </c>
      <c r="R459" s="1715"/>
      <c r="S459" s="1715"/>
      <c r="T459" s="1717" t="e">
        <f t="shared" ref="T459" si="427">AL459/AC459</f>
        <v>#DIV/0!</v>
      </c>
      <c r="U459" s="1715"/>
      <c r="V459" s="1715"/>
      <c r="W459" s="1717" t="e">
        <f t="shared" ref="W459" si="428">AO459/AF459</f>
        <v>#DIV/0!</v>
      </c>
      <c r="X459" s="1715"/>
      <c r="Y459" s="1715"/>
      <c r="Z459" s="1716"/>
      <c r="AA459" s="1716"/>
      <c r="AB459" s="1716"/>
      <c r="AC459" s="1716"/>
      <c r="AD459" s="1716"/>
      <c r="AE459" s="1716"/>
      <c r="AF459" s="1716"/>
      <c r="AG459" s="1716"/>
      <c r="AH459" s="1716"/>
      <c r="AI459" s="1042">
        <v>0</v>
      </c>
      <c r="AJ459" s="1042"/>
      <c r="AK459" s="1042"/>
      <c r="AL459" s="1042">
        <v>0</v>
      </c>
      <c r="AM459" s="1042"/>
      <c r="AN459" s="1042"/>
      <c r="AO459" s="1042">
        <v>0</v>
      </c>
      <c r="AP459" s="1042"/>
      <c r="AQ459" s="1042"/>
      <c r="AR459" s="180"/>
      <c r="AS459" s="180"/>
      <c r="AT459" s="237"/>
      <c r="AU459" s="237"/>
      <c r="AV459" s="237"/>
      <c r="AW459" s="237"/>
      <c r="AX459" s="246"/>
      <c r="AY459" s="246"/>
    </row>
    <row r="460" spans="1:51" s="205" customFormat="1" hidden="1">
      <c r="A460" s="726"/>
      <c r="B460" s="1724">
        <v>0</v>
      </c>
      <c r="C460" s="1724"/>
      <c r="D460" s="1724"/>
      <c r="E460" s="1724"/>
      <c r="F460" s="1724"/>
      <c r="G460" s="1724"/>
      <c r="H460" s="1724"/>
      <c r="I460" s="1044" t="s">
        <v>1069</v>
      </c>
      <c r="J460" s="1044"/>
      <c r="K460" s="1580"/>
      <c r="L460" s="1717"/>
      <c r="M460" s="1717"/>
      <c r="N460" s="1717"/>
      <c r="O460" s="1232"/>
      <c r="P460" s="1232"/>
      <c r="Q460" s="1717" t="e">
        <f>AI460/Z460</f>
        <v>#DIV/0!</v>
      </c>
      <c r="R460" s="1715"/>
      <c r="S460" s="1715"/>
      <c r="T460" s="1717" t="e">
        <f t="shared" ref="T460" si="429">AL460/AC460</f>
        <v>#DIV/0!</v>
      </c>
      <c r="U460" s="1715"/>
      <c r="V460" s="1715"/>
      <c r="W460" s="1717" t="e">
        <f t="shared" ref="W460" si="430">AO460/AF460</f>
        <v>#DIV/0!</v>
      </c>
      <c r="X460" s="1715"/>
      <c r="Y460" s="1715"/>
      <c r="Z460" s="1716"/>
      <c r="AA460" s="1716"/>
      <c r="AB460" s="1716"/>
      <c r="AC460" s="1716"/>
      <c r="AD460" s="1716"/>
      <c r="AE460" s="1716"/>
      <c r="AF460" s="1716"/>
      <c r="AG460" s="1716"/>
      <c r="AH460" s="1716"/>
      <c r="AI460" s="1042">
        <v>0</v>
      </c>
      <c r="AJ460" s="1042"/>
      <c r="AK460" s="1042"/>
      <c r="AL460" s="1042">
        <v>0</v>
      </c>
      <c r="AM460" s="1042"/>
      <c r="AN460" s="1042"/>
      <c r="AO460" s="1042">
        <v>0</v>
      </c>
      <c r="AP460" s="1042"/>
      <c r="AQ460" s="1042"/>
      <c r="AR460" s="180"/>
      <c r="AS460" s="180"/>
      <c r="AT460" s="237"/>
      <c r="AU460" s="237"/>
      <c r="AV460" s="237"/>
      <c r="AW460" s="237"/>
      <c r="AX460" s="246"/>
      <c r="AY460" s="246"/>
    </row>
    <row r="461" spans="1:51" s="205" customFormat="1" ht="15" hidden="1" customHeight="1">
      <c r="A461" s="726"/>
      <c r="B461" s="1724">
        <v>0</v>
      </c>
      <c r="C461" s="1724"/>
      <c r="D461" s="1724"/>
      <c r="E461" s="1724"/>
      <c r="F461" s="1724"/>
      <c r="G461" s="1724"/>
      <c r="H461" s="1724"/>
      <c r="I461" s="1044" t="s">
        <v>1069</v>
      </c>
      <c r="J461" s="1044"/>
      <c r="K461" s="1580"/>
      <c r="L461" s="1717"/>
      <c r="M461" s="1717"/>
      <c r="N461" s="1717"/>
      <c r="O461" s="1232"/>
      <c r="P461" s="1232"/>
      <c r="Q461" s="1717" t="e">
        <f>AI461/Z461</f>
        <v>#DIV/0!</v>
      </c>
      <c r="R461" s="1715"/>
      <c r="S461" s="1715"/>
      <c r="T461" s="1717" t="e">
        <f t="shared" ref="T461" si="431">AL461/AC461</f>
        <v>#DIV/0!</v>
      </c>
      <c r="U461" s="1715"/>
      <c r="V461" s="1715"/>
      <c r="W461" s="1717" t="e">
        <f t="shared" ref="W461" si="432">AO461/AF461</f>
        <v>#DIV/0!</v>
      </c>
      <c r="X461" s="1715"/>
      <c r="Y461" s="1715"/>
      <c r="Z461" s="1716"/>
      <c r="AA461" s="1716"/>
      <c r="AB461" s="1716"/>
      <c r="AC461" s="1716"/>
      <c r="AD461" s="1716"/>
      <c r="AE461" s="1716"/>
      <c r="AF461" s="1716"/>
      <c r="AG461" s="1716"/>
      <c r="AH461" s="1716"/>
      <c r="AI461" s="1042">
        <v>0</v>
      </c>
      <c r="AJ461" s="1042"/>
      <c r="AK461" s="1042"/>
      <c r="AL461" s="1042">
        <v>0</v>
      </c>
      <c r="AM461" s="1042"/>
      <c r="AN461" s="1042"/>
      <c r="AO461" s="1042">
        <v>0</v>
      </c>
      <c r="AP461" s="1042"/>
      <c r="AQ461" s="1042"/>
      <c r="AR461" s="180"/>
      <c r="AS461" s="180"/>
      <c r="AT461" s="237"/>
      <c r="AU461" s="237"/>
      <c r="AV461" s="237"/>
      <c r="AW461" s="237"/>
      <c r="AX461" s="246"/>
      <c r="AY461" s="246"/>
    </row>
    <row r="462" spans="1:51" s="205" customFormat="1" ht="43.5" customHeight="1">
      <c r="A462" s="726"/>
      <c r="B462" s="1726" t="s">
        <v>255</v>
      </c>
      <c r="C462" s="1727"/>
      <c r="D462" s="1727"/>
      <c r="E462" s="1727"/>
      <c r="F462" s="1727"/>
      <c r="G462" s="1727"/>
      <c r="H462" s="1727"/>
      <c r="I462" s="1727"/>
      <c r="J462" s="1727"/>
      <c r="K462" s="1727"/>
      <c r="L462" s="1727"/>
      <c r="M462" s="1727"/>
      <c r="N462" s="1728"/>
      <c r="O462" s="1729"/>
      <c r="P462" s="1729"/>
      <c r="Q462" s="1722" t="s">
        <v>6</v>
      </c>
      <c r="R462" s="1722"/>
      <c r="S462" s="1722"/>
      <c r="T462" s="1722" t="s">
        <v>6</v>
      </c>
      <c r="U462" s="1722"/>
      <c r="V462" s="1722"/>
      <c r="W462" s="1722" t="s">
        <v>6</v>
      </c>
      <c r="X462" s="1722"/>
      <c r="Y462" s="1722"/>
      <c r="Z462" s="1722" t="s">
        <v>6</v>
      </c>
      <c r="AA462" s="1722"/>
      <c r="AB462" s="1722"/>
      <c r="AC462" s="1722" t="s">
        <v>6</v>
      </c>
      <c r="AD462" s="1722"/>
      <c r="AE462" s="1722"/>
      <c r="AF462" s="1722" t="s">
        <v>6</v>
      </c>
      <c r="AG462" s="1722"/>
      <c r="AH462" s="1722"/>
      <c r="AI462" s="1723">
        <f>SUM(AI463:AK465)</f>
        <v>6475</v>
      </c>
      <c r="AJ462" s="1723"/>
      <c r="AK462" s="1723"/>
      <c r="AL462" s="1723">
        <f>SUM(AL463:AN465)</f>
        <v>0</v>
      </c>
      <c r="AM462" s="1723"/>
      <c r="AN462" s="1723"/>
      <c r="AO462" s="1723">
        <f>SUM(AO463:AQ465)</f>
        <v>0</v>
      </c>
      <c r="AP462" s="1723"/>
      <c r="AQ462" s="1723"/>
      <c r="AR462" s="180"/>
      <c r="AS462" s="180"/>
      <c r="AT462" s="237"/>
      <c r="AU462" s="237"/>
      <c r="AV462" s="237"/>
      <c r="AW462" s="237"/>
      <c r="AX462" s="246"/>
      <c r="AY462" s="246"/>
    </row>
    <row r="463" spans="1:51" s="205" customFormat="1" hidden="1">
      <c r="A463" s="726"/>
      <c r="B463" s="1724" t="s">
        <v>1569</v>
      </c>
      <c r="C463" s="1724"/>
      <c r="D463" s="1724"/>
      <c r="E463" s="1724"/>
      <c r="F463" s="1724"/>
      <c r="G463" s="1724"/>
      <c r="H463" s="1724"/>
      <c r="I463" s="1044" t="s">
        <v>1069</v>
      </c>
      <c r="J463" s="1044"/>
      <c r="K463" s="1580" t="s">
        <v>170</v>
      </c>
      <c r="L463" s="1717"/>
      <c r="M463" s="1717"/>
      <c r="N463" s="1717"/>
      <c r="O463" s="1232"/>
      <c r="P463" s="1232"/>
      <c r="Q463" s="1523" t="e">
        <f>AI463/Z463</f>
        <v>#DIV/0!</v>
      </c>
      <c r="R463" s="1523"/>
      <c r="S463" s="1523"/>
      <c r="T463" s="1523" t="e">
        <f t="shared" ref="T463" si="433">AL463/AC463</f>
        <v>#DIV/0!</v>
      </c>
      <c r="U463" s="1523"/>
      <c r="V463" s="1523"/>
      <c r="W463" s="1523" t="e">
        <f t="shared" ref="W463" si="434">AO463/AF463</f>
        <v>#DIV/0!</v>
      </c>
      <c r="X463" s="1523"/>
      <c r="Y463" s="1523"/>
      <c r="Z463" s="1716"/>
      <c r="AA463" s="1716"/>
      <c r="AB463" s="1716"/>
      <c r="AC463" s="1716"/>
      <c r="AD463" s="1716"/>
      <c r="AE463" s="1716"/>
      <c r="AF463" s="1716"/>
      <c r="AG463" s="1716"/>
      <c r="AH463" s="1716"/>
      <c r="AI463" s="1042">
        <v>0</v>
      </c>
      <c r="AJ463" s="1042"/>
      <c r="AK463" s="1042"/>
      <c r="AL463" s="1042">
        <v>0</v>
      </c>
      <c r="AM463" s="1042"/>
      <c r="AN463" s="1042"/>
      <c r="AO463" s="1042">
        <v>0</v>
      </c>
      <c r="AP463" s="1042"/>
      <c r="AQ463" s="1042"/>
      <c r="AR463" s="180"/>
      <c r="AS463" s="180"/>
      <c r="AT463" s="237"/>
      <c r="AU463" s="237"/>
      <c r="AV463" s="237"/>
      <c r="AW463" s="237"/>
      <c r="AX463" s="246"/>
      <c r="AY463" s="246"/>
    </row>
    <row r="464" spans="1:51" s="205" customFormat="1">
      <c r="A464" s="726"/>
      <c r="B464" s="1724" t="s">
        <v>1192</v>
      </c>
      <c r="C464" s="1724"/>
      <c r="D464" s="1724"/>
      <c r="E464" s="1724"/>
      <c r="F464" s="1724"/>
      <c r="G464" s="1724"/>
      <c r="H464" s="1724"/>
      <c r="I464" s="1044" t="s">
        <v>1069</v>
      </c>
      <c r="J464" s="1044"/>
      <c r="K464" s="1580" t="s">
        <v>170</v>
      </c>
      <c r="L464" s="1717"/>
      <c r="M464" s="1717"/>
      <c r="N464" s="1717"/>
      <c r="O464" s="1232"/>
      <c r="P464" s="1232"/>
      <c r="Q464" s="1523">
        <f>AI464/Z464</f>
        <v>115.625</v>
      </c>
      <c r="R464" s="1523"/>
      <c r="S464" s="1523"/>
      <c r="T464" s="1523">
        <f t="shared" ref="T464" si="435">AL464/AC464</f>
        <v>0</v>
      </c>
      <c r="U464" s="1523"/>
      <c r="V464" s="1523"/>
      <c r="W464" s="1523">
        <f t="shared" ref="W464" si="436">AO464/AF464</f>
        <v>0</v>
      </c>
      <c r="X464" s="1523"/>
      <c r="Y464" s="1523"/>
      <c r="Z464" s="1716">
        <v>56</v>
      </c>
      <c r="AA464" s="1716"/>
      <c r="AB464" s="1716"/>
      <c r="AC464" s="1716">
        <v>56</v>
      </c>
      <c r="AD464" s="1716"/>
      <c r="AE464" s="1716"/>
      <c r="AF464" s="1716">
        <v>56</v>
      </c>
      <c r="AG464" s="1716"/>
      <c r="AH464" s="1716"/>
      <c r="AI464" s="1042">
        <v>6475</v>
      </c>
      <c r="AJ464" s="1042"/>
      <c r="AK464" s="1042"/>
      <c r="AL464" s="1042">
        <v>0</v>
      </c>
      <c r="AM464" s="1042"/>
      <c r="AN464" s="1042"/>
      <c r="AO464" s="1042">
        <v>0</v>
      </c>
      <c r="AP464" s="1042"/>
      <c r="AQ464" s="1042"/>
      <c r="AR464" s="180"/>
      <c r="AS464" s="180"/>
      <c r="AT464" s="237"/>
      <c r="AU464" s="237"/>
      <c r="AV464" s="237"/>
      <c r="AW464" s="237"/>
      <c r="AX464" s="246"/>
      <c r="AY464" s="246"/>
    </row>
    <row r="465" spans="1:54" s="205" customFormat="1" ht="15" hidden="1" customHeight="1">
      <c r="A465" s="726"/>
      <c r="B465" s="1724">
        <v>0</v>
      </c>
      <c r="C465" s="1724"/>
      <c r="D465" s="1724"/>
      <c r="E465" s="1724"/>
      <c r="F465" s="1724"/>
      <c r="G465" s="1724"/>
      <c r="H465" s="1724"/>
      <c r="I465" s="1044" t="s">
        <v>1069</v>
      </c>
      <c r="J465" s="1044"/>
      <c r="K465" s="1580"/>
      <c r="L465" s="1717"/>
      <c r="M465" s="1717"/>
      <c r="N465" s="1717"/>
      <c r="O465" s="1232"/>
      <c r="P465" s="1232"/>
      <c r="Q465" s="1523" t="e">
        <f>AI465/Z465</f>
        <v>#DIV/0!</v>
      </c>
      <c r="R465" s="1523"/>
      <c r="S465" s="1523"/>
      <c r="T465" s="1523" t="e">
        <f t="shared" ref="T465" si="437">AL465/AC465</f>
        <v>#DIV/0!</v>
      </c>
      <c r="U465" s="1523"/>
      <c r="V465" s="1523"/>
      <c r="W465" s="1523" t="e">
        <f t="shared" ref="W465" si="438">AO465/AF465</f>
        <v>#DIV/0!</v>
      </c>
      <c r="X465" s="1523"/>
      <c r="Y465" s="1523"/>
      <c r="Z465" s="1716"/>
      <c r="AA465" s="1716"/>
      <c r="AB465" s="1716"/>
      <c r="AC465" s="1716"/>
      <c r="AD465" s="1716"/>
      <c r="AE465" s="1716"/>
      <c r="AF465" s="1716"/>
      <c r="AG465" s="1716"/>
      <c r="AH465" s="1716"/>
      <c r="AI465" s="1042">
        <v>0</v>
      </c>
      <c r="AJ465" s="1042"/>
      <c r="AK465" s="1042"/>
      <c r="AL465" s="1042">
        <v>0</v>
      </c>
      <c r="AM465" s="1042"/>
      <c r="AN465" s="1042"/>
      <c r="AO465" s="1042">
        <v>0</v>
      </c>
      <c r="AP465" s="1042"/>
      <c r="AQ465" s="1042"/>
      <c r="AR465" s="180"/>
      <c r="AS465" s="180"/>
      <c r="AT465" s="237"/>
      <c r="AU465" s="237"/>
      <c r="AV465" s="237"/>
      <c r="AW465" s="237"/>
      <c r="AX465" s="246"/>
      <c r="AY465" s="246"/>
    </row>
    <row r="466" spans="1:54" s="205" customFormat="1" ht="44.25" hidden="1" customHeight="1">
      <c r="A466" s="726"/>
      <c r="B466" s="1730" t="s">
        <v>864</v>
      </c>
      <c r="C466" s="1731"/>
      <c r="D466" s="1731"/>
      <c r="E466" s="1731"/>
      <c r="F466" s="1731"/>
      <c r="G466" s="1731"/>
      <c r="H466" s="1731"/>
      <c r="I466" s="1731"/>
      <c r="J466" s="1731"/>
      <c r="K466" s="1731"/>
      <c r="L466" s="1731"/>
      <c r="M466" s="1731"/>
      <c r="N466" s="1732"/>
      <c r="O466" s="1733" t="s">
        <v>868</v>
      </c>
      <c r="P466" s="1733"/>
      <c r="Q466" s="1725" t="s">
        <v>6</v>
      </c>
      <c r="R466" s="1725"/>
      <c r="S466" s="1725"/>
      <c r="T466" s="1725" t="s">
        <v>6</v>
      </c>
      <c r="U466" s="1725"/>
      <c r="V466" s="1725"/>
      <c r="W466" s="1725" t="s">
        <v>6</v>
      </c>
      <c r="X466" s="1725"/>
      <c r="Y466" s="1725"/>
      <c r="Z466" s="1725" t="s">
        <v>6</v>
      </c>
      <c r="AA466" s="1725"/>
      <c r="AB466" s="1725"/>
      <c r="AC466" s="1725" t="s">
        <v>6</v>
      </c>
      <c r="AD466" s="1725"/>
      <c r="AE466" s="1725"/>
      <c r="AF466" s="1725" t="s">
        <v>6</v>
      </c>
      <c r="AG466" s="1725"/>
      <c r="AH466" s="1725"/>
      <c r="AI466" s="1718">
        <f>SUM(AI467:AK469)</f>
        <v>0</v>
      </c>
      <c r="AJ466" s="1718"/>
      <c r="AK466" s="1718"/>
      <c r="AL466" s="1718">
        <f>SUM(AL467:AN469)</f>
        <v>0</v>
      </c>
      <c r="AM466" s="1718"/>
      <c r="AN466" s="1718"/>
      <c r="AO466" s="1718">
        <f>SUM(AO467:AQ469)</f>
        <v>0</v>
      </c>
      <c r="AP466" s="1718"/>
      <c r="AQ466" s="1718"/>
      <c r="AR466" s="180"/>
      <c r="AS466" s="180"/>
      <c r="AT466" s="237"/>
      <c r="AU466" s="237"/>
      <c r="AV466" s="237"/>
      <c r="AW466" s="237"/>
      <c r="AX466" s="246"/>
      <c r="AY466" s="246"/>
    </row>
    <row r="467" spans="1:54" s="205" customFormat="1" hidden="1">
      <c r="A467" s="726"/>
      <c r="B467" s="1724" t="s">
        <v>1569</v>
      </c>
      <c r="C467" s="1724"/>
      <c r="D467" s="1724"/>
      <c r="E467" s="1724"/>
      <c r="F467" s="1724"/>
      <c r="G467" s="1724"/>
      <c r="H467" s="1724"/>
      <c r="I467" s="1044" t="s">
        <v>1069</v>
      </c>
      <c r="J467" s="1044"/>
      <c r="K467" s="1580" t="s">
        <v>1407</v>
      </c>
      <c r="L467" s="1717"/>
      <c r="M467" s="1717"/>
      <c r="N467" s="1717"/>
      <c r="O467" s="1232"/>
      <c r="P467" s="1232"/>
      <c r="Q467" s="1717">
        <f>AI467/Z467</f>
        <v>0</v>
      </c>
      <c r="R467" s="1715"/>
      <c r="S467" s="1715"/>
      <c r="T467" s="1717">
        <f t="shared" ref="T467" si="439">AL467/AC467</f>
        <v>0</v>
      </c>
      <c r="U467" s="1715"/>
      <c r="V467" s="1715"/>
      <c r="W467" s="1717">
        <f t="shared" ref="W467" si="440">AO467/AF467</f>
        <v>0</v>
      </c>
      <c r="X467" s="1715"/>
      <c r="Y467" s="1715"/>
      <c r="Z467" s="1716">
        <v>300</v>
      </c>
      <c r="AA467" s="1716"/>
      <c r="AB467" s="1716"/>
      <c r="AC467" s="1716">
        <v>300</v>
      </c>
      <c r="AD467" s="1716"/>
      <c r="AE467" s="1716"/>
      <c r="AF467" s="1716">
        <v>300</v>
      </c>
      <c r="AG467" s="1716"/>
      <c r="AH467" s="1716"/>
      <c r="AI467" s="1042">
        <v>0</v>
      </c>
      <c r="AJ467" s="1042"/>
      <c r="AK467" s="1042"/>
      <c r="AL467" s="1042">
        <v>0</v>
      </c>
      <c r="AM467" s="1042"/>
      <c r="AN467" s="1042"/>
      <c r="AO467" s="1042">
        <v>0</v>
      </c>
      <c r="AP467" s="1042"/>
      <c r="AQ467" s="1042"/>
      <c r="AR467" s="180"/>
      <c r="AS467" s="180"/>
      <c r="AT467" s="237"/>
      <c r="AU467" s="237"/>
      <c r="AV467" s="237"/>
      <c r="AW467" s="237"/>
      <c r="AX467" s="246"/>
      <c r="AY467" s="246"/>
    </row>
    <row r="468" spans="1:54" s="205" customFormat="1" hidden="1">
      <c r="A468" s="726"/>
      <c r="B468" s="1724">
        <v>0</v>
      </c>
      <c r="C468" s="1724"/>
      <c r="D468" s="1724"/>
      <c r="E468" s="1724"/>
      <c r="F468" s="1724"/>
      <c r="G468" s="1724"/>
      <c r="H468" s="1724"/>
      <c r="I468" s="1044" t="s">
        <v>1069</v>
      </c>
      <c r="J468" s="1044"/>
      <c r="K468" s="1580"/>
      <c r="L468" s="1717"/>
      <c r="M468" s="1717"/>
      <c r="N468" s="1717"/>
      <c r="O468" s="1232"/>
      <c r="P468" s="1232"/>
      <c r="Q468" s="1717" t="e">
        <f>AI468/Z468</f>
        <v>#DIV/0!</v>
      </c>
      <c r="R468" s="1715"/>
      <c r="S468" s="1715"/>
      <c r="T468" s="1717" t="e">
        <f t="shared" ref="T468" si="441">AL468/AC468</f>
        <v>#DIV/0!</v>
      </c>
      <c r="U468" s="1715"/>
      <c r="V468" s="1715"/>
      <c r="W468" s="1717" t="e">
        <f t="shared" ref="W468" si="442">AO468/AF468</f>
        <v>#DIV/0!</v>
      </c>
      <c r="X468" s="1715"/>
      <c r="Y468" s="1715"/>
      <c r="Z468" s="1716"/>
      <c r="AA468" s="1716"/>
      <c r="AB468" s="1716"/>
      <c r="AC468" s="1716"/>
      <c r="AD468" s="1716"/>
      <c r="AE468" s="1716"/>
      <c r="AF468" s="1716"/>
      <c r="AG468" s="1716"/>
      <c r="AH468" s="1716"/>
      <c r="AI468" s="1042">
        <v>0</v>
      </c>
      <c r="AJ468" s="1042"/>
      <c r="AK468" s="1042"/>
      <c r="AL468" s="1042">
        <v>0</v>
      </c>
      <c r="AM468" s="1042"/>
      <c r="AN468" s="1042"/>
      <c r="AO468" s="1042">
        <v>0</v>
      </c>
      <c r="AP468" s="1042"/>
      <c r="AQ468" s="1042"/>
      <c r="AR468" s="180"/>
      <c r="AS468" s="180"/>
      <c r="AT468" s="237"/>
      <c r="AU468" s="237"/>
      <c r="AV468" s="237"/>
      <c r="AW468" s="237"/>
      <c r="AX468" s="246"/>
      <c r="AY468" s="246"/>
    </row>
    <row r="469" spans="1:54" s="205" customFormat="1" hidden="1">
      <c r="A469" s="726"/>
      <c r="B469" s="1724">
        <v>0</v>
      </c>
      <c r="C469" s="1724"/>
      <c r="D469" s="1724"/>
      <c r="E469" s="1724"/>
      <c r="F469" s="1724"/>
      <c r="G469" s="1724"/>
      <c r="H469" s="1724"/>
      <c r="I469" s="1044" t="s">
        <v>1069</v>
      </c>
      <c r="J469" s="1044"/>
      <c r="K469" s="1580"/>
      <c r="L469" s="1717"/>
      <c r="M469" s="1717"/>
      <c r="N469" s="1717"/>
      <c r="O469" s="1232"/>
      <c r="P469" s="1232"/>
      <c r="Q469" s="1717" t="e">
        <f>AI469/Z469</f>
        <v>#DIV/0!</v>
      </c>
      <c r="R469" s="1715"/>
      <c r="S469" s="1715"/>
      <c r="T469" s="1717" t="e">
        <f t="shared" ref="T469" si="443">AL469/AC469</f>
        <v>#DIV/0!</v>
      </c>
      <c r="U469" s="1715"/>
      <c r="V469" s="1715"/>
      <c r="W469" s="1717" t="e">
        <f t="shared" ref="W469" si="444">AO469/AF469</f>
        <v>#DIV/0!</v>
      </c>
      <c r="X469" s="1715"/>
      <c r="Y469" s="1715"/>
      <c r="Z469" s="1716"/>
      <c r="AA469" s="1716"/>
      <c r="AB469" s="1716"/>
      <c r="AC469" s="1716"/>
      <c r="AD469" s="1716"/>
      <c r="AE469" s="1716"/>
      <c r="AF469" s="1716"/>
      <c r="AG469" s="1716"/>
      <c r="AH469" s="1716"/>
      <c r="AI469" s="1042">
        <v>0</v>
      </c>
      <c r="AJ469" s="1042"/>
      <c r="AK469" s="1042"/>
      <c r="AL469" s="1042">
        <v>0</v>
      </c>
      <c r="AM469" s="1042"/>
      <c r="AN469" s="1042"/>
      <c r="AO469" s="1042">
        <v>0</v>
      </c>
      <c r="AP469" s="1042"/>
      <c r="AQ469" s="1042"/>
      <c r="AR469" s="180"/>
      <c r="AS469" s="180"/>
      <c r="AT469" s="237"/>
      <c r="AU469" s="237"/>
      <c r="AV469" s="237"/>
      <c r="AW469" s="237"/>
      <c r="AX469" s="246"/>
      <c r="AY469" s="246"/>
    </row>
    <row r="470" spans="1:54" s="205" customFormat="1" ht="72.599999999999994" customHeight="1">
      <c r="A470" s="726"/>
      <c r="B470" s="1737" t="s">
        <v>867</v>
      </c>
      <c r="C470" s="1737"/>
      <c r="D470" s="1737"/>
      <c r="E470" s="1737"/>
      <c r="F470" s="1737"/>
      <c r="G470" s="1737"/>
      <c r="H470" s="1737"/>
      <c r="I470" s="1738" t="s">
        <v>700</v>
      </c>
      <c r="J470" s="1738"/>
      <c r="K470" s="1738"/>
      <c r="L470" s="1738"/>
      <c r="M470" s="1738"/>
      <c r="N470" s="1738"/>
      <c r="O470" s="1720">
        <v>9017</v>
      </c>
      <c r="P470" s="1720"/>
      <c r="Q470" s="1719" t="s">
        <v>6</v>
      </c>
      <c r="R470" s="1719"/>
      <c r="S470" s="1719"/>
      <c r="T470" s="1719" t="s">
        <v>6</v>
      </c>
      <c r="U470" s="1719"/>
      <c r="V470" s="1719"/>
      <c r="W470" s="1719" t="s">
        <v>6</v>
      </c>
      <c r="X470" s="1719"/>
      <c r="Y470" s="1719"/>
      <c r="Z470" s="1719" t="s">
        <v>6</v>
      </c>
      <c r="AA470" s="1719"/>
      <c r="AB470" s="1719"/>
      <c r="AC470" s="1719" t="s">
        <v>6</v>
      </c>
      <c r="AD470" s="1719"/>
      <c r="AE470" s="1719"/>
      <c r="AF470" s="1719" t="s">
        <v>6</v>
      </c>
      <c r="AG470" s="1719"/>
      <c r="AH470" s="1719"/>
      <c r="AI470" s="1721">
        <f>AI453+AI457+AI466</f>
        <v>6475</v>
      </c>
      <c r="AJ470" s="1721"/>
      <c r="AK470" s="1721"/>
      <c r="AL470" s="1721">
        <f>AL453+AL457+AL466</f>
        <v>0</v>
      </c>
      <c r="AM470" s="1721"/>
      <c r="AN470" s="1721"/>
      <c r="AO470" s="1721">
        <f>AO453+AO457+AO466</f>
        <v>0</v>
      </c>
      <c r="AP470" s="1721"/>
      <c r="AQ470" s="1721"/>
      <c r="AR470" s="180"/>
      <c r="AS470" s="180"/>
      <c r="AT470" s="237"/>
      <c r="AU470" s="237"/>
      <c r="AV470" s="237"/>
      <c r="AW470" s="237"/>
      <c r="AX470" s="246"/>
      <c r="AY470" s="246"/>
    </row>
    <row r="471" spans="1:54" s="205" customFormat="1" ht="18" customHeight="1">
      <c r="A471" s="726"/>
      <c r="B471" s="1763" t="s">
        <v>866</v>
      </c>
      <c r="C471" s="1763"/>
      <c r="D471" s="1763"/>
      <c r="E471" s="1763"/>
      <c r="F471" s="1763"/>
      <c r="G471" s="1763"/>
      <c r="H471" s="1763"/>
      <c r="I471" s="1763"/>
      <c r="J471" s="1763"/>
      <c r="K471" s="1763"/>
      <c r="L471" s="1763"/>
      <c r="M471" s="1763"/>
      <c r="N471" s="1763"/>
      <c r="O471" s="1588">
        <v>9018</v>
      </c>
      <c r="P471" s="1588"/>
      <c r="Q471" s="1716" t="s">
        <v>6</v>
      </c>
      <c r="R471" s="1716"/>
      <c r="S471" s="1716"/>
      <c r="T471" s="1716" t="s">
        <v>6</v>
      </c>
      <c r="U471" s="1716"/>
      <c r="V471" s="1716"/>
      <c r="W471" s="1716" t="s">
        <v>6</v>
      </c>
      <c r="X471" s="1716"/>
      <c r="Y471" s="1716"/>
      <c r="Z471" s="1716" t="s">
        <v>6</v>
      </c>
      <c r="AA471" s="1716"/>
      <c r="AB471" s="1716"/>
      <c r="AC471" s="1716" t="s">
        <v>6</v>
      </c>
      <c r="AD471" s="1716"/>
      <c r="AE471" s="1716"/>
      <c r="AF471" s="1716" t="s">
        <v>6</v>
      </c>
      <c r="AG471" s="1716"/>
      <c r="AH471" s="1716"/>
      <c r="AI471" s="1571">
        <f>AI470+AI452+AI434+AI398+AI372+AI346+AI332+AI312+AI292+AI266+AI246+AI232+AI175+AI120+AI106+AI77+AI63</f>
        <v>2629923.33</v>
      </c>
      <c r="AJ471" s="1572"/>
      <c r="AK471" s="1573"/>
      <c r="AL471" s="1571">
        <f>AL470+AL452+AL434+AL398+AL372+AL346+AL332+AL312+AL292+AL266+AL246+AL232+AL175+AL120+AL106+AL77+AL63</f>
        <v>2750038.9299999997</v>
      </c>
      <c r="AM471" s="1572"/>
      <c r="AN471" s="1573"/>
      <c r="AO471" s="1571">
        <f>AO470+AO452+AO434+AO398+AO372+AO346+AO332+AO312+AO292+AO266+AO246+AO232+AO175+AO120+AO106+AO77+AO63</f>
        <v>2817154.52</v>
      </c>
      <c r="AP471" s="1572"/>
      <c r="AQ471" s="1573"/>
      <c r="AR471" s="317"/>
      <c r="AS471" s="317"/>
      <c r="AT471" s="316"/>
      <c r="AU471" s="316"/>
      <c r="AV471" s="316"/>
      <c r="AW471" s="316"/>
      <c r="AX471" s="246"/>
      <c r="AY471" s="246"/>
    </row>
    <row r="472" spans="1:54" s="391" customFormat="1" ht="43.5" customHeight="1">
      <c r="A472" s="731"/>
      <c r="B472" s="1761" t="s">
        <v>293</v>
      </c>
      <c r="C472" s="1761"/>
      <c r="D472" s="1761"/>
      <c r="E472" s="1761"/>
      <c r="F472" s="1761"/>
      <c r="G472" s="1761"/>
      <c r="H472" s="1761"/>
      <c r="I472" s="1761"/>
      <c r="J472" s="1761"/>
      <c r="K472" s="1761"/>
      <c r="L472" s="1761"/>
      <c r="M472" s="1761"/>
      <c r="N472" s="1761"/>
      <c r="O472" s="1762"/>
      <c r="P472" s="1762"/>
      <c r="Q472" s="1725" t="s">
        <v>6</v>
      </c>
      <c r="R472" s="1725"/>
      <c r="S472" s="1725"/>
      <c r="T472" s="1725" t="s">
        <v>6</v>
      </c>
      <c r="U472" s="1725"/>
      <c r="V472" s="1725"/>
      <c r="W472" s="1725" t="s">
        <v>6</v>
      </c>
      <c r="X472" s="1725"/>
      <c r="Y472" s="1725"/>
      <c r="Z472" s="1725" t="s">
        <v>6</v>
      </c>
      <c r="AA472" s="1725"/>
      <c r="AB472" s="1725"/>
      <c r="AC472" s="1725" t="s">
        <v>6</v>
      </c>
      <c r="AD472" s="1725"/>
      <c r="AE472" s="1725"/>
      <c r="AF472" s="1725" t="s">
        <v>6</v>
      </c>
      <c r="AG472" s="1725"/>
      <c r="AH472" s="1725"/>
      <c r="AI472" s="1718">
        <f>AI46+AI64+AI78+AI107+AI121+AI176+AI233+AI247+AI267+AI293+AI313+AI333+AI347+AI373+AI399+AI435+AI453</f>
        <v>497023.32999999996</v>
      </c>
      <c r="AJ472" s="1718"/>
      <c r="AK472" s="1718"/>
      <c r="AL472" s="1718">
        <f>AL46+AL64+AL78+AL107+AL121+AL176+AL233+AL247+AL267+AL293+AL313+AL333+AL347+AL373+AL399+AL435+AL453</f>
        <v>497038.93</v>
      </c>
      <c r="AM472" s="1718"/>
      <c r="AN472" s="1718"/>
      <c r="AO472" s="1718">
        <f>AO46+AO64+AO78+AO107+AO121+AO176+AO233+AO247+AO267+AO293+AO313+AO333+AO347+AO373+AO399+AO435+AO453</f>
        <v>497054.52</v>
      </c>
      <c r="AP472" s="1718"/>
      <c r="AQ472" s="1718"/>
      <c r="AR472" s="394"/>
      <c r="AS472" s="394"/>
      <c r="AT472" s="393"/>
      <c r="AU472" s="393"/>
      <c r="AV472" s="393"/>
      <c r="AW472" s="393"/>
      <c r="AX472" s="392"/>
      <c r="AY472" s="392"/>
    </row>
    <row r="473" spans="1:54" s="391" customFormat="1" ht="36" customHeight="1">
      <c r="A473" s="731"/>
      <c r="B473" s="1761" t="s">
        <v>865</v>
      </c>
      <c r="C473" s="1761"/>
      <c r="D473" s="1761"/>
      <c r="E473" s="1761"/>
      <c r="F473" s="1761"/>
      <c r="G473" s="1761"/>
      <c r="H473" s="1761"/>
      <c r="I473" s="1761"/>
      <c r="J473" s="1761"/>
      <c r="K473" s="1761"/>
      <c r="L473" s="1761"/>
      <c r="M473" s="1761"/>
      <c r="N473" s="1761"/>
      <c r="O473" s="1762"/>
      <c r="P473" s="1762"/>
      <c r="Q473" s="1725" t="s">
        <v>6</v>
      </c>
      <c r="R473" s="1725"/>
      <c r="S473" s="1725"/>
      <c r="T473" s="1725" t="s">
        <v>6</v>
      </c>
      <c r="U473" s="1725"/>
      <c r="V473" s="1725"/>
      <c r="W473" s="1725" t="s">
        <v>6</v>
      </c>
      <c r="X473" s="1725"/>
      <c r="Y473" s="1725"/>
      <c r="Z473" s="1725" t="s">
        <v>6</v>
      </c>
      <c r="AA473" s="1725"/>
      <c r="AB473" s="1725"/>
      <c r="AC473" s="1725" t="s">
        <v>6</v>
      </c>
      <c r="AD473" s="1725"/>
      <c r="AE473" s="1725"/>
      <c r="AF473" s="1725" t="s">
        <v>6</v>
      </c>
      <c r="AG473" s="1725"/>
      <c r="AH473" s="1725"/>
      <c r="AI473" s="1718">
        <f>AI50+AI68+AI87+AI111+AI139+AI192+AI237+AI253+AI273+AI299+AI319+AI337+AI353+AI379+AI410+AI439+AI457</f>
        <v>2129300</v>
      </c>
      <c r="AJ473" s="1718"/>
      <c r="AK473" s="1718"/>
      <c r="AL473" s="1718">
        <f>AL50+AL68+AL87+AL111+AL139+AL192+AL237+AL253+AL273+AL299+AL319+AL337+AL353+AL379+AL410+AL439+AL457</f>
        <v>2249300.0000000005</v>
      </c>
      <c r="AM473" s="1718"/>
      <c r="AN473" s="1718"/>
      <c r="AO473" s="1718">
        <f>AO50+AO68+AO87+AO111+AO139+AO192+AO237+AO253+AO273+AO299+AO319+AO337+AO353+AO379+AO410+AO439+AO457</f>
        <v>2320100</v>
      </c>
      <c r="AP473" s="1718"/>
      <c r="AQ473" s="1718"/>
      <c r="AR473" s="394"/>
      <c r="AS473" s="394"/>
      <c r="AT473" s="393"/>
      <c r="AU473" s="393"/>
      <c r="AV473" s="393"/>
      <c r="AW473" s="393"/>
      <c r="AX473" s="392"/>
      <c r="AY473" s="392"/>
    </row>
    <row r="474" spans="1:54" s="391" customFormat="1" ht="43.5" customHeight="1">
      <c r="A474" s="731"/>
      <c r="B474" s="1761" t="s">
        <v>864</v>
      </c>
      <c r="C474" s="1761"/>
      <c r="D474" s="1761"/>
      <c r="E474" s="1761"/>
      <c r="F474" s="1761"/>
      <c r="G474" s="1761"/>
      <c r="H474" s="1761"/>
      <c r="I474" s="1761"/>
      <c r="J474" s="1761"/>
      <c r="K474" s="1761"/>
      <c r="L474" s="1761"/>
      <c r="M474" s="1761"/>
      <c r="N474" s="1761"/>
      <c r="O474" s="1762"/>
      <c r="P474" s="1762"/>
      <c r="Q474" s="1725" t="s">
        <v>6</v>
      </c>
      <c r="R474" s="1725"/>
      <c r="S474" s="1725"/>
      <c r="T474" s="1725" t="s">
        <v>6</v>
      </c>
      <c r="U474" s="1725"/>
      <c r="V474" s="1725"/>
      <c r="W474" s="1725" t="s">
        <v>6</v>
      </c>
      <c r="X474" s="1725"/>
      <c r="Y474" s="1725"/>
      <c r="Z474" s="1725" t="s">
        <v>6</v>
      </c>
      <c r="AA474" s="1725"/>
      <c r="AB474" s="1725"/>
      <c r="AC474" s="1725" t="s">
        <v>6</v>
      </c>
      <c r="AD474" s="1725"/>
      <c r="AE474" s="1725"/>
      <c r="AF474" s="1725" t="s">
        <v>6</v>
      </c>
      <c r="AG474" s="1725"/>
      <c r="AH474" s="1725"/>
      <c r="AI474" s="1718">
        <f>AI59+AI73+AI97+AI116+AI162+AI218+AI242+AI260+AI286+AI306+AI326+AI342+AI366+AI392+AI428+AI448+AI466</f>
        <v>3600</v>
      </c>
      <c r="AJ474" s="1718"/>
      <c r="AK474" s="1718"/>
      <c r="AL474" s="1718">
        <f>AL59+AL73+AL97+AL116+AL162+AL218+AL242+AL260+AL286+AL306+AL326+AL342+AL366+AL392+AL428+AL448+AL466</f>
        <v>3700</v>
      </c>
      <c r="AM474" s="1718"/>
      <c r="AN474" s="1718"/>
      <c r="AO474" s="1718">
        <f>AO59+AO73+AO97+AO116+AO162+AO218+AO242+AO260+AO286+AO306+AO326+AO342+AO366+AO392+AO428+AO448+AO466</f>
        <v>0</v>
      </c>
      <c r="AP474" s="1718"/>
      <c r="AQ474" s="1718"/>
      <c r="AR474" s="394"/>
      <c r="AS474" s="394"/>
      <c r="AT474" s="393"/>
      <c r="AU474" s="393"/>
      <c r="AV474" s="393"/>
      <c r="AW474" s="393"/>
      <c r="AX474" s="392"/>
      <c r="AY474" s="392"/>
    </row>
    <row r="477" spans="1:54" s="198" customFormat="1">
      <c r="A477" s="724"/>
      <c r="B477" s="586"/>
      <c r="C477" s="998" t="s">
        <v>436</v>
      </c>
      <c r="D477" s="998"/>
      <c r="E477" s="998"/>
      <c r="F477" s="998"/>
      <c r="G477" s="998"/>
      <c r="H477" s="998"/>
      <c r="I477" s="586"/>
      <c r="J477" s="349"/>
      <c r="K477" s="349"/>
      <c r="L477" s="349"/>
      <c r="M477" s="999" t="str">
        <f>р.2!$F$129</f>
        <v>директор</v>
      </c>
      <c r="N477" s="999"/>
      <c r="O477" s="999"/>
      <c r="P477" s="999"/>
      <c r="Q477" s="999"/>
      <c r="R477" s="999"/>
      <c r="S477" s="999"/>
      <c r="T477" s="999"/>
      <c r="U477" s="999"/>
      <c r="V477" s="999"/>
      <c r="W477" s="999"/>
      <c r="X477" s="999"/>
      <c r="Y477" s="999"/>
      <c r="Z477" s="586"/>
      <c r="AA477" s="586"/>
      <c r="AB477" s="999"/>
      <c r="AC477" s="999"/>
      <c r="AD477" s="999"/>
      <c r="AE477" s="999"/>
      <c r="AF477" s="999"/>
      <c r="AG477" s="999"/>
      <c r="AH477" s="999"/>
      <c r="AI477" s="177"/>
      <c r="AJ477" s="177"/>
      <c r="AK477" s="999" t="str">
        <f>р.2!$O$129</f>
        <v>/Л.А. Панюшева/</v>
      </c>
      <c r="AL477" s="999"/>
      <c r="AM477" s="999"/>
      <c r="AN477" s="999"/>
      <c r="AO477" s="999"/>
      <c r="AP477" s="999"/>
      <c r="AQ477" s="999"/>
      <c r="AR477" s="999"/>
      <c r="AS477" s="999"/>
      <c r="AT477" s="999"/>
      <c r="AU477" s="999"/>
      <c r="AV477" s="999"/>
      <c r="AW477" s="999"/>
      <c r="AX477" s="999"/>
      <c r="AY477" s="999"/>
      <c r="AZ477" s="999"/>
      <c r="BA477" s="587"/>
    </row>
    <row r="478" spans="1:54" s="198" customFormat="1">
      <c r="A478" s="724"/>
      <c r="B478" s="586"/>
      <c r="C478" s="549" t="s">
        <v>437</v>
      </c>
      <c r="D478" s="549"/>
      <c r="E478" s="549"/>
      <c r="F478" s="549"/>
      <c r="G478" s="549"/>
      <c r="H478" s="549"/>
      <c r="I478" s="586"/>
      <c r="K478" s="550"/>
      <c r="M478" s="1000" t="s">
        <v>90</v>
      </c>
      <c r="N478" s="1000"/>
      <c r="O478" s="1000"/>
      <c r="P478" s="1000"/>
      <c r="Q478" s="1000"/>
      <c r="R478" s="1000"/>
      <c r="S478" s="1000"/>
      <c r="T478" s="1000"/>
      <c r="U478" s="1000"/>
      <c r="V478" s="1000"/>
      <c r="W478" s="1000"/>
      <c r="X478" s="1000"/>
      <c r="Y478" s="1000"/>
      <c r="Z478" s="272"/>
      <c r="AA478" s="272"/>
      <c r="AB478" s="1000" t="s">
        <v>42</v>
      </c>
      <c r="AC478" s="1000"/>
      <c r="AD478" s="1000"/>
      <c r="AE478" s="1000"/>
      <c r="AF478" s="1000"/>
      <c r="AG478" s="1000"/>
      <c r="AH478" s="1000"/>
      <c r="AI478" s="273"/>
      <c r="AJ478" s="273"/>
      <c r="AK478" s="1000" t="s">
        <v>41</v>
      </c>
      <c r="AL478" s="1000"/>
      <c r="AM478" s="1000"/>
      <c r="AN478" s="1000"/>
      <c r="AO478" s="1000"/>
      <c r="AP478" s="1000"/>
      <c r="AQ478" s="1000"/>
      <c r="AR478" s="1000"/>
      <c r="AS478" s="1000"/>
      <c r="AT478" s="1000"/>
      <c r="AU478" s="1000"/>
      <c r="AV478" s="1000"/>
      <c r="AW478" s="1000"/>
      <c r="AX478" s="1000"/>
      <c r="AY478" s="1000"/>
      <c r="AZ478" s="1000"/>
      <c r="BA478" s="587"/>
    </row>
    <row r="479" spans="1:54">
      <c r="B479" s="587"/>
      <c r="C479" s="587"/>
      <c r="D479" s="587"/>
      <c r="E479" s="587"/>
      <c r="F479" s="587"/>
      <c r="G479" s="587"/>
      <c r="H479" s="587"/>
      <c r="I479" s="587"/>
      <c r="J479" s="587"/>
      <c r="K479" s="587"/>
      <c r="L479" s="587"/>
      <c r="M479" s="587"/>
      <c r="N479" s="587"/>
      <c r="O479" s="587"/>
      <c r="P479" s="587"/>
      <c r="Q479" s="587"/>
      <c r="R479" s="587"/>
      <c r="S479" s="587"/>
      <c r="T479" s="587"/>
      <c r="U479" s="587"/>
      <c r="V479" s="587"/>
      <c r="W479" s="587"/>
      <c r="X479" s="587"/>
      <c r="Y479" s="587"/>
      <c r="Z479" s="587"/>
      <c r="AA479" s="587"/>
      <c r="AB479" s="587"/>
      <c r="AC479" s="587"/>
      <c r="AD479" s="587"/>
      <c r="AE479" s="587"/>
      <c r="AF479" s="587"/>
      <c r="AG479" s="587"/>
      <c r="AH479" s="587"/>
      <c r="AI479" s="587"/>
      <c r="AJ479" s="587"/>
      <c r="AK479" s="587"/>
      <c r="AL479" s="587"/>
      <c r="AM479" s="587"/>
      <c r="AN479" s="587"/>
      <c r="AO479" s="587"/>
      <c r="AP479" s="587"/>
      <c r="AQ479" s="587"/>
      <c r="AR479" s="587"/>
      <c r="AS479" s="587"/>
      <c r="AT479" s="587"/>
      <c r="AU479" s="587"/>
      <c r="AV479" s="587"/>
      <c r="AW479" s="587"/>
      <c r="AX479" s="587"/>
      <c r="AY479" s="587"/>
      <c r="AZ479" s="587"/>
      <c r="BA479" s="587"/>
      <c r="BB479" s="587"/>
    </row>
    <row r="480" spans="1:54" s="248" customFormat="1" ht="18" customHeight="1">
      <c r="A480" s="732"/>
      <c r="B480" s="270"/>
      <c r="C480" s="998" t="s">
        <v>91</v>
      </c>
      <c r="D480" s="998"/>
      <c r="E480" s="998"/>
      <c r="F480" s="998"/>
      <c r="G480" s="998"/>
      <c r="H480" s="998"/>
      <c r="I480" s="270"/>
      <c r="J480" s="1002" t="s">
        <v>1089</v>
      </c>
      <c r="K480" s="1002"/>
      <c r="L480" s="1002"/>
      <c r="M480" s="1002"/>
      <c r="N480" s="1002"/>
      <c r="O480" s="1002"/>
      <c r="P480" s="1002"/>
      <c r="Q480" s="1002"/>
      <c r="R480" s="1002"/>
      <c r="S480" s="1002"/>
      <c r="T480" s="569"/>
      <c r="U480" s="1002"/>
      <c r="V480" s="1002"/>
      <c r="W480" s="1002"/>
      <c r="X480" s="1002"/>
      <c r="Y480" s="1002"/>
      <c r="Z480" s="1002"/>
      <c r="AA480" s="272"/>
      <c r="AB480" s="1223" t="str">
        <f>р.2!I134</f>
        <v>/Е.С. Орлова/</v>
      </c>
      <c r="AC480" s="1223"/>
      <c r="AD480" s="1223"/>
      <c r="AE480" s="1223"/>
      <c r="AF480" s="1223"/>
      <c r="AG480" s="1223"/>
      <c r="AH480" s="1223"/>
      <c r="AI480" s="1223"/>
      <c r="AJ480" s="1223"/>
      <c r="AK480" s="1223"/>
      <c r="AL480" s="1223"/>
      <c r="AM480" s="1223"/>
      <c r="AN480" s="1223"/>
      <c r="AO480" s="273"/>
      <c r="AP480" s="273"/>
      <c r="AQ480" s="1230" t="str">
        <f>р.2!O134</f>
        <v>8 (8332) 70-80-93</v>
      </c>
      <c r="AR480" s="1230"/>
      <c r="AS480" s="1230"/>
      <c r="AT480" s="1230"/>
      <c r="AU480" s="1230"/>
      <c r="AV480" s="1230"/>
      <c r="AW480" s="1230"/>
      <c r="AX480" s="1230"/>
      <c r="AY480" s="1230"/>
      <c r="AZ480" s="1230"/>
      <c r="BA480" s="274"/>
    </row>
    <row r="481" spans="1:53" s="248" customFormat="1" ht="18" customHeight="1">
      <c r="A481" s="732"/>
      <c r="B481" s="270"/>
      <c r="C481" s="1224"/>
      <c r="D481" s="1224"/>
      <c r="E481" s="1224"/>
      <c r="F481" s="1224"/>
      <c r="G481" s="1224"/>
      <c r="H481" s="1224"/>
      <c r="I481" s="270"/>
      <c r="J481" s="995" t="s">
        <v>1144</v>
      </c>
      <c r="K481" s="995"/>
      <c r="L481" s="995"/>
      <c r="M481" s="995"/>
      <c r="N481" s="995"/>
      <c r="O481" s="995"/>
      <c r="P481" s="995"/>
      <c r="Q481" s="995"/>
      <c r="R481" s="995"/>
      <c r="S481" s="995"/>
      <c r="T481" s="569"/>
      <c r="U481" s="996" t="s">
        <v>42</v>
      </c>
      <c r="V481" s="996"/>
      <c r="W481" s="996"/>
      <c r="X481" s="996"/>
      <c r="Y481" s="996"/>
      <c r="Z481" s="996"/>
      <c r="AA481" s="272"/>
      <c r="AB481" s="1000" t="s">
        <v>438</v>
      </c>
      <c r="AC481" s="1000"/>
      <c r="AD481" s="1000"/>
      <c r="AE481" s="1000"/>
      <c r="AF481" s="1000"/>
      <c r="AG481" s="1000"/>
      <c r="AH481" s="1000"/>
      <c r="AI481" s="1000"/>
      <c r="AJ481" s="1000"/>
      <c r="AK481" s="1000"/>
      <c r="AL481" s="1000"/>
      <c r="AM481" s="1000"/>
      <c r="AN481" s="1000"/>
      <c r="AO481" s="273"/>
      <c r="AP481" s="273"/>
      <c r="AQ481" s="1000" t="s">
        <v>92</v>
      </c>
      <c r="AR481" s="1000"/>
      <c r="AS481" s="1000"/>
      <c r="AT481" s="1000"/>
      <c r="AU481" s="1000"/>
      <c r="AV481" s="1000"/>
      <c r="AW481" s="1000"/>
      <c r="AX481" s="1000"/>
      <c r="AY481" s="1000"/>
      <c r="AZ481" s="1000"/>
      <c r="BA481" s="274"/>
    </row>
    <row r="482" spans="1:53" s="248" customFormat="1" ht="18" customHeight="1">
      <c r="A482" s="732"/>
      <c r="B482" s="270"/>
      <c r="C482" s="270"/>
      <c r="D482" s="270"/>
      <c r="E482" s="270"/>
      <c r="F482" s="270"/>
      <c r="G482" s="270"/>
      <c r="H482" s="270"/>
      <c r="I482" s="270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0"/>
      <c r="AA482" s="270"/>
      <c r="AB482" s="275"/>
      <c r="AC482" s="275"/>
      <c r="AD482" s="275"/>
      <c r="AE482" s="275"/>
      <c r="AF482" s="275"/>
      <c r="AG482" s="275"/>
      <c r="AH482" s="275"/>
      <c r="AI482" s="275"/>
      <c r="AJ482" s="275"/>
      <c r="AK482" s="275"/>
      <c r="AL482" s="275"/>
      <c r="AM482" s="275"/>
      <c r="AN482" s="275"/>
      <c r="AO482" s="177"/>
      <c r="AP482" s="177"/>
      <c r="AQ482" s="275"/>
      <c r="AR482" s="275"/>
      <c r="AS482" s="275"/>
      <c r="AT482" s="275"/>
      <c r="AU482" s="275"/>
      <c r="AV482" s="275"/>
      <c r="AW482" s="275"/>
      <c r="AX482" s="275"/>
      <c r="AY482" s="275"/>
      <c r="AZ482" s="275"/>
      <c r="BA482" s="274"/>
    </row>
    <row r="483" spans="1:53" s="248" customFormat="1" ht="18" customHeight="1">
      <c r="A483" s="732"/>
      <c r="B483" s="177"/>
      <c r="C483" s="1225">
        <f>р.2!C137</f>
        <v>44925</v>
      </c>
      <c r="D483" s="1225"/>
      <c r="E483" s="1225"/>
      <c r="F483" s="1225"/>
      <c r="G483" s="1225"/>
      <c r="H483" s="1225"/>
      <c r="I483" s="1225"/>
      <c r="J483" s="1225"/>
      <c r="K483" s="1225"/>
      <c r="L483" s="1225"/>
      <c r="M483" s="1225"/>
      <c r="N483" s="554"/>
      <c r="O483" s="555"/>
      <c r="P483" s="556"/>
      <c r="Q483" s="1416"/>
      <c r="R483" s="1416"/>
      <c r="S483" s="270"/>
      <c r="T483" s="276"/>
      <c r="U483" s="276"/>
      <c r="V483" s="276"/>
      <c r="W483" s="276"/>
      <c r="X483" s="177"/>
      <c r="Y483" s="270"/>
      <c r="Z483" s="270"/>
      <c r="AA483" s="270"/>
      <c r="AB483" s="270"/>
      <c r="AC483" s="270"/>
      <c r="AD483" s="270"/>
      <c r="AE483" s="270"/>
      <c r="AF483" s="270"/>
      <c r="AG483" s="270"/>
      <c r="AH483" s="270"/>
      <c r="AI483" s="270"/>
      <c r="AJ483" s="270"/>
      <c r="AK483" s="270"/>
      <c r="AL483" s="270"/>
      <c r="AM483" s="270"/>
      <c r="AN483" s="270"/>
      <c r="AO483" s="270"/>
      <c r="AP483" s="270"/>
      <c r="AQ483" s="270"/>
      <c r="AR483" s="270"/>
      <c r="AS483" s="270"/>
      <c r="AT483" s="270"/>
      <c r="AU483" s="270"/>
      <c r="AV483" s="177"/>
      <c r="AW483" s="177"/>
      <c r="AX483" s="177"/>
      <c r="AY483" s="177"/>
      <c r="AZ483" s="177"/>
      <c r="BA483" s="177"/>
    </row>
  </sheetData>
  <mergeCells count="5615">
    <mergeCell ref="C477:H477"/>
    <mergeCell ref="M477:Y477"/>
    <mergeCell ref="AB477:AH477"/>
    <mergeCell ref="AK477:AZ477"/>
    <mergeCell ref="B359:H359"/>
    <mergeCell ref="I359:J359"/>
    <mergeCell ref="K359:N359"/>
    <mergeCell ref="O359:P359"/>
    <mergeCell ref="Q359:S359"/>
    <mergeCell ref="W359:Y359"/>
    <mergeCell ref="Z359:AB359"/>
    <mergeCell ref="AC359:AE359"/>
    <mergeCell ref="AF359:AH359"/>
    <mergeCell ref="AI359:AK359"/>
    <mergeCell ref="AL359:AN359"/>
    <mergeCell ref="B369:H369"/>
    <mergeCell ref="B375:H375"/>
    <mergeCell ref="I375:J375"/>
    <mergeCell ref="K375:N375"/>
    <mergeCell ref="B373:N373"/>
    <mergeCell ref="O373:P373"/>
    <mergeCell ref="Q383:S383"/>
    <mergeCell ref="I403:J403"/>
    <mergeCell ref="O402:P402"/>
    <mergeCell ref="Q402:S402"/>
    <mergeCell ref="B402:H402"/>
    <mergeCell ref="I402:J402"/>
    <mergeCell ref="AC402:AE402"/>
    <mergeCell ref="Z404:AB404"/>
    <mergeCell ref="AC404:AE404"/>
    <mergeCell ref="AF404:AH404"/>
    <mergeCell ref="AI404:AK404"/>
    <mergeCell ref="M478:Y478"/>
    <mergeCell ref="AB478:AH478"/>
    <mergeCell ref="AK478:AZ478"/>
    <mergeCell ref="O369:P369"/>
    <mergeCell ref="Q369:S369"/>
    <mergeCell ref="T369:V369"/>
    <mergeCell ref="W369:Y369"/>
    <mergeCell ref="Z369:AB369"/>
    <mergeCell ref="AC369:AE369"/>
    <mergeCell ref="AF369:AH369"/>
    <mergeCell ref="AI369:AK369"/>
    <mergeCell ref="AL369:AN369"/>
    <mergeCell ref="AO369:AQ369"/>
    <mergeCell ref="B370:H370"/>
    <mergeCell ref="I370:J370"/>
    <mergeCell ref="K370:N370"/>
    <mergeCell ref="O370:P370"/>
    <mergeCell ref="Q370:S370"/>
    <mergeCell ref="I404:J404"/>
    <mergeCell ref="K404:N404"/>
    <mergeCell ref="O404:P404"/>
    <mergeCell ref="Q404:S404"/>
    <mergeCell ref="T404:V404"/>
    <mergeCell ref="W404:Y404"/>
    <mergeCell ref="T370:V370"/>
    <mergeCell ref="W370:Y370"/>
    <mergeCell ref="Z370:AB370"/>
    <mergeCell ref="AL370:AN370"/>
    <mergeCell ref="B385:H385"/>
    <mergeCell ref="AI401:AK401"/>
    <mergeCell ref="AC401:AE401"/>
    <mergeCell ref="I374:J374"/>
    <mergeCell ref="AO222:AQ222"/>
    <mergeCell ref="AF223:AH223"/>
    <mergeCell ref="AI223:AK223"/>
    <mergeCell ref="AL223:AN223"/>
    <mergeCell ref="I416:J416"/>
    <mergeCell ref="AF416:AH416"/>
    <mergeCell ref="T269:V269"/>
    <mergeCell ref="W269:Y269"/>
    <mergeCell ref="Z269:AB269"/>
    <mergeCell ref="AC269:AE269"/>
    <mergeCell ref="AF269:AH269"/>
    <mergeCell ref="AI269:AK269"/>
    <mergeCell ref="W241:Y241"/>
    <mergeCell ref="AL291:AN291"/>
    <mergeCell ref="AO291:AQ291"/>
    <mergeCell ref="Q224:S224"/>
    <mergeCell ref="AL273:AN273"/>
    <mergeCell ref="AL225:AN225"/>
    <mergeCell ref="AO225:AQ225"/>
    <mergeCell ref="AO224:AQ224"/>
    <mergeCell ref="K403:N403"/>
    <mergeCell ref="O403:P403"/>
    <mergeCell ref="Q403:S403"/>
    <mergeCell ref="AF403:AH403"/>
    <mergeCell ref="T403:V403"/>
    <mergeCell ref="AF401:AH401"/>
    <mergeCell ref="K369:N369"/>
    <mergeCell ref="AC371:AE371"/>
    <mergeCell ref="I369:J369"/>
    <mergeCell ref="Q379:S379"/>
    <mergeCell ref="T379:V379"/>
    <mergeCell ref="W379:Y379"/>
    <mergeCell ref="W175:Y175"/>
    <mergeCell ref="Z175:AB175"/>
    <mergeCell ref="AC175:AE175"/>
    <mergeCell ref="AL185:AN185"/>
    <mergeCell ref="AL221:AN221"/>
    <mergeCell ref="AI205:AK205"/>
    <mergeCell ref="AL222:AN222"/>
    <mergeCell ref="AI209:AK209"/>
    <mergeCell ref="AF202:AH202"/>
    <mergeCell ref="AI222:AK222"/>
    <mergeCell ref="AF236:AH236"/>
    <mergeCell ref="AI236:AK236"/>
    <mergeCell ref="AI243:AK243"/>
    <mergeCell ref="W239:Y239"/>
    <mergeCell ref="AL207:AN207"/>
    <mergeCell ref="T210:V210"/>
    <mergeCell ref="AI210:AK210"/>
    <mergeCell ref="AI237:AK237"/>
    <mergeCell ref="W240:Y240"/>
    <mergeCell ref="AL242:AN242"/>
    <mergeCell ref="Z241:AB241"/>
    <mergeCell ref="AC241:AE241"/>
    <mergeCell ref="AF241:AH241"/>
    <mergeCell ref="AI241:AK241"/>
    <mergeCell ref="AL241:AN241"/>
    <mergeCell ref="AF239:AH239"/>
    <mergeCell ref="AI239:AK239"/>
    <mergeCell ref="Z239:AB239"/>
    <mergeCell ref="AC239:AE239"/>
    <mergeCell ref="T225:V225"/>
    <mergeCell ref="W225:Y225"/>
    <mergeCell ref="Z225:AB225"/>
    <mergeCell ref="K221:N221"/>
    <mergeCell ref="O221:P221"/>
    <mergeCell ref="Q221:S221"/>
    <mergeCell ref="T221:V221"/>
    <mergeCell ref="AC213:AE213"/>
    <mergeCell ref="AF213:AH213"/>
    <mergeCell ref="AI213:AK213"/>
    <mergeCell ref="AF205:AH205"/>
    <mergeCell ref="B212:N212"/>
    <mergeCell ref="O212:P212"/>
    <mergeCell ref="Q212:S212"/>
    <mergeCell ref="T212:V212"/>
    <mergeCell ref="W212:Y212"/>
    <mergeCell ref="B168:H168"/>
    <mergeCell ref="Z197:AB197"/>
    <mergeCell ref="AC197:AE197"/>
    <mergeCell ref="Z190:AB190"/>
    <mergeCell ref="AC190:AE190"/>
    <mergeCell ref="B184:H184"/>
    <mergeCell ref="T183:V183"/>
    <mergeCell ref="AF209:AH209"/>
    <mergeCell ref="AF220:AH220"/>
    <mergeCell ref="B174:H174"/>
    <mergeCell ref="K206:N206"/>
    <mergeCell ref="O206:P206"/>
    <mergeCell ref="B179:H179"/>
    <mergeCell ref="I179:J179"/>
    <mergeCell ref="K179:N179"/>
    <mergeCell ref="Q206:S206"/>
    <mergeCell ref="AI172:AK172"/>
    <mergeCell ref="O210:P210"/>
    <mergeCell ref="T175:V175"/>
    <mergeCell ref="AO168:AQ168"/>
    <mergeCell ref="AI158:AK158"/>
    <mergeCell ref="AL158:AN158"/>
    <mergeCell ref="T166:V166"/>
    <mergeCell ref="K182:N182"/>
    <mergeCell ref="O182:P182"/>
    <mergeCell ref="Q182:S182"/>
    <mergeCell ref="T182:V182"/>
    <mergeCell ref="W182:Y182"/>
    <mergeCell ref="Z182:AB182"/>
    <mergeCell ref="AC182:AE182"/>
    <mergeCell ref="O183:P183"/>
    <mergeCell ref="Z188:AB188"/>
    <mergeCell ref="AC188:AE188"/>
    <mergeCell ref="AF188:AH188"/>
    <mergeCell ref="AI188:AK188"/>
    <mergeCell ref="Z185:AB185"/>
    <mergeCell ref="AC185:AE185"/>
    <mergeCell ref="Q183:S183"/>
    <mergeCell ref="Q180:S180"/>
    <mergeCell ref="K184:N184"/>
    <mergeCell ref="AI180:AK180"/>
    <mergeCell ref="AF180:AH180"/>
    <mergeCell ref="T186:V186"/>
    <mergeCell ref="AI176:AK176"/>
    <mergeCell ref="Z166:AB166"/>
    <mergeCell ref="AC166:AE166"/>
    <mergeCell ref="W171:Y171"/>
    <mergeCell ref="O171:P171"/>
    <mergeCell ref="K178:N178"/>
    <mergeCell ref="O178:P178"/>
    <mergeCell ref="AL174:AN174"/>
    <mergeCell ref="AO196:AQ196"/>
    <mergeCell ref="B151:H151"/>
    <mergeCell ref="I151:J151"/>
    <mergeCell ref="K151:N151"/>
    <mergeCell ref="O151:P151"/>
    <mergeCell ref="Q151:S151"/>
    <mergeCell ref="T151:V151"/>
    <mergeCell ref="W151:Y151"/>
    <mergeCell ref="K225:N225"/>
    <mergeCell ref="K223:N223"/>
    <mergeCell ref="O223:P223"/>
    <mergeCell ref="Q223:S223"/>
    <mergeCell ref="T223:V223"/>
    <mergeCell ref="W223:Y223"/>
    <mergeCell ref="Z223:AB223"/>
    <mergeCell ref="AC223:AE223"/>
    <mergeCell ref="B165:H165"/>
    <mergeCell ref="B153:H153"/>
    <mergeCell ref="I153:J153"/>
    <mergeCell ref="K153:N153"/>
    <mergeCell ref="I222:J222"/>
    <mergeCell ref="T222:V222"/>
    <mergeCell ref="W222:Y222"/>
    <mergeCell ref="K189:N189"/>
    <mergeCell ref="O189:P189"/>
    <mergeCell ref="B223:H223"/>
    <mergeCell ref="I223:J223"/>
    <mergeCell ref="B222:H222"/>
    <mergeCell ref="B225:H225"/>
    <mergeCell ref="Z205:AB205"/>
    <mergeCell ref="AC205:AE205"/>
    <mergeCell ref="I225:J225"/>
    <mergeCell ref="I210:J210"/>
    <mergeCell ref="B371:H371"/>
    <mergeCell ref="I371:J371"/>
    <mergeCell ref="Z372:AB372"/>
    <mergeCell ref="K371:N371"/>
    <mergeCell ref="O371:P371"/>
    <mergeCell ref="Q371:S371"/>
    <mergeCell ref="T371:V371"/>
    <mergeCell ref="O375:P375"/>
    <mergeCell ref="Q375:S375"/>
    <mergeCell ref="T375:V375"/>
    <mergeCell ref="W375:Y375"/>
    <mergeCell ref="W371:Y371"/>
    <mergeCell ref="Z371:AB371"/>
    <mergeCell ref="B374:H374"/>
    <mergeCell ref="B291:H291"/>
    <mergeCell ref="I291:J291"/>
    <mergeCell ref="K291:N291"/>
    <mergeCell ref="O291:P291"/>
    <mergeCell ref="Q291:S291"/>
    <mergeCell ref="K351:N351"/>
    <mergeCell ref="Q349:S349"/>
    <mergeCell ref="B353:N353"/>
    <mergeCell ref="B349:H349"/>
    <mergeCell ref="I349:J349"/>
    <mergeCell ref="Z365:AB365"/>
    <mergeCell ref="B294:H294"/>
    <mergeCell ref="I294:J294"/>
    <mergeCell ref="K294:N294"/>
    <mergeCell ref="I296:J296"/>
    <mergeCell ref="K296:N296"/>
    <mergeCell ref="I221:J221"/>
    <mergeCell ref="B246:H246"/>
    <mergeCell ref="I246:N246"/>
    <mergeCell ref="O246:P246"/>
    <mergeCell ref="Q246:S246"/>
    <mergeCell ref="T246:V246"/>
    <mergeCell ref="I245:J245"/>
    <mergeCell ref="K245:N245"/>
    <mergeCell ref="O245:P245"/>
    <mergeCell ref="Q245:S245"/>
    <mergeCell ref="Q231:S231"/>
    <mergeCell ref="Q235:S235"/>
    <mergeCell ref="T235:V235"/>
    <mergeCell ref="B240:H240"/>
    <mergeCell ref="I240:J240"/>
    <mergeCell ref="K240:N240"/>
    <mergeCell ref="O240:P240"/>
    <mergeCell ref="I241:J241"/>
    <mergeCell ref="K241:N241"/>
    <mergeCell ref="O241:P241"/>
    <mergeCell ref="T231:V231"/>
    <mergeCell ref="B231:H231"/>
    <mergeCell ref="Q240:S240"/>
    <mergeCell ref="T240:V240"/>
    <mergeCell ref="Q241:S241"/>
    <mergeCell ref="T241:V241"/>
    <mergeCell ref="O235:P235"/>
    <mergeCell ref="B403:H403"/>
    <mergeCell ref="I385:J385"/>
    <mergeCell ref="K385:N385"/>
    <mergeCell ref="K402:N402"/>
    <mergeCell ref="B404:H404"/>
    <mergeCell ref="W403:Y403"/>
    <mergeCell ref="I205:J205"/>
    <mergeCell ref="K205:N205"/>
    <mergeCell ref="I165:J165"/>
    <mergeCell ref="Z209:AB209"/>
    <mergeCell ref="AC209:AE209"/>
    <mergeCell ref="T204:V204"/>
    <mergeCell ref="W204:Y204"/>
    <mergeCell ref="B185:H185"/>
    <mergeCell ref="B186:H186"/>
    <mergeCell ref="O186:P186"/>
    <mergeCell ref="W166:Y166"/>
    <mergeCell ref="Z167:AB167"/>
    <mergeCell ref="AC167:AE167"/>
    <mergeCell ref="AC165:AE165"/>
    <mergeCell ref="Z168:AB168"/>
    <mergeCell ref="W184:Y184"/>
    <mergeCell ref="Z184:AB184"/>
    <mergeCell ref="AC184:AE184"/>
    <mergeCell ref="Q184:S184"/>
    <mergeCell ref="T184:V184"/>
    <mergeCell ref="B178:H178"/>
    <mergeCell ref="I178:J178"/>
    <mergeCell ref="T167:V167"/>
    <mergeCell ref="K239:N239"/>
    <mergeCell ref="O239:P239"/>
    <mergeCell ref="Q239:S239"/>
    <mergeCell ref="T291:V291"/>
    <mergeCell ref="T359:V359"/>
    <mergeCell ref="Z353:AB353"/>
    <mergeCell ref="AL286:AN286"/>
    <mergeCell ref="AO286:AQ286"/>
    <mergeCell ref="AL282:AN282"/>
    <mergeCell ref="AO282:AQ282"/>
    <mergeCell ref="Z294:AB294"/>
    <mergeCell ref="AC294:AE294"/>
    <mergeCell ref="T402:V402"/>
    <mergeCell ref="T286:V286"/>
    <mergeCell ref="B405:H405"/>
    <mergeCell ref="I405:J405"/>
    <mergeCell ref="Z411:AB411"/>
    <mergeCell ref="AC411:AE411"/>
    <mergeCell ref="AF411:AH411"/>
    <mergeCell ref="K405:N405"/>
    <mergeCell ref="O405:P405"/>
    <mergeCell ref="Q405:S405"/>
    <mergeCell ref="O409:P409"/>
    <mergeCell ref="Q409:S409"/>
    <mergeCell ref="B408:H408"/>
    <mergeCell ref="I408:J408"/>
    <mergeCell ref="O385:P385"/>
    <mergeCell ref="I388:J388"/>
    <mergeCell ref="K388:N388"/>
    <mergeCell ref="O388:P388"/>
    <mergeCell ref="Q388:S388"/>
    <mergeCell ref="AF397:AH397"/>
    <mergeCell ref="W399:Y399"/>
    <mergeCell ref="Z399:AB399"/>
    <mergeCell ref="AC399:AE399"/>
    <mergeCell ref="AC403:AE403"/>
    <mergeCell ref="T411:V411"/>
    <mergeCell ref="T412:V412"/>
    <mergeCell ref="Z403:AB403"/>
    <mergeCell ref="AL404:AN404"/>
    <mergeCell ref="W383:Y383"/>
    <mergeCell ref="T410:V410"/>
    <mergeCell ref="W410:Y410"/>
    <mergeCell ref="W409:Y409"/>
    <mergeCell ref="Z409:AB409"/>
    <mergeCell ref="AC409:AE409"/>
    <mergeCell ref="AI370:AK370"/>
    <mergeCell ref="AI373:AK373"/>
    <mergeCell ref="AC372:AE372"/>
    <mergeCell ref="AI350:AK350"/>
    <mergeCell ref="AL353:AN353"/>
    <mergeCell ref="AF350:AH350"/>
    <mergeCell ref="AF399:AH399"/>
    <mergeCell ref="T400:V400"/>
    <mergeCell ref="W400:Y400"/>
    <mergeCell ref="Z400:AB400"/>
    <mergeCell ref="AC400:AE400"/>
    <mergeCell ref="AI399:AK399"/>
    <mergeCell ref="W401:Y401"/>
    <mergeCell ref="Z401:AB401"/>
    <mergeCell ref="AF398:AH398"/>
    <mergeCell ref="AI398:AK398"/>
    <mergeCell ref="AL398:AN398"/>
    <mergeCell ref="AF372:AH372"/>
    <mergeCell ref="AI372:AK372"/>
    <mergeCell ref="AI375:AK375"/>
    <mergeCell ref="AI371:AK371"/>
    <mergeCell ref="O349:P349"/>
    <mergeCell ref="K358:N358"/>
    <mergeCell ref="O358:P358"/>
    <mergeCell ref="K349:N349"/>
    <mergeCell ref="AF402:AH402"/>
    <mergeCell ref="AI402:AK402"/>
    <mergeCell ref="W353:Y353"/>
    <mergeCell ref="AL400:AN400"/>
    <mergeCell ref="AO400:AQ400"/>
    <mergeCell ref="AL375:AN375"/>
    <mergeCell ref="AL360:AN360"/>
    <mergeCell ref="AO360:AQ360"/>
    <mergeCell ref="AO365:AQ365"/>
    <mergeCell ref="AO361:AQ361"/>
    <mergeCell ref="Z366:AB366"/>
    <mergeCell ref="AC366:AE366"/>
    <mergeCell ref="AF366:AH366"/>
    <mergeCell ref="AI366:AK366"/>
    <mergeCell ref="W378:Y378"/>
    <mergeCell ref="Z378:AB378"/>
    <mergeCell ref="AF354:AH354"/>
    <mergeCell ref="AC367:AE367"/>
    <mergeCell ref="AF370:AH370"/>
    <mergeCell ref="AC349:AE349"/>
    <mergeCell ref="T356:V356"/>
    <mergeCell ref="O353:P353"/>
    <mergeCell ref="AO370:AQ370"/>
    <mergeCell ref="AO378:AQ378"/>
    <mergeCell ref="AL363:AN363"/>
    <mergeCell ref="AO371:AQ371"/>
    <mergeCell ref="AC370:AE370"/>
    <mergeCell ref="AF371:AH371"/>
    <mergeCell ref="AO379:AQ379"/>
    <mergeCell ref="AF378:AH378"/>
    <mergeCell ref="AI378:AK378"/>
    <mergeCell ref="AL378:AN378"/>
    <mergeCell ref="AL401:AN401"/>
    <mergeCell ref="AO401:AQ401"/>
    <mergeCell ref="W402:Y402"/>
    <mergeCell ref="Z402:AB402"/>
    <mergeCell ref="AL402:AN402"/>
    <mergeCell ref="AO402:AQ402"/>
    <mergeCell ref="AL371:AN371"/>
    <mergeCell ref="AL374:AN374"/>
    <mergeCell ref="AO374:AQ374"/>
    <mergeCell ref="W386:Y386"/>
    <mergeCell ref="AL381:AN381"/>
    <mergeCell ref="AO381:AQ381"/>
    <mergeCell ref="AI383:AK383"/>
    <mergeCell ref="AI397:AK397"/>
    <mergeCell ref="AC393:AE393"/>
    <mergeCell ref="AF393:AH393"/>
    <mergeCell ref="AI393:AK393"/>
    <mergeCell ref="AL393:AN393"/>
    <mergeCell ref="AO393:AQ393"/>
    <mergeCell ref="AL399:AN399"/>
    <mergeCell ref="AO399:AQ399"/>
    <mergeCell ref="AO375:AQ375"/>
    <mergeCell ref="Z375:AB375"/>
    <mergeCell ref="AC375:AE375"/>
    <mergeCell ref="AF375:AH375"/>
    <mergeCell ref="AO373:AQ373"/>
    <mergeCell ref="AL391:AN391"/>
    <mergeCell ref="AO391:AQ391"/>
    <mergeCell ref="AO363:AQ363"/>
    <mergeCell ref="AC377:AE377"/>
    <mergeCell ref="AF377:AH377"/>
    <mergeCell ref="AO388:AQ388"/>
    <mergeCell ref="AF390:AH390"/>
    <mergeCell ref="AI390:AK390"/>
    <mergeCell ref="AO403:AQ403"/>
    <mergeCell ref="W356:Y356"/>
    <mergeCell ref="Z356:AB356"/>
    <mergeCell ref="AI368:AK368"/>
    <mergeCell ref="AL368:AN368"/>
    <mergeCell ref="AI291:AK291"/>
    <mergeCell ref="Z246:AB246"/>
    <mergeCell ref="AC246:AE246"/>
    <mergeCell ref="AF246:AH246"/>
    <mergeCell ref="AI246:AK246"/>
    <mergeCell ref="AI252:AK252"/>
    <mergeCell ref="Z252:AB252"/>
    <mergeCell ref="AC252:AE252"/>
    <mergeCell ref="AI260:AK260"/>
    <mergeCell ref="AF261:AH261"/>
    <mergeCell ref="AO359:AQ359"/>
    <mergeCell ref="AL365:AN365"/>
    <mergeCell ref="AF361:AH361"/>
    <mergeCell ref="AI361:AK361"/>
    <mergeCell ref="AC353:AE353"/>
    <mergeCell ref="AI360:AK360"/>
    <mergeCell ref="AL358:AN358"/>
    <mergeCell ref="AO358:AQ358"/>
    <mergeCell ref="AL263:AN263"/>
    <mergeCell ref="AO267:AQ267"/>
    <mergeCell ref="Z298:AB298"/>
    <mergeCell ref="AO244:AQ244"/>
    <mergeCell ref="T259:V259"/>
    <mergeCell ref="W259:Y259"/>
    <mergeCell ref="AL259:AN259"/>
    <mergeCell ref="AO259:AQ259"/>
    <mergeCell ref="AO265:AQ265"/>
    <mergeCell ref="AO263:AQ263"/>
    <mergeCell ref="AI267:AK267"/>
    <mergeCell ref="AL355:AN355"/>
    <mergeCell ref="AC351:AE351"/>
    <mergeCell ref="AF351:AH351"/>
    <mergeCell ref="AI351:AK351"/>
    <mergeCell ref="AC350:AE350"/>
    <mergeCell ref="T349:V349"/>
    <mergeCell ref="AO350:AQ350"/>
    <mergeCell ref="AL281:AN281"/>
    <mergeCell ref="T264:V264"/>
    <mergeCell ref="W264:Y264"/>
    <mergeCell ref="Z264:AB264"/>
    <mergeCell ref="AC264:AE264"/>
    <mergeCell ref="AF264:AH264"/>
    <mergeCell ref="AI264:AK264"/>
    <mergeCell ref="AL264:AN264"/>
    <mergeCell ref="AI263:AK263"/>
    <mergeCell ref="T253:V253"/>
    <mergeCell ref="W253:Y253"/>
    <mergeCell ref="Z253:AB253"/>
    <mergeCell ref="AC253:AE253"/>
    <mergeCell ref="AF253:AH253"/>
    <mergeCell ref="AI253:AK253"/>
    <mergeCell ref="AF252:AH252"/>
    <mergeCell ref="W254:Y254"/>
    <mergeCell ref="T176:V176"/>
    <mergeCell ref="W176:Y176"/>
    <mergeCell ref="Z176:AB176"/>
    <mergeCell ref="AL176:AN176"/>
    <mergeCell ref="W180:Y180"/>
    <mergeCell ref="Z180:AB180"/>
    <mergeCell ref="T174:V174"/>
    <mergeCell ref="W174:Y174"/>
    <mergeCell ref="Z174:AB174"/>
    <mergeCell ref="AC174:AE174"/>
    <mergeCell ref="AF174:AH174"/>
    <mergeCell ref="AI174:AK174"/>
    <mergeCell ref="Q358:S358"/>
    <mergeCell ref="T358:V358"/>
    <mergeCell ref="W358:Y358"/>
    <mergeCell ref="Q269:S269"/>
    <mergeCell ref="W291:Y291"/>
    <mergeCell ref="T261:V261"/>
    <mergeCell ref="W261:Y261"/>
    <mergeCell ref="Z261:AB261"/>
    <mergeCell ref="AI272:AK272"/>
    <mergeCell ref="AI273:AK273"/>
    <mergeCell ref="AI270:AK270"/>
    <mergeCell ref="W287:Y287"/>
    <mergeCell ref="Z287:AB287"/>
    <mergeCell ref="AC287:AE287"/>
    <mergeCell ref="AF290:AH290"/>
    <mergeCell ref="W288:Y288"/>
    <mergeCell ref="Z288:AB288"/>
    <mergeCell ref="AF268:AH268"/>
    <mergeCell ref="AI268:AK268"/>
    <mergeCell ref="W265:Y265"/>
    <mergeCell ref="Q210:S210"/>
    <mergeCell ref="O225:P225"/>
    <mergeCell ref="T224:V224"/>
    <mergeCell ref="W224:Y224"/>
    <mergeCell ref="Z224:AB224"/>
    <mergeCell ref="AC224:AE224"/>
    <mergeCell ref="AF224:AH224"/>
    <mergeCell ref="AI224:AK224"/>
    <mergeCell ref="AL224:AN224"/>
    <mergeCell ref="AF245:AH245"/>
    <mergeCell ref="AC288:AE288"/>
    <mergeCell ref="AF288:AH288"/>
    <mergeCell ref="AC265:AE265"/>
    <mergeCell ref="AF265:AH265"/>
    <mergeCell ref="AI265:AK265"/>
    <mergeCell ref="AI242:AK242"/>
    <mergeCell ref="Z240:AB240"/>
    <mergeCell ref="AL269:AN269"/>
    <mergeCell ref="T239:V239"/>
    <mergeCell ref="AL232:AN232"/>
    <mergeCell ref="Q225:S225"/>
    <mergeCell ref="AC225:AE225"/>
    <mergeCell ref="AF225:AH225"/>
    <mergeCell ref="AI225:AK225"/>
    <mergeCell ref="AL212:AN212"/>
    <mergeCell ref="W221:Y221"/>
    <mergeCell ref="Z221:AB221"/>
    <mergeCell ref="AC221:AE221"/>
    <mergeCell ref="AF221:AH221"/>
    <mergeCell ref="AL213:AN213"/>
    <mergeCell ref="AF222:AH222"/>
    <mergeCell ref="AI221:AK221"/>
    <mergeCell ref="K210:N210"/>
    <mergeCell ref="B205:H205"/>
    <mergeCell ref="AC232:AE232"/>
    <mergeCell ref="AF232:AH232"/>
    <mergeCell ref="AF233:AH233"/>
    <mergeCell ref="AF355:AH355"/>
    <mergeCell ref="AI355:AK355"/>
    <mergeCell ref="AI354:AK354"/>
    <mergeCell ref="AC240:AE240"/>
    <mergeCell ref="AF240:AH240"/>
    <mergeCell ref="T353:V353"/>
    <mergeCell ref="B23:Y23"/>
    <mergeCell ref="AC23:AH23"/>
    <mergeCell ref="AI23:AN23"/>
    <mergeCell ref="AO27:AT27"/>
    <mergeCell ref="B27:Y27"/>
    <mergeCell ref="AC27:AH27"/>
    <mergeCell ref="AI27:AN27"/>
    <mergeCell ref="Z28:AB28"/>
    <mergeCell ref="Z29:AB29"/>
    <mergeCell ref="B32:Y32"/>
    <mergeCell ref="AC32:AH32"/>
    <mergeCell ref="AI32:AN32"/>
    <mergeCell ref="AO32:AT32"/>
    <mergeCell ref="B28:Y28"/>
    <mergeCell ref="AC28:AH28"/>
    <mergeCell ref="AI28:AN28"/>
    <mergeCell ref="AI233:AK233"/>
    <mergeCell ref="Z230:AB230"/>
    <mergeCell ref="B150:H150"/>
    <mergeCell ref="I150:J150"/>
    <mergeCell ref="K150:N150"/>
    <mergeCell ref="AU27:AZ27"/>
    <mergeCell ref="AO23:AT23"/>
    <mergeCell ref="AU23:AZ23"/>
    <mergeCell ref="B24:Y24"/>
    <mergeCell ref="AC24:AH24"/>
    <mergeCell ref="B45:H45"/>
    <mergeCell ref="I45:J45"/>
    <mergeCell ref="O45:P45"/>
    <mergeCell ref="Q45:S45"/>
    <mergeCell ref="AL45:AN45"/>
    <mergeCell ref="AO45:AQ45"/>
    <mergeCell ref="AF45:AH45"/>
    <mergeCell ref="AI45:AK45"/>
    <mergeCell ref="B43:H44"/>
    <mergeCell ref="C40:AZ40"/>
    <mergeCell ref="B38:Y38"/>
    <mergeCell ref="Z38:AB38"/>
    <mergeCell ref="AC38:AH38"/>
    <mergeCell ref="I43:J44"/>
    <mergeCell ref="O43:P44"/>
    <mergeCell ref="AC35:AH35"/>
    <mergeCell ref="AI35:AN35"/>
    <mergeCell ref="AO35:AT35"/>
    <mergeCell ref="AO44:AQ44"/>
    <mergeCell ref="K45:N45"/>
    <mergeCell ref="AI33:AN33"/>
    <mergeCell ref="B25:Y25"/>
    <mergeCell ref="AC25:AH25"/>
    <mergeCell ref="AI25:AN25"/>
    <mergeCell ref="AO25:AT25"/>
    <mergeCell ref="AU25:AZ25"/>
    <mergeCell ref="AC26:AH26"/>
    <mergeCell ref="AI26:AN26"/>
    <mergeCell ref="AO26:AT26"/>
    <mergeCell ref="AU26:AZ26"/>
    <mergeCell ref="B30:Y30"/>
    <mergeCell ref="Z30:AB30"/>
    <mergeCell ref="AC30:AH30"/>
    <mergeCell ref="AI30:AN30"/>
    <mergeCell ref="AO30:AT30"/>
    <mergeCell ref="AU30:AZ30"/>
    <mergeCell ref="B26:Y26"/>
    <mergeCell ref="Z26:AB26"/>
    <mergeCell ref="AU28:AZ28"/>
    <mergeCell ref="B29:Y29"/>
    <mergeCell ref="AC29:AH29"/>
    <mergeCell ref="Q43:Y43"/>
    <mergeCell ref="Z43:AH43"/>
    <mergeCell ref="AI43:AQ43"/>
    <mergeCell ref="AI38:AN38"/>
    <mergeCell ref="AO38:AT38"/>
    <mergeCell ref="AU38:AZ38"/>
    <mergeCell ref="B39:AZ39"/>
    <mergeCell ref="AO33:AT33"/>
    <mergeCell ref="AO28:AT28"/>
    <mergeCell ref="AU33:AZ33"/>
    <mergeCell ref="Z31:AB31"/>
    <mergeCell ref="Z32:AB32"/>
    <mergeCell ref="Z33:AB33"/>
    <mergeCell ref="B31:Y31"/>
    <mergeCell ref="AC31:AH31"/>
    <mergeCell ref="AI31:AN31"/>
    <mergeCell ref="AO31:AT31"/>
    <mergeCell ref="AU31:AZ31"/>
    <mergeCell ref="A1:AZ1"/>
    <mergeCell ref="A3:K3"/>
    <mergeCell ref="L3:AZ3"/>
    <mergeCell ref="L4:AZ4"/>
    <mergeCell ref="L5:AZ5"/>
    <mergeCell ref="B13:Y13"/>
    <mergeCell ref="Z13:AB13"/>
    <mergeCell ref="AO17:AT17"/>
    <mergeCell ref="AO16:AT16"/>
    <mergeCell ref="AO15:AT15"/>
    <mergeCell ref="AU17:AZ17"/>
    <mergeCell ref="AU16:AZ16"/>
    <mergeCell ref="Z17:AB17"/>
    <mergeCell ref="AU15:AZ15"/>
    <mergeCell ref="AC18:AH18"/>
    <mergeCell ref="AI18:AN18"/>
    <mergeCell ref="AO18:AT18"/>
    <mergeCell ref="AU18:AZ18"/>
    <mergeCell ref="AC15:AH15"/>
    <mergeCell ref="AC16:AH16"/>
    <mergeCell ref="AC17:AH17"/>
    <mergeCell ref="Z18:AB18"/>
    <mergeCell ref="AI13:AN13"/>
    <mergeCell ref="AO13:AT13"/>
    <mergeCell ref="AU13:AZ13"/>
    <mergeCell ref="B8:AS8"/>
    <mergeCell ref="B10:Y12"/>
    <mergeCell ref="Z10:AB12"/>
    <mergeCell ref="AC10:AZ10"/>
    <mergeCell ref="AC11:AH12"/>
    <mergeCell ref="AI11:AN12"/>
    <mergeCell ref="AI16:AN16"/>
    <mergeCell ref="AI19:AN19"/>
    <mergeCell ref="AO19:AT19"/>
    <mergeCell ref="B21:Y21"/>
    <mergeCell ref="AC21:AH21"/>
    <mergeCell ref="AI21:AN21"/>
    <mergeCell ref="B15:Y15"/>
    <mergeCell ref="B16:Y16"/>
    <mergeCell ref="B17:Y17"/>
    <mergeCell ref="AU21:AZ21"/>
    <mergeCell ref="Z20:AB20"/>
    <mergeCell ref="Z21:AB21"/>
    <mergeCell ref="AU19:AZ19"/>
    <mergeCell ref="Z15:AB15"/>
    <mergeCell ref="Z19:AB19"/>
    <mergeCell ref="B20:Y20"/>
    <mergeCell ref="AC20:AH20"/>
    <mergeCell ref="AI20:AN20"/>
    <mergeCell ref="AI17:AN17"/>
    <mergeCell ref="AI15:AN15"/>
    <mergeCell ref="B14:Y14"/>
    <mergeCell ref="Z14:AB14"/>
    <mergeCell ref="AC14:AH14"/>
    <mergeCell ref="B18:Y18"/>
    <mergeCell ref="Z16:AB16"/>
    <mergeCell ref="AO11:AT12"/>
    <mergeCell ref="AU11:AZ12"/>
    <mergeCell ref="AC13:AH13"/>
    <mergeCell ref="AO22:AT22"/>
    <mergeCell ref="AU22:AZ22"/>
    <mergeCell ref="B22:Y22"/>
    <mergeCell ref="Z22:AB22"/>
    <mergeCell ref="AC22:AH22"/>
    <mergeCell ref="AI22:AN22"/>
    <mergeCell ref="AO21:AT21"/>
    <mergeCell ref="AI29:AN29"/>
    <mergeCell ref="AO29:AT29"/>
    <mergeCell ref="AU29:AZ29"/>
    <mergeCell ref="AI24:AN24"/>
    <mergeCell ref="AO24:AT24"/>
    <mergeCell ref="AU24:AZ24"/>
    <mergeCell ref="Z23:AB23"/>
    <mergeCell ref="Z24:AB24"/>
    <mergeCell ref="AO20:AT20"/>
    <mergeCell ref="AU20:AZ20"/>
    <mergeCell ref="Z25:AB25"/>
    <mergeCell ref="AI14:AN14"/>
    <mergeCell ref="AO14:AT14"/>
    <mergeCell ref="AU14:AZ14"/>
    <mergeCell ref="Z27:AB27"/>
    <mergeCell ref="B19:Y19"/>
    <mergeCell ref="AC19:AH19"/>
    <mergeCell ref="AU34:AZ34"/>
    <mergeCell ref="AU32:AZ32"/>
    <mergeCell ref="B36:Y36"/>
    <mergeCell ref="AC36:AH36"/>
    <mergeCell ref="AI36:AN36"/>
    <mergeCell ref="AO36:AT36"/>
    <mergeCell ref="AU36:AZ36"/>
    <mergeCell ref="B37:Y37"/>
    <mergeCell ref="AC37:AH37"/>
    <mergeCell ref="AI37:AN37"/>
    <mergeCell ref="AO37:AT37"/>
    <mergeCell ref="AU37:AZ37"/>
    <mergeCell ref="AU35:AZ35"/>
    <mergeCell ref="B41:AQ41"/>
    <mergeCell ref="K43:N44"/>
    <mergeCell ref="Z36:AB36"/>
    <mergeCell ref="Z37:AB37"/>
    <mergeCell ref="B35:Y35"/>
    <mergeCell ref="Z35:AB35"/>
    <mergeCell ref="B34:Y34"/>
    <mergeCell ref="Z34:AB34"/>
    <mergeCell ref="AC34:AH34"/>
    <mergeCell ref="AI34:AN34"/>
    <mergeCell ref="AO34:AT34"/>
    <mergeCell ref="B33:Y33"/>
    <mergeCell ref="AC33:AH33"/>
    <mergeCell ref="AI46:AK46"/>
    <mergeCell ref="AL46:AN46"/>
    <mergeCell ref="AO46:AQ46"/>
    <mergeCell ref="O46:P46"/>
    <mergeCell ref="T45:V45"/>
    <mergeCell ref="W45:Y45"/>
    <mergeCell ref="Z45:AB45"/>
    <mergeCell ref="AC45:AE45"/>
    <mergeCell ref="Q46:S46"/>
    <mergeCell ref="T46:V46"/>
    <mergeCell ref="W46:Y46"/>
    <mergeCell ref="Z46:AB46"/>
    <mergeCell ref="AC46:AE46"/>
    <mergeCell ref="AF46:AH46"/>
    <mergeCell ref="AF44:AH44"/>
    <mergeCell ref="AI44:AK44"/>
    <mergeCell ref="AL44:AN44"/>
    <mergeCell ref="Q44:S44"/>
    <mergeCell ref="T44:V44"/>
    <mergeCell ref="W44:Y44"/>
    <mergeCell ref="Z44:AB44"/>
    <mergeCell ref="AC44:AE44"/>
    <mergeCell ref="W47:Y47"/>
    <mergeCell ref="AI50:AK50"/>
    <mergeCell ref="AL50:AN50"/>
    <mergeCell ref="AO50:AQ50"/>
    <mergeCell ref="B50:N50"/>
    <mergeCell ref="O50:P50"/>
    <mergeCell ref="Q50:S50"/>
    <mergeCell ref="T50:V50"/>
    <mergeCell ref="W50:Y50"/>
    <mergeCell ref="Z50:AB50"/>
    <mergeCell ref="I47:J47"/>
    <mergeCell ref="O47:P47"/>
    <mergeCell ref="Q47:S47"/>
    <mergeCell ref="T47:V47"/>
    <mergeCell ref="AC50:AE50"/>
    <mergeCell ref="AF50:AH50"/>
    <mergeCell ref="Z47:AB47"/>
    <mergeCell ref="AC47:AE47"/>
    <mergeCell ref="AF47:AH47"/>
    <mergeCell ref="I48:J48"/>
    <mergeCell ref="AL47:AN47"/>
    <mergeCell ref="AL48:AN48"/>
    <mergeCell ref="AO48:AQ48"/>
    <mergeCell ref="AO47:AQ47"/>
    <mergeCell ref="AF48:AH48"/>
    <mergeCell ref="AI48:AK48"/>
    <mergeCell ref="O48:P48"/>
    <mergeCell ref="K48:N48"/>
    <mergeCell ref="B46:N46"/>
    <mergeCell ref="B47:H47"/>
    <mergeCell ref="K47:N47"/>
    <mergeCell ref="B48:H48"/>
    <mergeCell ref="AI47:AK47"/>
    <mergeCell ref="B76:H76"/>
    <mergeCell ref="I76:J76"/>
    <mergeCell ref="K76:N76"/>
    <mergeCell ref="O76:P76"/>
    <mergeCell ref="Q76:S76"/>
    <mergeCell ref="T76:V76"/>
    <mergeCell ref="B52:H52"/>
    <mergeCell ref="O51:P51"/>
    <mergeCell ref="Q51:S51"/>
    <mergeCell ref="T51:V51"/>
    <mergeCell ref="W51:Y51"/>
    <mergeCell ref="Z51:AB51"/>
    <mergeCell ref="AC51:AE51"/>
    <mergeCell ref="AF51:AH51"/>
    <mergeCell ref="AI51:AK51"/>
    <mergeCell ref="T70:V70"/>
    <mergeCell ref="W70:Y70"/>
    <mergeCell ref="Z70:AB70"/>
    <mergeCell ref="AC70:AE70"/>
    <mergeCell ref="AF70:AH70"/>
    <mergeCell ref="AI70:AK70"/>
    <mergeCell ref="B70:H70"/>
    <mergeCell ref="I70:J70"/>
    <mergeCell ref="K70:N70"/>
    <mergeCell ref="O70:P70"/>
    <mergeCell ref="Q70:S70"/>
    <mergeCell ref="B56:H56"/>
    <mergeCell ref="AO51:AQ51"/>
    <mergeCell ref="B51:N51"/>
    <mergeCell ref="Q52:S52"/>
    <mergeCell ref="T52:V52"/>
    <mergeCell ref="W52:Y52"/>
    <mergeCell ref="Z52:AB52"/>
    <mergeCell ref="AC52:AE52"/>
    <mergeCell ref="AF52:AH52"/>
    <mergeCell ref="I52:J52"/>
    <mergeCell ref="K52:N52"/>
    <mergeCell ref="Z54:AB54"/>
    <mergeCell ref="AI52:AK52"/>
    <mergeCell ref="AL52:AN52"/>
    <mergeCell ref="AO52:AQ52"/>
    <mergeCell ref="O52:P52"/>
    <mergeCell ref="AC55:AE55"/>
    <mergeCell ref="B55:N55"/>
    <mergeCell ref="O55:P55"/>
    <mergeCell ref="Q55:S55"/>
    <mergeCell ref="AF55:AH55"/>
    <mergeCell ref="AI55:AK55"/>
    <mergeCell ref="AL55:AN55"/>
    <mergeCell ref="AO55:AQ55"/>
    <mergeCell ref="AC54:AE54"/>
    <mergeCell ref="AF54:AH54"/>
    <mergeCell ref="AI54:AK54"/>
    <mergeCell ref="AL54:AN54"/>
    <mergeCell ref="AO54:AQ54"/>
    <mergeCell ref="O54:P54"/>
    <mergeCell ref="Q54:S54"/>
    <mergeCell ref="T54:V54"/>
    <mergeCell ref="T55:V55"/>
    <mergeCell ref="K56:N56"/>
    <mergeCell ref="O56:P56"/>
    <mergeCell ref="AF62:AH62"/>
    <mergeCell ref="AI62:AK62"/>
    <mergeCell ref="Z63:AB63"/>
    <mergeCell ref="AC63:AE63"/>
    <mergeCell ref="AF63:AH63"/>
    <mergeCell ref="AF65:AH65"/>
    <mergeCell ref="AI65:AK65"/>
    <mergeCell ref="AC68:AE68"/>
    <mergeCell ref="AF68:AH68"/>
    <mergeCell ref="AI68:AK68"/>
    <mergeCell ref="B58:H58"/>
    <mergeCell ref="I58:J58"/>
    <mergeCell ref="K58:N58"/>
    <mergeCell ref="O58:P58"/>
    <mergeCell ref="Q56:S56"/>
    <mergeCell ref="T56:V56"/>
    <mergeCell ref="W58:Y58"/>
    <mergeCell ref="Z58:AB58"/>
    <mergeCell ref="AC58:AE58"/>
    <mergeCell ref="B59:N59"/>
    <mergeCell ref="O59:P59"/>
    <mergeCell ref="B57:H57"/>
    <mergeCell ref="I57:J57"/>
    <mergeCell ref="K57:N57"/>
    <mergeCell ref="O57:P57"/>
    <mergeCell ref="AI57:AK57"/>
    <mergeCell ref="AI59:AK59"/>
    <mergeCell ref="I61:J61"/>
    <mergeCell ref="K61:N61"/>
    <mergeCell ref="I56:J56"/>
    <mergeCell ref="W55:Y55"/>
    <mergeCell ref="Z55:AB55"/>
    <mergeCell ref="Q48:S48"/>
    <mergeCell ref="T48:V48"/>
    <mergeCell ref="W48:Y48"/>
    <mergeCell ref="Z48:AB48"/>
    <mergeCell ref="AC48:AE48"/>
    <mergeCell ref="AO49:AQ49"/>
    <mergeCell ref="AO53:AQ53"/>
    <mergeCell ref="AO59:AQ59"/>
    <mergeCell ref="AO56:AQ56"/>
    <mergeCell ref="AF58:AH58"/>
    <mergeCell ref="AI58:AK58"/>
    <mergeCell ref="AL58:AN58"/>
    <mergeCell ref="AO58:AQ58"/>
    <mergeCell ref="Q59:S59"/>
    <mergeCell ref="T59:V59"/>
    <mergeCell ref="W59:Y59"/>
    <mergeCell ref="W56:Y56"/>
    <mergeCell ref="Z56:AB56"/>
    <mergeCell ref="AC56:AE56"/>
    <mergeCell ref="AF56:AH56"/>
    <mergeCell ref="AI56:AK56"/>
    <mergeCell ref="AL56:AN56"/>
    <mergeCell ref="Q57:S57"/>
    <mergeCell ref="T57:V57"/>
    <mergeCell ref="W57:Y57"/>
    <mergeCell ref="Z57:AB57"/>
    <mergeCell ref="AC57:AE57"/>
    <mergeCell ref="AF57:AH57"/>
    <mergeCell ref="W54:Y54"/>
    <mergeCell ref="AL57:AN57"/>
    <mergeCell ref="AO57:AQ57"/>
    <mergeCell ref="B54:H54"/>
    <mergeCell ref="I54:J54"/>
    <mergeCell ref="K54:N54"/>
    <mergeCell ref="B60:H60"/>
    <mergeCell ref="I60:J60"/>
    <mergeCell ref="K60:N60"/>
    <mergeCell ref="O60:P60"/>
    <mergeCell ref="Q60:S60"/>
    <mergeCell ref="T60:V60"/>
    <mergeCell ref="AO60:AQ60"/>
    <mergeCell ref="B62:H62"/>
    <mergeCell ref="I62:J62"/>
    <mergeCell ref="K62:N62"/>
    <mergeCell ref="O62:P62"/>
    <mergeCell ref="Q62:S62"/>
    <mergeCell ref="T62:V62"/>
    <mergeCell ref="W62:Y62"/>
    <mergeCell ref="Z62:AB62"/>
    <mergeCell ref="AC62:AE62"/>
    <mergeCell ref="AF60:AH60"/>
    <mergeCell ref="AI60:AK60"/>
    <mergeCell ref="AL60:AN60"/>
    <mergeCell ref="W60:Y60"/>
    <mergeCell ref="Z60:AB60"/>
    <mergeCell ref="AC60:AE60"/>
    <mergeCell ref="Q58:S58"/>
    <mergeCell ref="T58:V58"/>
    <mergeCell ref="Z59:AB59"/>
    <mergeCell ref="AC59:AE59"/>
    <mergeCell ref="AF59:AH59"/>
    <mergeCell ref="AL59:AN59"/>
    <mergeCell ref="K67:N67"/>
    <mergeCell ref="O67:P67"/>
    <mergeCell ref="Q67:S67"/>
    <mergeCell ref="T67:V67"/>
    <mergeCell ref="W67:Y67"/>
    <mergeCell ref="Z67:AB67"/>
    <mergeCell ref="AC67:AE67"/>
    <mergeCell ref="AL65:AN65"/>
    <mergeCell ref="AF64:AH64"/>
    <mergeCell ref="AI64:AK64"/>
    <mergeCell ref="AL64:AN64"/>
    <mergeCell ref="AO64:AQ64"/>
    <mergeCell ref="B63:H63"/>
    <mergeCell ref="I63:N63"/>
    <mergeCell ref="O63:P63"/>
    <mergeCell ref="Q63:S63"/>
    <mergeCell ref="T63:V63"/>
    <mergeCell ref="W63:Y63"/>
    <mergeCell ref="AI63:AK63"/>
    <mergeCell ref="AL63:AN63"/>
    <mergeCell ref="AO63:AQ63"/>
    <mergeCell ref="B64:N64"/>
    <mergeCell ref="O64:P64"/>
    <mergeCell ref="Q64:S64"/>
    <mergeCell ref="T64:V64"/>
    <mergeCell ref="W64:Y64"/>
    <mergeCell ref="Z64:AB64"/>
    <mergeCell ref="AC64:AE64"/>
    <mergeCell ref="O65:P65"/>
    <mergeCell ref="I67:J67"/>
    <mergeCell ref="AC72:AE72"/>
    <mergeCell ref="AF72:AH72"/>
    <mergeCell ref="B68:N68"/>
    <mergeCell ref="O68:P68"/>
    <mergeCell ref="Q68:S68"/>
    <mergeCell ref="T68:V68"/>
    <mergeCell ref="W68:Y68"/>
    <mergeCell ref="Z68:AB68"/>
    <mergeCell ref="Z69:AB69"/>
    <mergeCell ref="AC69:AE69"/>
    <mergeCell ref="AF69:AH69"/>
    <mergeCell ref="AI69:AK69"/>
    <mergeCell ref="AL69:AN69"/>
    <mergeCell ref="AO69:AQ69"/>
    <mergeCell ref="W65:Y65"/>
    <mergeCell ref="Z65:AB65"/>
    <mergeCell ref="AC65:AE65"/>
    <mergeCell ref="AL68:AN68"/>
    <mergeCell ref="AO68:AQ68"/>
    <mergeCell ref="B69:N69"/>
    <mergeCell ref="O69:P69"/>
    <mergeCell ref="Q69:S69"/>
    <mergeCell ref="T69:V69"/>
    <mergeCell ref="W69:Y69"/>
    <mergeCell ref="AF67:AH67"/>
    <mergeCell ref="AI67:AK67"/>
    <mergeCell ref="AL67:AN67"/>
    <mergeCell ref="AO67:AQ67"/>
    <mergeCell ref="B65:H65"/>
    <mergeCell ref="I65:J65"/>
    <mergeCell ref="K65:N65"/>
    <mergeCell ref="B67:H67"/>
    <mergeCell ref="Z77:AB77"/>
    <mergeCell ref="AC77:AE77"/>
    <mergeCell ref="AF77:AH77"/>
    <mergeCell ref="AI77:AK77"/>
    <mergeCell ref="AL77:AN77"/>
    <mergeCell ref="AO77:AQ77"/>
    <mergeCell ref="AI72:AK72"/>
    <mergeCell ref="AL72:AN72"/>
    <mergeCell ref="AO72:AQ72"/>
    <mergeCell ref="AO76:AQ76"/>
    <mergeCell ref="B77:H77"/>
    <mergeCell ref="I77:N77"/>
    <mergeCell ref="O77:P77"/>
    <mergeCell ref="Q77:S77"/>
    <mergeCell ref="T77:V77"/>
    <mergeCell ref="W77:Y77"/>
    <mergeCell ref="AL70:AN70"/>
    <mergeCell ref="AO70:AQ70"/>
    <mergeCell ref="B72:H72"/>
    <mergeCell ref="I72:J72"/>
    <mergeCell ref="K72:N72"/>
    <mergeCell ref="O72:P72"/>
    <mergeCell ref="Q72:S72"/>
    <mergeCell ref="T72:V72"/>
    <mergeCell ref="W72:Y72"/>
    <mergeCell ref="Z72:AB72"/>
    <mergeCell ref="W76:Y76"/>
    <mergeCell ref="Z76:AB76"/>
    <mergeCell ref="AC76:AE76"/>
    <mergeCell ref="AF76:AH76"/>
    <mergeCell ref="AI76:AK76"/>
    <mergeCell ref="AL76:AN76"/>
    <mergeCell ref="T73:V73"/>
    <mergeCell ref="AL73:AN73"/>
    <mergeCell ref="AO73:AQ73"/>
    <mergeCell ref="B74:H74"/>
    <mergeCell ref="I74:J74"/>
    <mergeCell ref="K74:N74"/>
    <mergeCell ref="O74:P74"/>
    <mergeCell ref="Q74:S74"/>
    <mergeCell ref="T74:V74"/>
    <mergeCell ref="W74:Y74"/>
    <mergeCell ref="Z74:AB74"/>
    <mergeCell ref="W73:Y73"/>
    <mergeCell ref="Z73:AB73"/>
    <mergeCell ref="AC73:AE73"/>
    <mergeCell ref="AF73:AH73"/>
    <mergeCell ref="AI73:AK73"/>
    <mergeCell ref="B73:N73"/>
    <mergeCell ref="AL74:AN74"/>
    <mergeCell ref="AO74:AQ74"/>
    <mergeCell ref="O73:P73"/>
    <mergeCell ref="Q73:S73"/>
    <mergeCell ref="AC79:AE79"/>
    <mergeCell ref="AF79:AH79"/>
    <mergeCell ref="AI79:AK79"/>
    <mergeCell ref="AL79:AN79"/>
    <mergeCell ref="AO79:AQ79"/>
    <mergeCell ref="AF80:AH80"/>
    <mergeCell ref="AI80:AK80"/>
    <mergeCell ref="AL80:AN80"/>
    <mergeCell ref="AO80:AQ80"/>
    <mergeCell ref="AL78:AN78"/>
    <mergeCell ref="AO78:AQ78"/>
    <mergeCell ref="B79:H79"/>
    <mergeCell ref="I79:J79"/>
    <mergeCell ref="K79:N79"/>
    <mergeCell ref="O79:P79"/>
    <mergeCell ref="Q79:S79"/>
    <mergeCell ref="T79:V79"/>
    <mergeCell ref="W79:Y79"/>
    <mergeCell ref="Z79:AB79"/>
    <mergeCell ref="T78:V78"/>
    <mergeCell ref="W78:Y78"/>
    <mergeCell ref="Z78:AB78"/>
    <mergeCell ref="AC78:AE78"/>
    <mergeCell ref="AF78:AH78"/>
    <mergeCell ref="AI78:AK78"/>
    <mergeCell ref="B78:N78"/>
    <mergeCell ref="O78:P78"/>
    <mergeCell ref="Q78:S78"/>
    <mergeCell ref="AO81:AQ81"/>
    <mergeCell ref="B80:H80"/>
    <mergeCell ref="I80:J80"/>
    <mergeCell ref="K80:N80"/>
    <mergeCell ref="O80:P80"/>
    <mergeCell ref="Q80:S80"/>
    <mergeCell ref="T80:V80"/>
    <mergeCell ref="W80:Y80"/>
    <mergeCell ref="Z80:AB80"/>
    <mergeCell ref="AC80:AE80"/>
    <mergeCell ref="W81:Y81"/>
    <mergeCell ref="Z81:AB81"/>
    <mergeCell ref="AC81:AE81"/>
    <mergeCell ref="AF81:AH81"/>
    <mergeCell ref="AI81:AK81"/>
    <mergeCell ref="AL81:AN81"/>
    <mergeCell ref="B81:H81"/>
    <mergeCell ref="I81:J81"/>
    <mergeCell ref="K81:N81"/>
    <mergeCell ref="O81:P81"/>
    <mergeCell ref="Q81:S81"/>
    <mergeCell ref="T81:V81"/>
    <mergeCell ref="AF87:AH87"/>
    <mergeCell ref="AI87:AK87"/>
    <mergeCell ref="AL87:AN87"/>
    <mergeCell ref="AO87:AQ87"/>
    <mergeCell ref="B86:H86"/>
    <mergeCell ref="I86:J86"/>
    <mergeCell ref="K86:N86"/>
    <mergeCell ref="O86:P86"/>
    <mergeCell ref="Q86:S86"/>
    <mergeCell ref="AF86:AH86"/>
    <mergeCell ref="AI86:AK86"/>
    <mergeCell ref="AL86:AN86"/>
    <mergeCell ref="AO86:AQ86"/>
    <mergeCell ref="B87:N87"/>
    <mergeCell ref="O87:P87"/>
    <mergeCell ref="Q87:S87"/>
    <mergeCell ref="T87:V87"/>
    <mergeCell ref="W87:Y87"/>
    <mergeCell ref="Z87:AB87"/>
    <mergeCell ref="AF90:AH90"/>
    <mergeCell ref="AI90:AK90"/>
    <mergeCell ref="AL90:AN90"/>
    <mergeCell ref="B91:H91"/>
    <mergeCell ref="I91:J91"/>
    <mergeCell ref="K91:N91"/>
    <mergeCell ref="O91:P91"/>
    <mergeCell ref="Q91:S91"/>
    <mergeCell ref="T91:V91"/>
    <mergeCell ref="B88:N88"/>
    <mergeCell ref="O88:P88"/>
    <mergeCell ref="Q88:S88"/>
    <mergeCell ref="T88:V88"/>
    <mergeCell ref="W88:Y88"/>
    <mergeCell ref="Z88:AB88"/>
    <mergeCell ref="AC88:AE88"/>
    <mergeCell ref="AF88:AH88"/>
    <mergeCell ref="AI88:AK88"/>
    <mergeCell ref="W89:Y89"/>
    <mergeCell ref="Z89:AB89"/>
    <mergeCell ref="AC89:AE89"/>
    <mergeCell ref="AF89:AH89"/>
    <mergeCell ref="AI89:AK89"/>
    <mergeCell ref="AL89:AN89"/>
    <mergeCell ref="B89:H89"/>
    <mergeCell ref="I89:J89"/>
    <mergeCell ref="K89:N89"/>
    <mergeCell ref="O89:P89"/>
    <mergeCell ref="Q89:S89"/>
    <mergeCell ref="T89:V89"/>
    <mergeCell ref="AL88:AN88"/>
    <mergeCell ref="T96:V96"/>
    <mergeCell ref="W96:Y96"/>
    <mergeCell ref="Z96:AB96"/>
    <mergeCell ref="AC96:AE96"/>
    <mergeCell ref="AF98:AH98"/>
    <mergeCell ref="AI98:AK98"/>
    <mergeCell ref="T98:V98"/>
    <mergeCell ref="W98:Y98"/>
    <mergeCell ref="Z98:AB98"/>
    <mergeCell ref="AC98:AE98"/>
    <mergeCell ref="AC97:AE97"/>
    <mergeCell ref="AF97:AH97"/>
    <mergeCell ref="AI97:AK97"/>
    <mergeCell ref="AL97:AN97"/>
    <mergeCell ref="AO97:AQ97"/>
    <mergeCell ref="B96:H96"/>
    <mergeCell ref="I96:J96"/>
    <mergeCell ref="K96:N96"/>
    <mergeCell ref="O96:P96"/>
    <mergeCell ref="Q96:S96"/>
    <mergeCell ref="AF96:AH96"/>
    <mergeCell ref="AI96:AK96"/>
    <mergeCell ref="AL96:AN96"/>
    <mergeCell ref="AO96:AQ96"/>
    <mergeCell ref="B97:N97"/>
    <mergeCell ref="O97:P97"/>
    <mergeCell ref="Q97:S97"/>
    <mergeCell ref="T97:V97"/>
    <mergeCell ref="W97:Y97"/>
    <mergeCell ref="Z97:AB97"/>
    <mergeCell ref="AC99:AE99"/>
    <mergeCell ref="AF99:AH99"/>
    <mergeCell ref="AI99:AK99"/>
    <mergeCell ref="AL99:AN99"/>
    <mergeCell ref="AO99:AQ99"/>
    <mergeCell ref="B98:H98"/>
    <mergeCell ref="I98:J98"/>
    <mergeCell ref="K98:N98"/>
    <mergeCell ref="O98:P98"/>
    <mergeCell ref="Q98:S98"/>
    <mergeCell ref="AL98:AN98"/>
    <mergeCell ref="AO98:AQ98"/>
    <mergeCell ref="B99:H99"/>
    <mergeCell ref="I99:J99"/>
    <mergeCell ref="K99:N99"/>
    <mergeCell ref="O99:P99"/>
    <mergeCell ref="Q99:S99"/>
    <mergeCell ref="T99:V99"/>
    <mergeCell ref="W99:Y99"/>
    <mergeCell ref="Z99:AB99"/>
    <mergeCell ref="AC108:AE108"/>
    <mergeCell ref="B108:H108"/>
    <mergeCell ref="I108:J108"/>
    <mergeCell ref="K108:N108"/>
    <mergeCell ref="AO105:AQ105"/>
    <mergeCell ref="B104:H104"/>
    <mergeCell ref="I104:J104"/>
    <mergeCell ref="K104:N104"/>
    <mergeCell ref="O104:P104"/>
    <mergeCell ref="Q104:S104"/>
    <mergeCell ref="T104:V104"/>
    <mergeCell ref="W104:Y104"/>
    <mergeCell ref="Z104:AB104"/>
    <mergeCell ref="AC104:AE104"/>
    <mergeCell ref="W105:Y105"/>
    <mergeCell ref="Z105:AB105"/>
    <mergeCell ref="AC105:AE105"/>
    <mergeCell ref="AF105:AH105"/>
    <mergeCell ref="AI105:AK105"/>
    <mergeCell ref="AL105:AN105"/>
    <mergeCell ref="AF104:AH104"/>
    <mergeCell ref="AI104:AK104"/>
    <mergeCell ref="AL104:AN104"/>
    <mergeCell ref="AO104:AQ104"/>
    <mergeCell ref="B105:H105"/>
    <mergeCell ref="I105:J105"/>
    <mergeCell ref="K105:N105"/>
    <mergeCell ref="O105:P105"/>
    <mergeCell ref="Q105:S105"/>
    <mergeCell ref="T105:V105"/>
    <mergeCell ref="AF109:AH109"/>
    <mergeCell ref="AI109:AK109"/>
    <mergeCell ref="AL109:AN109"/>
    <mergeCell ref="AO109:AQ109"/>
    <mergeCell ref="Z106:AB106"/>
    <mergeCell ref="AC106:AE106"/>
    <mergeCell ref="AF106:AH106"/>
    <mergeCell ref="AF108:AH108"/>
    <mergeCell ref="AI108:AK108"/>
    <mergeCell ref="AL108:AN108"/>
    <mergeCell ref="AF107:AH107"/>
    <mergeCell ref="AI107:AK107"/>
    <mergeCell ref="AL107:AN107"/>
    <mergeCell ref="AO107:AQ107"/>
    <mergeCell ref="B106:H106"/>
    <mergeCell ref="I106:N106"/>
    <mergeCell ref="O106:P106"/>
    <mergeCell ref="Q106:S106"/>
    <mergeCell ref="T106:V106"/>
    <mergeCell ref="W106:Y106"/>
    <mergeCell ref="AI106:AK106"/>
    <mergeCell ref="AL106:AN106"/>
    <mergeCell ref="AO106:AQ106"/>
    <mergeCell ref="B107:N107"/>
    <mergeCell ref="O107:P107"/>
    <mergeCell ref="Q107:S107"/>
    <mergeCell ref="T107:V107"/>
    <mergeCell ref="W107:Y107"/>
    <mergeCell ref="Z107:AB107"/>
    <mergeCell ref="AC107:AE107"/>
    <mergeCell ref="W108:Y108"/>
    <mergeCell ref="Z108:AB108"/>
    <mergeCell ref="AF112:AH112"/>
    <mergeCell ref="AI112:AK112"/>
    <mergeCell ref="AL112:AN112"/>
    <mergeCell ref="AL111:AN111"/>
    <mergeCell ref="B112:N112"/>
    <mergeCell ref="O112:P112"/>
    <mergeCell ref="Q112:S112"/>
    <mergeCell ref="T112:V112"/>
    <mergeCell ref="W112:Y112"/>
    <mergeCell ref="B114:H114"/>
    <mergeCell ref="O108:P108"/>
    <mergeCell ref="Q108:S108"/>
    <mergeCell ref="T108:V108"/>
    <mergeCell ref="AO108:AQ108"/>
    <mergeCell ref="B110:H110"/>
    <mergeCell ref="I110:J110"/>
    <mergeCell ref="K110:N110"/>
    <mergeCell ref="O110:P110"/>
    <mergeCell ref="Q110:S110"/>
    <mergeCell ref="T110:V110"/>
    <mergeCell ref="W110:Y110"/>
    <mergeCell ref="Z110:AB110"/>
    <mergeCell ref="AC110:AE110"/>
    <mergeCell ref="B109:H109"/>
    <mergeCell ref="I109:J109"/>
    <mergeCell ref="K109:N109"/>
    <mergeCell ref="O109:P109"/>
    <mergeCell ref="Q109:S109"/>
    <mergeCell ref="T109:V109"/>
    <mergeCell ref="W109:Y109"/>
    <mergeCell ref="Z109:AB109"/>
    <mergeCell ref="AC109:AE109"/>
    <mergeCell ref="K115:N115"/>
    <mergeCell ref="O115:P115"/>
    <mergeCell ref="Q115:S115"/>
    <mergeCell ref="T115:V115"/>
    <mergeCell ref="W115:Y115"/>
    <mergeCell ref="Z115:AB115"/>
    <mergeCell ref="AC115:AE115"/>
    <mergeCell ref="AF113:AH113"/>
    <mergeCell ref="AI113:AK113"/>
    <mergeCell ref="AL113:AN113"/>
    <mergeCell ref="I114:J114"/>
    <mergeCell ref="K114:N114"/>
    <mergeCell ref="O114:P114"/>
    <mergeCell ref="Q114:S114"/>
    <mergeCell ref="T114:V114"/>
    <mergeCell ref="W114:Y114"/>
    <mergeCell ref="Z114:AB114"/>
    <mergeCell ref="AC114:AE114"/>
    <mergeCell ref="AF114:AH114"/>
    <mergeCell ref="AF115:AH115"/>
    <mergeCell ref="AI115:AK115"/>
    <mergeCell ref="AL115:AN115"/>
    <mergeCell ref="K119:N119"/>
    <mergeCell ref="O119:P119"/>
    <mergeCell ref="Q119:S119"/>
    <mergeCell ref="Z120:AB120"/>
    <mergeCell ref="AC120:AE120"/>
    <mergeCell ref="AF120:AH120"/>
    <mergeCell ref="AI120:AK120"/>
    <mergeCell ref="AL120:AN120"/>
    <mergeCell ref="T116:V116"/>
    <mergeCell ref="W116:Y116"/>
    <mergeCell ref="T119:V119"/>
    <mergeCell ref="W119:Y119"/>
    <mergeCell ref="Z119:AB119"/>
    <mergeCell ref="AC119:AE119"/>
    <mergeCell ref="W120:Y120"/>
    <mergeCell ref="B120:H120"/>
    <mergeCell ref="I120:N120"/>
    <mergeCell ref="O120:P120"/>
    <mergeCell ref="Q120:S120"/>
    <mergeCell ref="T120:V120"/>
    <mergeCell ref="B118:H118"/>
    <mergeCell ref="I118:J118"/>
    <mergeCell ref="O118:P118"/>
    <mergeCell ref="Q118:S118"/>
    <mergeCell ref="T118:V118"/>
    <mergeCell ref="W118:Y118"/>
    <mergeCell ref="Z118:AB118"/>
    <mergeCell ref="AC118:AE118"/>
    <mergeCell ref="AF118:AH118"/>
    <mergeCell ref="AI118:AK118"/>
    <mergeCell ref="AL118:AN118"/>
    <mergeCell ref="K133:N133"/>
    <mergeCell ref="O133:P133"/>
    <mergeCell ref="Q133:S133"/>
    <mergeCell ref="T133:V133"/>
    <mergeCell ref="AC124:AE124"/>
    <mergeCell ref="AF124:AH124"/>
    <mergeCell ref="AI124:AK124"/>
    <mergeCell ref="AL124:AN124"/>
    <mergeCell ref="AO124:AQ124"/>
    <mergeCell ref="B121:N121"/>
    <mergeCell ref="O121:P121"/>
    <mergeCell ref="Q121:S121"/>
    <mergeCell ref="T121:V121"/>
    <mergeCell ref="W121:Y121"/>
    <mergeCell ref="AL121:AN121"/>
    <mergeCell ref="AO121:AQ121"/>
    <mergeCell ref="B124:H124"/>
    <mergeCell ref="I124:J124"/>
    <mergeCell ref="K124:N124"/>
    <mergeCell ref="O124:P124"/>
    <mergeCell ref="Q124:S124"/>
    <mergeCell ref="T124:V124"/>
    <mergeCell ref="W124:Y124"/>
    <mergeCell ref="Z124:AB124"/>
    <mergeCell ref="AO123:AQ123"/>
    <mergeCell ref="W122:Y122"/>
    <mergeCell ref="Z122:AB122"/>
    <mergeCell ref="AC122:AE122"/>
    <mergeCell ref="AF122:AH122"/>
    <mergeCell ref="AI122:AK122"/>
    <mergeCell ref="B133:H133"/>
    <mergeCell ref="AO125:AQ125"/>
    <mergeCell ref="B134:H134"/>
    <mergeCell ref="I134:J134"/>
    <mergeCell ref="K134:N134"/>
    <mergeCell ref="O134:P134"/>
    <mergeCell ref="Q134:S134"/>
    <mergeCell ref="T134:V134"/>
    <mergeCell ref="W134:Y134"/>
    <mergeCell ref="Z134:AB134"/>
    <mergeCell ref="AI126:AK126"/>
    <mergeCell ref="AL126:AN126"/>
    <mergeCell ref="AO126:AQ126"/>
    <mergeCell ref="B127:H127"/>
    <mergeCell ref="I127:J127"/>
    <mergeCell ref="K127:N127"/>
    <mergeCell ref="O127:P127"/>
    <mergeCell ref="W133:Y133"/>
    <mergeCell ref="AC128:AE128"/>
    <mergeCell ref="AF128:AH128"/>
    <mergeCell ref="Q127:S127"/>
    <mergeCell ref="B126:H126"/>
    <mergeCell ref="I126:J126"/>
    <mergeCell ref="K126:N126"/>
    <mergeCell ref="O126:P126"/>
    <mergeCell ref="Q126:S126"/>
    <mergeCell ref="T126:V126"/>
    <mergeCell ref="W126:Y126"/>
    <mergeCell ref="Z126:AB126"/>
    <mergeCell ref="AL127:AN127"/>
    <mergeCell ref="AO127:AQ127"/>
    <mergeCell ref="AF127:AH127"/>
    <mergeCell ref="I133:J133"/>
    <mergeCell ref="AI127:AK127"/>
    <mergeCell ref="O136:P136"/>
    <mergeCell ref="Q136:S136"/>
    <mergeCell ref="T136:V136"/>
    <mergeCell ref="W136:Y136"/>
    <mergeCell ref="Z136:AB136"/>
    <mergeCell ref="AC136:AE136"/>
    <mergeCell ref="AF136:AH136"/>
    <mergeCell ref="AI136:AK136"/>
    <mergeCell ref="AL136:AN136"/>
    <mergeCell ref="AO136:AQ136"/>
    <mergeCell ref="AL140:AN140"/>
    <mergeCell ref="AO140:AQ140"/>
    <mergeCell ref="B143:H143"/>
    <mergeCell ref="I143:J143"/>
    <mergeCell ref="K143:N143"/>
    <mergeCell ref="O143:P143"/>
    <mergeCell ref="Q143:S143"/>
    <mergeCell ref="T143:V143"/>
    <mergeCell ref="W143:Y143"/>
    <mergeCell ref="Z143:AB143"/>
    <mergeCell ref="B142:H142"/>
    <mergeCell ref="I142:J142"/>
    <mergeCell ref="K142:N142"/>
    <mergeCell ref="O142:P142"/>
    <mergeCell ref="Q142:S142"/>
    <mergeCell ref="T142:V142"/>
    <mergeCell ref="AC140:AE140"/>
    <mergeCell ref="AF140:AH140"/>
    <mergeCell ref="AI140:AK140"/>
    <mergeCell ref="AO142:AQ142"/>
    <mergeCell ref="T137:V137"/>
    <mergeCell ref="W137:Y137"/>
    <mergeCell ref="AO135:AQ135"/>
    <mergeCell ref="AO200:AQ200"/>
    <mergeCell ref="I187:J187"/>
    <mergeCell ref="Z199:AB199"/>
    <mergeCell ref="AC199:AE199"/>
    <mergeCell ref="AF197:AH197"/>
    <mergeCell ref="AI197:AK197"/>
    <mergeCell ref="AL197:AN197"/>
    <mergeCell ref="AL143:AN143"/>
    <mergeCell ref="AF147:AH147"/>
    <mergeCell ref="AI147:AK147"/>
    <mergeCell ref="AL147:AN147"/>
    <mergeCell ref="AI149:AK149"/>
    <mergeCell ref="AL149:AN149"/>
    <mergeCell ref="W156:Y156"/>
    <mergeCell ref="AF148:AH148"/>
    <mergeCell ref="AI148:AK148"/>
    <mergeCell ref="AL148:AN148"/>
    <mergeCell ref="AO143:AQ143"/>
    <mergeCell ref="AO147:AQ147"/>
    <mergeCell ref="AC150:AE150"/>
    <mergeCell ref="AF150:AH150"/>
    <mergeCell ref="AI150:AK150"/>
    <mergeCell ref="AL150:AN150"/>
    <mergeCell ref="AO150:AQ150"/>
    <mergeCell ref="AI161:AK161"/>
    <mergeCell ref="AL161:AN161"/>
    <mergeCell ref="AF159:AH159"/>
    <mergeCell ref="AI159:AK159"/>
    <mergeCell ref="T168:V168"/>
    <mergeCell ref="W168:Y168"/>
    <mergeCell ref="AO185:AQ185"/>
    <mergeCell ref="AI196:AK196"/>
    <mergeCell ref="AC191:AE191"/>
    <mergeCell ref="AF191:AH191"/>
    <mergeCell ref="AI191:AK191"/>
    <mergeCell ref="I189:J189"/>
    <mergeCell ref="B188:H188"/>
    <mergeCell ref="AF194:AH194"/>
    <mergeCell ref="AI194:AK194"/>
    <mergeCell ref="Q178:S178"/>
    <mergeCell ref="T178:V178"/>
    <mergeCell ref="W178:Y178"/>
    <mergeCell ref="Z178:AB178"/>
    <mergeCell ref="AC178:AE178"/>
    <mergeCell ref="AF178:AH178"/>
    <mergeCell ref="AI178:AK178"/>
    <mergeCell ref="AF190:AH190"/>
    <mergeCell ref="AI190:AK190"/>
    <mergeCell ref="T179:V179"/>
    <mergeCell ref="W179:Y179"/>
    <mergeCell ref="Z179:AB179"/>
    <mergeCell ref="AC179:AE179"/>
    <mergeCell ref="AF179:AH179"/>
    <mergeCell ref="AF187:AH187"/>
    <mergeCell ref="I186:J186"/>
    <mergeCell ref="K186:N186"/>
    <mergeCell ref="K188:N188"/>
    <mergeCell ref="T180:V180"/>
    <mergeCell ref="AI179:AK179"/>
    <mergeCell ref="O179:P179"/>
    <mergeCell ref="I188:J188"/>
    <mergeCell ref="Q186:S186"/>
    <mergeCell ref="O176:P176"/>
    <mergeCell ref="Q176:S176"/>
    <mergeCell ref="K183:N183"/>
    <mergeCell ref="B182:H182"/>
    <mergeCell ref="I182:J182"/>
    <mergeCell ref="AL209:AN209"/>
    <mergeCell ref="AO209:AQ209"/>
    <mergeCell ref="AI193:AK193"/>
    <mergeCell ref="AF201:AH201"/>
    <mergeCell ref="AI201:AK201"/>
    <mergeCell ref="AL201:AN201"/>
    <mergeCell ref="AO201:AQ201"/>
    <mergeCell ref="B209:N209"/>
    <mergeCell ref="O209:P209"/>
    <mergeCell ref="Q209:S209"/>
    <mergeCell ref="T209:V209"/>
    <mergeCell ref="W209:Y209"/>
    <mergeCell ref="B180:H180"/>
    <mergeCell ref="I180:J180"/>
    <mergeCell ref="K180:N180"/>
    <mergeCell ref="O180:P180"/>
    <mergeCell ref="AI187:AK187"/>
    <mergeCell ref="B193:N193"/>
    <mergeCell ref="O193:P193"/>
    <mergeCell ref="Q193:S193"/>
    <mergeCell ref="Z196:AB196"/>
    <mergeCell ref="AC196:AE196"/>
    <mergeCell ref="Z192:AB192"/>
    <mergeCell ref="AC192:AE192"/>
    <mergeCell ref="AF192:AH192"/>
    <mergeCell ref="AI192:AK192"/>
    <mergeCell ref="AF184:AH184"/>
    <mergeCell ref="I211:J211"/>
    <mergeCell ref="K211:N211"/>
    <mergeCell ref="O211:P211"/>
    <mergeCell ref="Q211:S211"/>
    <mergeCell ref="T211:V211"/>
    <mergeCell ref="W211:Y211"/>
    <mergeCell ref="Z211:AB211"/>
    <mergeCell ref="AC211:AE211"/>
    <mergeCell ref="AF210:AH210"/>
    <mergeCell ref="AL190:AN190"/>
    <mergeCell ref="AL210:AN210"/>
    <mergeCell ref="W210:Y210"/>
    <mergeCell ref="Z210:AB210"/>
    <mergeCell ref="AC210:AE210"/>
    <mergeCell ref="B204:H204"/>
    <mergeCell ref="AC202:AE202"/>
    <mergeCell ref="AO179:AQ179"/>
    <mergeCell ref="W205:Y205"/>
    <mergeCell ref="O205:P205"/>
    <mergeCell ref="Q205:S205"/>
    <mergeCell ref="T205:V205"/>
    <mergeCell ref="Z202:AB202"/>
    <mergeCell ref="W192:Y192"/>
    <mergeCell ref="AO180:AQ180"/>
    <mergeCell ref="AI184:AK184"/>
    <mergeCell ref="I185:J185"/>
    <mergeCell ref="K185:N185"/>
    <mergeCell ref="B187:H187"/>
    <mergeCell ref="O185:P185"/>
    <mergeCell ref="Q185:S185"/>
    <mergeCell ref="T185:V185"/>
    <mergeCell ref="W185:Y185"/>
    <mergeCell ref="AC231:AE231"/>
    <mergeCell ref="O222:P222"/>
    <mergeCell ref="Q222:S222"/>
    <mergeCell ref="Z222:AB222"/>
    <mergeCell ref="AC222:AE222"/>
    <mergeCell ref="AO223:AQ223"/>
    <mergeCell ref="AO232:AQ232"/>
    <mergeCell ref="B221:H221"/>
    <mergeCell ref="K222:N222"/>
    <mergeCell ref="AL196:AN196"/>
    <mergeCell ref="I215:J215"/>
    <mergeCell ref="K215:N215"/>
    <mergeCell ref="AL226:AN226"/>
    <mergeCell ref="AO221:AQ221"/>
    <mergeCell ref="B220:H220"/>
    <mergeCell ref="I220:J220"/>
    <mergeCell ref="AO176:AQ176"/>
    <mergeCell ref="AL215:AN215"/>
    <mergeCell ref="AO215:AQ215"/>
    <mergeCell ref="B216:H216"/>
    <mergeCell ref="I216:J216"/>
    <mergeCell ref="K216:N216"/>
    <mergeCell ref="AC220:AE220"/>
    <mergeCell ref="I202:J202"/>
    <mergeCell ref="K202:N202"/>
    <mergeCell ref="W202:Y202"/>
    <mergeCell ref="AC198:AE198"/>
    <mergeCell ref="I196:J196"/>
    <mergeCell ref="B199:H199"/>
    <mergeCell ref="I199:J199"/>
    <mergeCell ref="AO210:AQ210"/>
    <mergeCell ref="B211:H211"/>
    <mergeCell ref="AO212:AQ212"/>
    <mergeCell ref="B213:H213"/>
    <mergeCell ref="I213:J213"/>
    <mergeCell ref="K213:N213"/>
    <mergeCell ref="O213:P213"/>
    <mergeCell ref="Q213:S213"/>
    <mergeCell ref="T213:V213"/>
    <mergeCell ref="W213:Y213"/>
    <mergeCell ref="Z213:AB213"/>
    <mergeCell ref="Z212:AB212"/>
    <mergeCell ref="AC212:AE212"/>
    <mergeCell ref="AF212:AH212"/>
    <mergeCell ref="AO220:AQ220"/>
    <mergeCell ref="AI212:AK212"/>
    <mergeCell ref="AF217:AH217"/>
    <mergeCell ref="I219:J219"/>
    <mergeCell ref="K219:N219"/>
    <mergeCell ref="O219:P219"/>
    <mergeCell ref="Q219:S219"/>
    <mergeCell ref="T219:V219"/>
    <mergeCell ref="AO213:AQ213"/>
    <mergeCell ref="O220:P220"/>
    <mergeCell ref="AF215:AH215"/>
    <mergeCell ref="AI215:AK215"/>
    <mergeCell ref="AI220:AK220"/>
    <mergeCell ref="T220:V220"/>
    <mergeCell ref="Z220:AB220"/>
    <mergeCell ref="AL220:AN220"/>
    <mergeCell ref="AO236:AQ236"/>
    <mergeCell ref="B234:H234"/>
    <mergeCell ref="I234:J234"/>
    <mergeCell ref="K234:N234"/>
    <mergeCell ref="O234:P234"/>
    <mergeCell ref="Q234:S234"/>
    <mergeCell ref="T234:V234"/>
    <mergeCell ref="AO234:AQ234"/>
    <mergeCell ref="B236:H236"/>
    <mergeCell ref="I236:J236"/>
    <mergeCell ref="K236:N236"/>
    <mergeCell ref="O236:P236"/>
    <mergeCell ref="Q236:S236"/>
    <mergeCell ref="T236:V236"/>
    <mergeCell ref="W236:Y236"/>
    <mergeCell ref="Z236:AB236"/>
    <mergeCell ref="AC236:AE236"/>
    <mergeCell ref="AL234:AN234"/>
    <mergeCell ref="AI234:AK234"/>
    <mergeCell ref="B235:H235"/>
    <mergeCell ref="I235:J235"/>
    <mergeCell ref="K235:N235"/>
    <mergeCell ref="W235:Y235"/>
    <mergeCell ref="Z235:AB235"/>
    <mergeCell ref="AC235:AE235"/>
    <mergeCell ref="AF235:AH235"/>
    <mergeCell ref="W234:Y234"/>
    <mergeCell ref="AF234:AH234"/>
    <mergeCell ref="AC234:AE234"/>
    <mergeCell ref="Z231:AB231"/>
    <mergeCell ref="W220:Y220"/>
    <mergeCell ref="Z234:AB234"/>
    <mergeCell ref="O253:P253"/>
    <mergeCell ref="Q253:S253"/>
    <mergeCell ref="B217:H217"/>
    <mergeCell ref="AO219:AQ219"/>
    <mergeCell ref="AL218:AN218"/>
    <mergeCell ref="AC217:AE217"/>
    <mergeCell ref="B226:H226"/>
    <mergeCell ref="AI235:AK235"/>
    <mergeCell ref="AL235:AN235"/>
    <mergeCell ref="AO235:AQ235"/>
    <mergeCell ref="AL240:AN240"/>
    <mergeCell ref="B239:H239"/>
    <mergeCell ref="I239:J239"/>
    <mergeCell ref="AI240:AK240"/>
    <mergeCell ref="AL243:AN243"/>
    <mergeCell ref="AO243:AQ243"/>
    <mergeCell ref="B242:N242"/>
    <mergeCell ref="O242:P242"/>
    <mergeCell ref="Q242:S242"/>
    <mergeCell ref="T242:V242"/>
    <mergeCell ref="AO241:AQ241"/>
    <mergeCell ref="W242:Y242"/>
    <mergeCell ref="Z242:AB242"/>
    <mergeCell ref="AC242:AE242"/>
    <mergeCell ref="AF242:AH242"/>
    <mergeCell ref="T243:V243"/>
    <mergeCell ref="W243:Y243"/>
    <mergeCell ref="Z243:AB243"/>
    <mergeCell ref="AL236:AN236"/>
    <mergeCell ref="AF243:AH243"/>
    <mergeCell ref="K220:N220"/>
    <mergeCell ref="Q220:S220"/>
    <mergeCell ref="T245:V245"/>
    <mergeCell ref="W245:Y245"/>
    <mergeCell ref="Z245:AB245"/>
    <mergeCell ref="AC245:AE245"/>
    <mergeCell ref="W246:Y246"/>
    <mergeCell ref="AL246:AN246"/>
    <mergeCell ref="AI245:AK245"/>
    <mergeCell ref="AL245:AN245"/>
    <mergeCell ref="AO245:AQ245"/>
    <mergeCell ref="AO261:AQ261"/>
    <mergeCell ref="B261:H261"/>
    <mergeCell ref="AF254:AH254"/>
    <mergeCell ref="AI254:AK254"/>
    <mergeCell ref="AC255:AE255"/>
    <mergeCell ref="AF255:AH255"/>
    <mergeCell ref="AI255:AK255"/>
    <mergeCell ref="AL253:AN253"/>
    <mergeCell ref="AO253:AQ253"/>
    <mergeCell ref="B252:H252"/>
    <mergeCell ref="I252:J252"/>
    <mergeCell ref="K252:N252"/>
    <mergeCell ref="O252:P252"/>
    <mergeCell ref="Q252:S252"/>
    <mergeCell ref="T252:V252"/>
    <mergeCell ref="W252:Y252"/>
    <mergeCell ref="AL252:AN252"/>
    <mergeCell ref="AO252:AQ252"/>
    <mergeCell ref="I259:J259"/>
    <mergeCell ref="W231:Y231"/>
    <mergeCell ref="B255:H255"/>
    <mergeCell ref="AO264:AQ264"/>
    <mergeCell ref="B265:H265"/>
    <mergeCell ref="I265:J265"/>
    <mergeCell ref="K265:N265"/>
    <mergeCell ref="O265:P265"/>
    <mergeCell ref="Q265:S265"/>
    <mergeCell ref="T265:V265"/>
    <mergeCell ref="B262:H262"/>
    <mergeCell ref="I262:J262"/>
    <mergeCell ref="K262:N262"/>
    <mergeCell ref="O262:P262"/>
    <mergeCell ref="Q262:S262"/>
    <mergeCell ref="T262:V262"/>
    <mergeCell ref="W262:Y262"/>
    <mergeCell ref="Z262:AB262"/>
    <mergeCell ref="AC262:AE262"/>
    <mergeCell ref="AF262:AH262"/>
    <mergeCell ref="I264:J264"/>
    <mergeCell ref="K264:N264"/>
    <mergeCell ref="B264:H264"/>
    <mergeCell ref="I263:J263"/>
    <mergeCell ref="K263:N263"/>
    <mergeCell ref="O263:P263"/>
    <mergeCell ref="AL260:AN260"/>
    <mergeCell ref="AO260:AQ260"/>
    <mergeCell ref="B259:H259"/>
    <mergeCell ref="AO262:AQ262"/>
    <mergeCell ref="AI261:AK261"/>
    <mergeCell ref="AL261:AN261"/>
    <mergeCell ref="O264:P264"/>
    <mergeCell ref="Q264:S264"/>
    <mergeCell ref="B260:N260"/>
    <mergeCell ref="O260:P260"/>
    <mergeCell ref="Q260:S260"/>
    <mergeCell ref="T260:V260"/>
    <mergeCell ref="W260:Y260"/>
    <mergeCell ref="Z260:AB260"/>
    <mergeCell ref="AC260:AE260"/>
    <mergeCell ref="AF260:AH260"/>
    <mergeCell ref="AF259:AH259"/>
    <mergeCell ref="AI259:AK259"/>
    <mergeCell ref="K259:N259"/>
    <mergeCell ref="O259:P259"/>
    <mergeCell ref="Q259:S259"/>
    <mergeCell ref="Z259:AB259"/>
    <mergeCell ref="AC259:AE259"/>
    <mergeCell ref="AI262:AK262"/>
    <mergeCell ref="AL262:AN262"/>
    <mergeCell ref="I261:J261"/>
    <mergeCell ref="K261:N261"/>
    <mergeCell ref="AC261:AE261"/>
    <mergeCell ref="AO266:AQ266"/>
    <mergeCell ref="O261:P261"/>
    <mergeCell ref="Q261:S261"/>
    <mergeCell ref="Z266:AB266"/>
    <mergeCell ref="AC266:AE266"/>
    <mergeCell ref="AL267:AN267"/>
    <mergeCell ref="Q263:S263"/>
    <mergeCell ref="Z265:AB265"/>
    <mergeCell ref="AL265:AN265"/>
    <mergeCell ref="AF283:AH283"/>
    <mergeCell ref="AI283:AK283"/>
    <mergeCell ref="O269:P269"/>
    <mergeCell ref="AO280:AQ280"/>
    <mergeCell ref="AO279:AQ279"/>
    <mergeCell ref="AF272:AH272"/>
    <mergeCell ref="AO274:AQ274"/>
    <mergeCell ref="AF277:AH277"/>
    <mergeCell ref="AI277:AK277"/>
    <mergeCell ref="W282:Y282"/>
    <mergeCell ref="Z282:AB282"/>
    <mergeCell ref="AC282:AE282"/>
    <mergeCell ref="AF280:AH280"/>
    <mergeCell ref="AF266:AH266"/>
    <mergeCell ref="AF267:AH267"/>
    <mergeCell ref="AC263:AE263"/>
    <mergeCell ref="AF263:AH263"/>
    <mergeCell ref="AO269:AQ269"/>
    <mergeCell ref="AO272:AQ272"/>
    <mergeCell ref="AI274:AK274"/>
    <mergeCell ref="AL274:AN274"/>
    <mergeCell ref="AI266:AK266"/>
    <mergeCell ref="AL266:AN266"/>
    <mergeCell ref="AF270:AH270"/>
    <mergeCell ref="B276:H276"/>
    <mergeCell ref="I276:J276"/>
    <mergeCell ref="K275:N275"/>
    <mergeCell ref="W275:Y275"/>
    <mergeCell ref="Z275:AB275"/>
    <mergeCell ref="B268:H268"/>
    <mergeCell ref="I268:J268"/>
    <mergeCell ref="K268:N268"/>
    <mergeCell ref="O268:P268"/>
    <mergeCell ref="Q268:S268"/>
    <mergeCell ref="T268:V268"/>
    <mergeCell ref="AO268:AQ268"/>
    <mergeCell ref="B272:H272"/>
    <mergeCell ref="I272:J272"/>
    <mergeCell ref="K272:N272"/>
    <mergeCell ref="O272:P272"/>
    <mergeCell ref="Q272:S272"/>
    <mergeCell ref="T272:V272"/>
    <mergeCell ref="W272:Y272"/>
    <mergeCell ref="Z272:AB272"/>
    <mergeCell ref="AC272:AE272"/>
    <mergeCell ref="AL268:AN268"/>
    <mergeCell ref="AL270:AN270"/>
    <mergeCell ref="AO270:AQ270"/>
    <mergeCell ref="AL272:AN272"/>
    <mergeCell ref="B267:N267"/>
    <mergeCell ref="O267:P267"/>
    <mergeCell ref="Q267:S267"/>
    <mergeCell ref="T267:V267"/>
    <mergeCell ref="W267:Y267"/>
    <mergeCell ref="Z267:AB267"/>
    <mergeCell ref="AC267:AE267"/>
    <mergeCell ref="B263:H263"/>
    <mergeCell ref="T263:V263"/>
    <mergeCell ref="W263:Y263"/>
    <mergeCell ref="Z263:AB263"/>
    <mergeCell ref="O266:P266"/>
    <mergeCell ref="Q266:S266"/>
    <mergeCell ref="T266:V266"/>
    <mergeCell ref="W266:Y266"/>
    <mergeCell ref="B266:H266"/>
    <mergeCell ref="I266:N266"/>
    <mergeCell ref="AL283:AN283"/>
    <mergeCell ref="O286:P286"/>
    <mergeCell ref="Q286:S286"/>
    <mergeCell ref="B282:H282"/>
    <mergeCell ref="I282:J282"/>
    <mergeCell ref="K282:N282"/>
    <mergeCell ref="O282:P282"/>
    <mergeCell ref="Q282:S282"/>
    <mergeCell ref="T282:V282"/>
    <mergeCell ref="T281:V281"/>
    <mergeCell ref="W281:Y281"/>
    <mergeCell ref="Q283:S283"/>
    <mergeCell ref="O281:P281"/>
    <mergeCell ref="Q281:S281"/>
    <mergeCell ref="Z281:AB281"/>
    <mergeCell ref="AC281:AE281"/>
    <mergeCell ref="AI285:AK285"/>
    <mergeCell ref="AL285:AN285"/>
    <mergeCell ref="AF285:AH285"/>
    <mergeCell ref="B285:H285"/>
    <mergeCell ref="B284:H284"/>
    <mergeCell ref="I284:J284"/>
    <mergeCell ref="T285:V285"/>
    <mergeCell ref="W285:Y285"/>
    <mergeCell ref="Z285:AB285"/>
    <mergeCell ref="AC285:AE285"/>
    <mergeCell ref="B283:H283"/>
    <mergeCell ref="I283:J283"/>
    <mergeCell ref="K283:N283"/>
    <mergeCell ref="O283:P283"/>
    <mergeCell ref="AC283:AE283"/>
    <mergeCell ref="W286:Y286"/>
    <mergeCell ref="AI288:AK288"/>
    <mergeCell ref="AL288:AN288"/>
    <mergeCell ref="W278:Y278"/>
    <mergeCell ref="Z278:AB278"/>
    <mergeCell ref="AC278:AE278"/>
    <mergeCell ref="AF278:AH278"/>
    <mergeCell ref="AI278:AK278"/>
    <mergeCell ref="AL278:AN278"/>
    <mergeCell ref="I278:J278"/>
    <mergeCell ref="I279:J279"/>
    <mergeCell ref="K279:N279"/>
    <mergeCell ref="O279:P279"/>
    <mergeCell ref="Q279:S279"/>
    <mergeCell ref="T279:V279"/>
    <mergeCell ref="W279:Y279"/>
    <mergeCell ref="Q288:S288"/>
    <mergeCell ref="T288:V288"/>
    <mergeCell ref="Z286:AB286"/>
    <mergeCell ref="AC286:AE286"/>
    <mergeCell ref="AF286:AH286"/>
    <mergeCell ref="AI286:AK286"/>
    <mergeCell ref="AI280:AK280"/>
    <mergeCell ref="AF282:AH282"/>
    <mergeCell ref="AI282:AK282"/>
    <mergeCell ref="B286:N286"/>
    <mergeCell ref="T283:V283"/>
    <mergeCell ref="I285:J285"/>
    <mergeCell ref="K285:N285"/>
    <mergeCell ref="Q285:S285"/>
    <mergeCell ref="B288:H288"/>
    <mergeCell ref="I288:J288"/>
    <mergeCell ref="K288:N288"/>
    <mergeCell ref="O288:P288"/>
    <mergeCell ref="W283:Y283"/>
    <mergeCell ref="Z283:AB283"/>
    <mergeCell ref="B287:H287"/>
    <mergeCell ref="I287:J287"/>
    <mergeCell ref="K287:N287"/>
    <mergeCell ref="O287:P287"/>
    <mergeCell ref="Q287:S287"/>
    <mergeCell ref="T287:V287"/>
    <mergeCell ref="AO287:AQ287"/>
    <mergeCell ref="B290:H290"/>
    <mergeCell ref="I290:J290"/>
    <mergeCell ref="K290:N290"/>
    <mergeCell ref="O290:P290"/>
    <mergeCell ref="Q290:S290"/>
    <mergeCell ref="T290:V290"/>
    <mergeCell ref="W290:Y290"/>
    <mergeCell ref="Z290:AB290"/>
    <mergeCell ref="AC290:AE290"/>
    <mergeCell ref="AF287:AH287"/>
    <mergeCell ref="AI287:AK287"/>
    <mergeCell ref="AL287:AN287"/>
    <mergeCell ref="AO288:AQ288"/>
    <mergeCell ref="B289:H289"/>
    <mergeCell ref="I289:J289"/>
    <mergeCell ref="K289:N289"/>
    <mergeCell ref="O289:P289"/>
    <mergeCell ref="Q289:S289"/>
    <mergeCell ref="AI290:AK290"/>
    <mergeCell ref="AL290:AN290"/>
    <mergeCell ref="AO283:AQ283"/>
    <mergeCell ref="AC289:AE289"/>
    <mergeCell ref="B295:H295"/>
    <mergeCell ref="I295:J295"/>
    <mergeCell ref="K295:N295"/>
    <mergeCell ref="O295:P295"/>
    <mergeCell ref="Q295:S295"/>
    <mergeCell ref="T295:V295"/>
    <mergeCell ref="W295:Y295"/>
    <mergeCell ref="Z295:AB295"/>
    <mergeCell ref="AC295:AE295"/>
    <mergeCell ref="AF295:AH295"/>
    <mergeCell ref="O296:P296"/>
    <mergeCell ref="Q296:S296"/>
    <mergeCell ref="T296:V296"/>
    <mergeCell ref="Z292:AB292"/>
    <mergeCell ref="AC292:AE292"/>
    <mergeCell ref="AF292:AH292"/>
    <mergeCell ref="AF294:AH294"/>
    <mergeCell ref="AF293:AH293"/>
    <mergeCell ref="B292:H292"/>
    <mergeCell ref="I292:N292"/>
    <mergeCell ref="O292:P292"/>
    <mergeCell ref="Q292:S292"/>
    <mergeCell ref="T292:V292"/>
    <mergeCell ref="W292:Y292"/>
    <mergeCell ref="B296:H296"/>
    <mergeCell ref="B293:N293"/>
    <mergeCell ref="O293:P293"/>
    <mergeCell ref="Q293:S293"/>
    <mergeCell ref="W293:Y293"/>
    <mergeCell ref="Z293:AB293"/>
    <mergeCell ref="AC293:AE293"/>
    <mergeCell ref="W296:Y296"/>
    <mergeCell ref="AL298:AN298"/>
    <mergeCell ref="AO298:AQ298"/>
    <mergeCell ref="Z302:AB302"/>
    <mergeCell ref="AC302:AE302"/>
    <mergeCell ref="AF302:AH302"/>
    <mergeCell ref="AI302:AK302"/>
    <mergeCell ref="AL302:AN302"/>
    <mergeCell ref="AO302:AQ302"/>
    <mergeCell ref="AO300:AQ300"/>
    <mergeCell ref="AL299:AN299"/>
    <mergeCell ref="AO299:AQ299"/>
    <mergeCell ref="B300:N300"/>
    <mergeCell ref="O300:P300"/>
    <mergeCell ref="Q300:S300"/>
    <mergeCell ref="W301:Y301"/>
    <mergeCell ref="Z301:AB301"/>
    <mergeCell ref="AC301:AE301"/>
    <mergeCell ref="AC299:AE299"/>
    <mergeCell ref="AF299:AH299"/>
    <mergeCell ref="AI299:AK299"/>
    <mergeCell ref="B298:H298"/>
    <mergeCell ref="I298:J298"/>
    <mergeCell ref="K298:N298"/>
    <mergeCell ref="O298:P298"/>
    <mergeCell ref="Q298:S298"/>
    <mergeCell ref="T298:V298"/>
    <mergeCell ref="W298:Y298"/>
    <mergeCell ref="AI300:AK300"/>
    <mergeCell ref="AL300:AN300"/>
    <mergeCell ref="AC298:AE298"/>
    <mergeCell ref="B299:N299"/>
    <mergeCell ref="AI298:AK298"/>
    <mergeCell ref="B301:H301"/>
    <mergeCell ref="I301:J301"/>
    <mergeCell ref="K301:N301"/>
    <mergeCell ref="O301:P301"/>
    <mergeCell ref="Q301:S301"/>
    <mergeCell ref="T301:V301"/>
    <mergeCell ref="AO301:AQ301"/>
    <mergeCell ref="B305:H305"/>
    <mergeCell ref="I305:J305"/>
    <mergeCell ref="K305:N305"/>
    <mergeCell ref="O305:P305"/>
    <mergeCell ref="Q305:S305"/>
    <mergeCell ref="T305:V305"/>
    <mergeCell ref="W305:Y305"/>
    <mergeCell ref="Z305:AB305"/>
    <mergeCell ref="AC305:AE305"/>
    <mergeCell ref="AF301:AH301"/>
    <mergeCell ref="AI301:AK301"/>
    <mergeCell ref="AL301:AN301"/>
    <mergeCell ref="B302:H302"/>
    <mergeCell ref="I302:J302"/>
    <mergeCell ref="K302:N302"/>
    <mergeCell ref="O302:P302"/>
    <mergeCell ref="Q302:S302"/>
    <mergeCell ref="T302:V302"/>
    <mergeCell ref="AO311:AQ311"/>
    <mergeCell ref="B312:H312"/>
    <mergeCell ref="I312:N312"/>
    <mergeCell ref="O312:P312"/>
    <mergeCell ref="Q312:S312"/>
    <mergeCell ref="T312:V312"/>
    <mergeCell ref="Q316:S316"/>
    <mergeCell ref="T316:V316"/>
    <mergeCell ref="W316:Y316"/>
    <mergeCell ref="Z316:AB316"/>
    <mergeCell ref="AC316:AE316"/>
    <mergeCell ref="AF316:AH316"/>
    <mergeCell ref="AI316:AK316"/>
    <mergeCell ref="AL316:AN316"/>
    <mergeCell ref="AO316:AQ316"/>
    <mergeCell ref="B317:H317"/>
    <mergeCell ref="I317:J317"/>
    <mergeCell ref="K317:N317"/>
    <mergeCell ref="AO312:AQ312"/>
    <mergeCell ref="B311:H311"/>
    <mergeCell ref="I311:J311"/>
    <mergeCell ref="K311:N311"/>
    <mergeCell ref="O311:P311"/>
    <mergeCell ref="Q311:S311"/>
    <mergeCell ref="T311:V311"/>
    <mergeCell ref="W311:Y311"/>
    <mergeCell ref="Z311:AB311"/>
    <mergeCell ref="AC311:AE311"/>
    <mergeCell ref="W312:Y312"/>
    <mergeCell ref="Z312:AB312"/>
    <mergeCell ref="AC312:AE312"/>
    <mergeCell ref="AF312:AH312"/>
    <mergeCell ref="AI312:AK312"/>
    <mergeCell ref="AL312:AN312"/>
    <mergeCell ref="O317:P317"/>
    <mergeCell ref="Q317:S317"/>
    <mergeCell ref="T317:V317"/>
    <mergeCell ref="W317:Y317"/>
    <mergeCell ref="AI314:AK314"/>
    <mergeCell ref="AL314:AN314"/>
    <mergeCell ref="Z317:AB317"/>
    <mergeCell ref="AC317:AE317"/>
    <mergeCell ref="AF317:AH317"/>
    <mergeCell ref="AI317:AK317"/>
    <mergeCell ref="AL317:AN317"/>
    <mergeCell ref="I316:J316"/>
    <mergeCell ref="K316:N316"/>
    <mergeCell ref="AF311:AH311"/>
    <mergeCell ref="AI311:AK311"/>
    <mergeCell ref="AL311:AN311"/>
    <mergeCell ref="Q315:S315"/>
    <mergeCell ref="T315:V315"/>
    <mergeCell ref="W315:Y315"/>
    <mergeCell ref="Z315:AB315"/>
    <mergeCell ref="AC315:AE315"/>
    <mergeCell ref="AF315:AH315"/>
    <mergeCell ref="AI315:AK315"/>
    <mergeCell ref="AL315:AN315"/>
    <mergeCell ref="AO314:AQ314"/>
    <mergeCell ref="B313:N313"/>
    <mergeCell ref="O313:P313"/>
    <mergeCell ref="Q313:S313"/>
    <mergeCell ref="T313:V313"/>
    <mergeCell ref="W313:Y313"/>
    <mergeCell ref="AL313:AN313"/>
    <mergeCell ref="AO313:AQ313"/>
    <mergeCell ref="B314:H314"/>
    <mergeCell ref="I314:J314"/>
    <mergeCell ref="K314:N314"/>
    <mergeCell ref="O314:P314"/>
    <mergeCell ref="Q314:S314"/>
    <mergeCell ref="T314:V314"/>
    <mergeCell ref="W314:Y314"/>
    <mergeCell ref="Z314:AB314"/>
    <mergeCell ref="B318:H318"/>
    <mergeCell ref="I318:J318"/>
    <mergeCell ref="K318:N318"/>
    <mergeCell ref="O318:P318"/>
    <mergeCell ref="Q318:S318"/>
    <mergeCell ref="T318:V318"/>
    <mergeCell ref="W318:Y318"/>
    <mergeCell ref="AL318:AN318"/>
    <mergeCell ref="AO318:AQ318"/>
    <mergeCell ref="O316:P316"/>
    <mergeCell ref="AO317:AQ317"/>
    <mergeCell ref="B316:H316"/>
    <mergeCell ref="B315:H315"/>
    <mergeCell ref="I315:J315"/>
    <mergeCell ref="K315:N315"/>
    <mergeCell ref="O315:P315"/>
    <mergeCell ref="B319:N319"/>
    <mergeCell ref="O319:P319"/>
    <mergeCell ref="Q319:S319"/>
    <mergeCell ref="T319:V319"/>
    <mergeCell ref="W319:Y319"/>
    <mergeCell ref="Z319:AB319"/>
    <mergeCell ref="AC319:AE319"/>
    <mergeCell ref="AF319:AH319"/>
    <mergeCell ref="AF318:AH318"/>
    <mergeCell ref="AI318:AK318"/>
    <mergeCell ref="Z318:AB318"/>
    <mergeCell ref="AC318:AE318"/>
    <mergeCell ref="K321:N321"/>
    <mergeCell ref="O321:P321"/>
    <mergeCell ref="Q321:S321"/>
    <mergeCell ref="T321:V321"/>
    <mergeCell ref="W321:Y321"/>
    <mergeCell ref="Z321:AB321"/>
    <mergeCell ref="T320:V320"/>
    <mergeCell ref="W320:Y320"/>
    <mergeCell ref="AI320:AK320"/>
    <mergeCell ref="AC321:AE321"/>
    <mergeCell ref="AF321:AH321"/>
    <mergeCell ref="AI321:AK321"/>
    <mergeCell ref="AC332:AE332"/>
    <mergeCell ref="AF332:AH332"/>
    <mergeCell ref="I322:J322"/>
    <mergeCell ref="K322:N322"/>
    <mergeCell ref="O322:P322"/>
    <mergeCell ref="AI319:AK319"/>
    <mergeCell ref="AL319:AN319"/>
    <mergeCell ref="AO319:AQ319"/>
    <mergeCell ref="Q322:S322"/>
    <mergeCell ref="T322:V322"/>
    <mergeCell ref="W322:Y322"/>
    <mergeCell ref="Z322:AB322"/>
    <mergeCell ref="AC322:AE322"/>
    <mergeCell ref="AF322:AH322"/>
    <mergeCell ref="AI322:AK322"/>
    <mergeCell ref="AL322:AN322"/>
    <mergeCell ref="AO322:AQ322"/>
    <mergeCell ref="AO331:AQ331"/>
    <mergeCell ref="I327:J327"/>
    <mergeCell ref="K327:N327"/>
    <mergeCell ref="O327:P327"/>
    <mergeCell ref="Q327:S327"/>
    <mergeCell ref="T327:V327"/>
    <mergeCell ref="W327:Y327"/>
    <mergeCell ref="Z327:AB327"/>
    <mergeCell ref="AC327:AE327"/>
    <mergeCell ref="W331:Y331"/>
    <mergeCell ref="Z331:AB331"/>
    <mergeCell ref="AC331:AE331"/>
    <mergeCell ref="AF331:AH331"/>
    <mergeCell ref="AI331:AK331"/>
    <mergeCell ref="AL331:AN331"/>
    <mergeCell ref="AI338:AK338"/>
    <mergeCell ref="AL338:AN338"/>
    <mergeCell ref="B331:H331"/>
    <mergeCell ref="I331:J331"/>
    <mergeCell ref="K331:N331"/>
    <mergeCell ref="O331:P331"/>
    <mergeCell ref="Q331:S331"/>
    <mergeCell ref="T331:V331"/>
    <mergeCell ref="B329:H329"/>
    <mergeCell ref="I329:J329"/>
    <mergeCell ref="K329:N329"/>
    <mergeCell ref="O329:P329"/>
    <mergeCell ref="Q329:S329"/>
    <mergeCell ref="T329:V329"/>
    <mergeCell ref="AO333:AQ333"/>
    <mergeCell ref="B332:H332"/>
    <mergeCell ref="I332:N332"/>
    <mergeCell ref="O332:P332"/>
    <mergeCell ref="Q332:S332"/>
    <mergeCell ref="T332:V332"/>
    <mergeCell ref="W332:Y332"/>
    <mergeCell ref="AI332:AK332"/>
    <mergeCell ref="AL332:AN332"/>
    <mergeCell ref="AO332:AQ332"/>
    <mergeCell ref="B333:N333"/>
    <mergeCell ref="O333:P333"/>
    <mergeCell ref="Q333:S333"/>
    <mergeCell ref="T333:V333"/>
    <mergeCell ref="W333:Y333"/>
    <mergeCell ref="Z333:AB333"/>
    <mergeCell ref="AC333:AE333"/>
    <mergeCell ref="Z332:AB332"/>
    <mergeCell ref="AF334:AH334"/>
    <mergeCell ref="AI334:AK334"/>
    <mergeCell ref="AL334:AN334"/>
    <mergeCell ref="AF333:AH333"/>
    <mergeCell ref="AI333:AK333"/>
    <mergeCell ref="AL333:AN333"/>
    <mergeCell ref="W337:Y337"/>
    <mergeCell ref="Z337:AB337"/>
    <mergeCell ref="K335:N335"/>
    <mergeCell ref="O335:P335"/>
    <mergeCell ref="Q335:S335"/>
    <mergeCell ref="T335:V335"/>
    <mergeCell ref="W335:Y335"/>
    <mergeCell ref="Z335:AB335"/>
    <mergeCell ref="AC335:AE335"/>
    <mergeCell ref="AF335:AH335"/>
    <mergeCell ref="AI335:AK335"/>
    <mergeCell ref="AL335:AN335"/>
    <mergeCell ref="W334:Y334"/>
    <mergeCell ref="Z334:AB334"/>
    <mergeCell ref="AC334:AE334"/>
    <mergeCell ref="AL337:AN337"/>
    <mergeCell ref="AO337:AQ337"/>
    <mergeCell ref="B338:N338"/>
    <mergeCell ref="O338:P338"/>
    <mergeCell ref="Q338:S338"/>
    <mergeCell ref="T338:V338"/>
    <mergeCell ref="W338:Y338"/>
    <mergeCell ref="AF336:AH336"/>
    <mergeCell ref="AI336:AK336"/>
    <mergeCell ref="AL336:AN336"/>
    <mergeCell ref="AO336:AQ336"/>
    <mergeCell ref="B334:H334"/>
    <mergeCell ref="I334:J334"/>
    <mergeCell ref="K334:N334"/>
    <mergeCell ref="O334:P334"/>
    <mergeCell ref="Q334:S334"/>
    <mergeCell ref="T334:V334"/>
    <mergeCell ref="AO334:AQ334"/>
    <mergeCell ref="B335:H335"/>
    <mergeCell ref="I335:J335"/>
    <mergeCell ref="B336:H336"/>
    <mergeCell ref="I336:J336"/>
    <mergeCell ref="K336:N336"/>
    <mergeCell ref="O336:P336"/>
    <mergeCell ref="Q336:S336"/>
    <mergeCell ref="T336:V336"/>
    <mergeCell ref="W336:Y336"/>
    <mergeCell ref="Z336:AB336"/>
    <mergeCell ref="AC336:AE336"/>
    <mergeCell ref="T337:V337"/>
    <mergeCell ref="Z338:AB338"/>
    <mergeCell ref="AC338:AE338"/>
    <mergeCell ref="AF338:AH338"/>
    <mergeCell ref="AF341:AH341"/>
    <mergeCell ref="AI341:AK341"/>
    <mergeCell ref="AL341:AN341"/>
    <mergeCell ref="AO341:AQ341"/>
    <mergeCell ref="B339:H339"/>
    <mergeCell ref="I339:J339"/>
    <mergeCell ref="K339:N339"/>
    <mergeCell ref="O339:P339"/>
    <mergeCell ref="Q339:S339"/>
    <mergeCell ref="T339:V339"/>
    <mergeCell ref="AO339:AQ339"/>
    <mergeCell ref="B341:H341"/>
    <mergeCell ref="I341:J341"/>
    <mergeCell ref="K341:N341"/>
    <mergeCell ref="O341:P341"/>
    <mergeCell ref="Q341:S341"/>
    <mergeCell ref="T341:V341"/>
    <mergeCell ref="W341:Y341"/>
    <mergeCell ref="Z341:AB341"/>
    <mergeCell ref="AC341:AE341"/>
    <mergeCell ref="AF339:AH339"/>
    <mergeCell ref="AI339:AK339"/>
    <mergeCell ref="AL339:AN339"/>
    <mergeCell ref="W339:Y339"/>
    <mergeCell ref="Z339:AB339"/>
    <mergeCell ref="AC339:AE339"/>
    <mergeCell ref="AO351:AQ351"/>
    <mergeCell ref="B352:H352"/>
    <mergeCell ref="I352:J352"/>
    <mergeCell ref="K352:N352"/>
    <mergeCell ref="O352:P352"/>
    <mergeCell ref="Q352:S352"/>
    <mergeCell ref="T352:V352"/>
    <mergeCell ref="I358:J358"/>
    <mergeCell ref="B342:N342"/>
    <mergeCell ref="O342:P342"/>
    <mergeCell ref="Q342:S342"/>
    <mergeCell ref="T342:V342"/>
    <mergeCell ref="W342:Y342"/>
    <mergeCell ref="Z342:AB342"/>
    <mergeCell ref="AC342:AE342"/>
    <mergeCell ref="AF342:AH342"/>
    <mergeCell ref="T343:V343"/>
    <mergeCell ref="W343:Y343"/>
    <mergeCell ref="Z343:AB343"/>
    <mergeCell ref="AC343:AE343"/>
    <mergeCell ref="AF343:AH343"/>
    <mergeCell ref="B343:H343"/>
    <mergeCell ref="I343:J343"/>
    <mergeCell ref="K343:N343"/>
    <mergeCell ref="O343:P343"/>
    <mergeCell ref="Q343:S343"/>
    <mergeCell ref="B344:H344"/>
    <mergeCell ref="I344:J344"/>
    <mergeCell ref="K344:N344"/>
    <mergeCell ref="O344:P344"/>
    <mergeCell ref="AL343:AN343"/>
    <mergeCell ref="AO343:AQ343"/>
    <mergeCell ref="AO346:AQ346"/>
    <mergeCell ref="B345:H345"/>
    <mergeCell ref="I345:J345"/>
    <mergeCell ref="K345:N345"/>
    <mergeCell ref="O345:P345"/>
    <mergeCell ref="Q345:S345"/>
    <mergeCell ref="T345:V345"/>
    <mergeCell ref="W345:Y345"/>
    <mergeCell ref="Z345:AB345"/>
    <mergeCell ref="AC345:AE345"/>
    <mergeCell ref="W346:Y346"/>
    <mergeCell ref="Z346:AB346"/>
    <mergeCell ref="AC346:AE346"/>
    <mergeCell ref="AF346:AH346"/>
    <mergeCell ref="AI346:AK346"/>
    <mergeCell ref="AL346:AN346"/>
    <mergeCell ref="AF345:AH345"/>
    <mergeCell ref="AI345:AK345"/>
    <mergeCell ref="B346:H346"/>
    <mergeCell ref="I346:N346"/>
    <mergeCell ref="O346:P346"/>
    <mergeCell ref="Q346:S346"/>
    <mergeCell ref="T346:V346"/>
    <mergeCell ref="Z347:AB347"/>
    <mergeCell ref="AC347:AE347"/>
    <mergeCell ref="AF347:AH347"/>
    <mergeCell ref="AI347:AK347"/>
    <mergeCell ref="AC348:AE348"/>
    <mergeCell ref="T347:V347"/>
    <mergeCell ref="W347:Y347"/>
    <mergeCell ref="B348:H348"/>
    <mergeCell ref="I348:J348"/>
    <mergeCell ref="O351:P351"/>
    <mergeCell ref="Q351:S351"/>
    <mergeCell ref="T351:V351"/>
    <mergeCell ref="W351:Y351"/>
    <mergeCell ref="Z351:AB351"/>
    <mergeCell ref="B354:N354"/>
    <mergeCell ref="O354:P354"/>
    <mergeCell ref="Q354:S354"/>
    <mergeCell ref="T354:V354"/>
    <mergeCell ref="W354:Y354"/>
    <mergeCell ref="W352:Y352"/>
    <mergeCell ref="Z352:AB352"/>
    <mergeCell ref="AC352:AE352"/>
    <mergeCell ref="AF352:AH352"/>
    <mergeCell ref="AI352:AK352"/>
    <mergeCell ref="K348:N348"/>
    <mergeCell ref="O348:P348"/>
    <mergeCell ref="Q348:S348"/>
    <mergeCell ref="T348:V348"/>
    <mergeCell ref="W348:Y348"/>
    <mergeCell ref="Z348:AB348"/>
    <mergeCell ref="W349:Y349"/>
    <mergeCell ref="Z349:AB349"/>
    <mergeCell ref="Q353:S353"/>
    <mergeCell ref="W355:Y355"/>
    <mergeCell ref="Z355:AB355"/>
    <mergeCell ref="AI363:AK363"/>
    <mergeCell ref="K361:N361"/>
    <mergeCell ref="B355:H355"/>
    <mergeCell ref="I355:J355"/>
    <mergeCell ref="K355:N355"/>
    <mergeCell ref="O355:P355"/>
    <mergeCell ref="O361:P361"/>
    <mergeCell ref="Q361:S361"/>
    <mergeCell ref="T361:V361"/>
    <mergeCell ref="W361:Y361"/>
    <mergeCell ref="Z361:AB361"/>
    <mergeCell ref="AC361:AE361"/>
    <mergeCell ref="B360:N360"/>
    <mergeCell ref="O360:P360"/>
    <mergeCell ref="Q360:S360"/>
    <mergeCell ref="T360:V360"/>
    <mergeCell ref="W360:Y360"/>
    <mergeCell ref="Z360:AB360"/>
    <mergeCell ref="AC360:AE360"/>
    <mergeCell ref="AF360:AH360"/>
    <mergeCell ref="AF358:AH358"/>
    <mergeCell ref="AI358:AK358"/>
    <mergeCell ref="Z358:AB358"/>
    <mergeCell ref="AC358:AE358"/>
    <mergeCell ref="B363:H363"/>
    <mergeCell ref="I363:J363"/>
    <mergeCell ref="K363:N363"/>
    <mergeCell ref="O363:P363"/>
    <mergeCell ref="Q363:S363"/>
    <mergeCell ref="B364:H364"/>
    <mergeCell ref="I364:J364"/>
    <mergeCell ref="K364:N364"/>
    <mergeCell ref="O364:P364"/>
    <mergeCell ref="AO364:AQ364"/>
    <mergeCell ref="Z373:AB373"/>
    <mergeCell ref="AC373:AE373"/>
    <mergeCell ref="AF373:AH373"/>
    <mergeCell ref="Q367:S367"/>
    <mergeCell ref="T367:V367"/>
    <mergeCell ref="AL367:AN367"/>
    <mergeCell ref="AO367:AQ367"/>
    <mergeCell ref="AI367:AK367"/>
    <mergeCell ref="AL372:AN372"/>
    <mergeCell ref="AO372:AQ372"/>
    <mergeCell ref="B366:N366"/>
    <mergeCell ref="Q368:S368"/>
    <mergeCell ref="T368:V368"/>
    <mergeCell ref="W368:Y368"/>
    <mergeCell ref="Z368:AB368"/>
    <mergeCell ref="AC368:AE368"/>
    <mergeCell ref="AF368:AH368"/>
    <mergeCell ref="AO368:AQ368"/>
    <mergeCell ref="AO366:AQ366"/>
    <mergeCell ref="B367:H367"/>
    <mergeCell ref="I367:J367"/>
    <mergeCell ref="K367:N367"/>
    <mergeCell ref="O367:P367"/>
    <mergeCell ref="W367:Y367"/>
    <mergeCell ref="Z367:AB367"/>
    <mergeCell ref="AF367:AH367"/>
    <mergeCell ref="O366:P366"/>
    <mergeCell ref="B356:H356"/>
    <mergeCell ref="I356:J356"/>
    <mergeCell ref="K356:N356"/>
    <mergeCell ref="O356:P356"/>
    <mergeCell ref="W364:Y364"/>
    <mergeCell ref="AL361:AN361"/>
    <mergeCell ref="B365:H365"/>
    <mergeCell ref="I365:J365"/>
    <mergeCell ref="K365:N365"/>
    <mergeCell ref="O365:P365"/>
    <mergeCell ref="Q365:S365"/>
    <mergeCell ref="T365:V365"/>
    <mergeCell ref="B361:H361"/>
    <mergeCell ref="I361:J361"/>
    <mergeCell ref="AC365:AE365"/>
    <mergeCell ref="AF365:AH365"/>
    <mergeCell ref="Z364:AB364"/>
    <mergeCell ref="AC364:AE364"/>
    <mergeCell ref="AF364:AH364"/>
    <mergeCell ref="AI364:AK364"/>
    <mergeCell ref="AL364:AN364"/>
    <mergeCell ref="AL357:AN357"/>
    <mergeCell ref="T363:V363"/>
    <mergeCell ref="W363:Y363"/>
    <mergeCell ref="Z363:AB363"/>
    <mergeCell ref="AC363:AE363"/>
    <mergeCell ref="AF363:AH363"/>
    <mergeCell ref="AI365:AK365"/>
    <mergeCell ref="W365:Y365"/>
    <mergeCell ref="Q364:S364"/>
    <mergeCell ref="T364:V364"/>
    <mergeCell ref="B358:H358"/>
    <mergeCell ref="Q366:S366"/>
    <mergeCell ref="T366:V366"/>
    <mergeCell ref="W366:Y366"/>
    <mergeCell ref="AL366:AN366"/>
    <mergeCell ref="B368:H368"/>
    <mergeCell ref="I368:J368"/>
    <mergeCell ref="K368:N368"/>
    <mergeCell ref="O368:P368"/>
    <mergeCell ref="AC379:AE379"/>
    <mergeCell ref="AF379:AH379"/>
    <mergeCell ref="T381:V381"/>
    <mergeCell ref="W381:Y381"/>
    <mergeCell ref="Z381:AB381"/>
    <mergeCell ref="AC381:AE381"/>
    <mergeCell ref="AF381:AH381"/>
    <mergeCell ref="B379:N379"/>
    <mergeCell ref="O379:P379"/>
    <mergeCell ref="AI377:AK377"/>
    <mergeCell ref="AL377:AN377"/>
    <mergeCell ref="T374:V374"/>
    <mergeCell ref="W374:Y374"/>
    <mergeCell ref="Z374:AB374"/>
    <mergeCell ref="AC374:AE374"/>
    <mergeCell ref="AF374:AH374"/>
    <mergeCell ref="B377:H377"/>
    <mergeCell ref="I377:J377"/>
    <mergeCell ref="K377:N377"/>
    <mergeCell ref="O377:P377"/>
    <mergeCell ref="Q377:S377"/>
    <mergeCell ref="T377:V377"/>
    <mergeCell ref="W377:Y377"/>
    <mergeCell ref="Z377:AB377"/>
    <mergeCell ref="B387:H387"/>
    <mergeCell ref="I387:J387"/>
    <mergeCell ref="K387:N387"/>
    <mergeCell ref="O387:P387"/>
    <mergeCell ref="Q387:S387"/>
    <mergeCell ref="T387:V387"/>
    <mergeCell ref="AO387:AQ387"/>
    <mergeCell ref="B391:H391"/>
    <mergeCell ref="I391:J391"/>
    <mergeCell ref="K391:N391"/>
    <mergeCell ref="O391:P391"/>
    <mergeCell ref="Q391:S391"/>
    <mergeCell ref="T391:V391"/>
    <mergeCell ref="W391:Y391"/>
    <mergeCell ref="Z391:AB391"/>
    <mergeCell ref="AC391:AE391"/>
    <mergeCell ref="AF387:AH387"/>
    <mergeCell ref="AI387:AK387"/>
    <mergeCell ref="AL387:AN387"/>
    <mergeCell ref="W387:Y387"/>
    <mergeCell ref="Z387:AB387"/>
    <mergeCell ref="AC387:AE387"/>
    <mergeCell ref="B388:H388"/>
    <mergeCell ref="AC388:AE388"/>
    <mergeCell ref="AF388:AH388"/>
    <mergeCell ref="AI388:AK388"/>
    <mergeCell ref="AL388:AN388"/>
    <mergeCell ref="AL390:AN390"/>
    <mergeCell ref="AO390:AQ390"/>
    <mergeCell ref="AF391:AH391"/>
    <mergeCell ref="AI391:AK391"/>
    <mergeCell ref="B392:N392"/>
    <mergeCell ref="O392:P392"/>
    <mergeCell ref="Q392:S392"/>
    <mergeCell ref="T392:V392"/>
    <mergeCell ref="W392:Y392"/>
    <mergeCell ref="AL392:AN392"/>
    <mergeCell ref="AO392:AQ392"/>
    <mergeCell ref="B393:H393"/>
    <mergeCell ref="I393:J393"/>
    <mergeCell ref="K393:N393"/>
    <mergeCell ref="O393:P393"/>
    <mergeCell ref="Q393:S393"/>
    <mergeCell ref="T393:V393"/>
    <mergeCell ref="W393:Y393"/>
    <mergeCell ref="Z393:AB393"/>
    <mergeCell ref="W397:Y397"/>
    <mergeCell ref="Z397:AB397"/>
    <mergeCell ref="AC397:AE397"/>
    <mergeCell ref="B395:H395"/>
    <mergeCell ref="I395:J395"/>
    <mergeCell ref="K395:N395"/>
    <mergeCell ref="O395:P395"/>
    <mergeCell ref="Q395:S395"/>
    <mergeCell ref="T395:V395"/>
    <mergeCell ref="W395:Y395"/>
    <mergeCell ref="Z394:AB394"/>
    <mergeCell ref="AI394:AK394"/>
    <mergeCell ref="Z395:AB395"/>
    <mergeCell ref="AC395:AE395"/>
    <mergeCell ref="AF395:AH395"/>
    <mergeCell ref="AI395:AK395"/>
    <mergeCell ref="AL395:AN395"/>
    <mergeCell ref="AO398:AQ398"/>
    <mergeCell ref="B397:H397"/>
    <mergeCell ref="I397:J397"/>
    <mergeCell ref="K397:N397"/>
    <mergeCell ref="O397:P397"/>
    <mergeCell ref="Q397:S397"/>
    <mergeCell ref="T397:V397"/>
    <mergeCell ref="AL397:AN397"/>
    <mergeCell ref="AO397:AQ397"/>
    <mergeCell ref="B398:H398"/>
    <mergeCell ref="I398:N398"/>
    <mergeCell ref="O398:P398"/>
    <mergeCell ref="Q398:S398"/>
    <mergeCell ref="T398:V398"/>
    <mergeCell ref="W398:Y398"/>
    <mergeCell ref="Z398:AB398"/>
    <mergeCell ref="AC398:AE398"/>
    <mergeCell ref="Q399:S399"/>
    <mergeCell ref="T399:V399"/>
    <mergeCell ref="I401:J401"/>
    <mergeCell ref="K401:N401"/>
    <mergeCell ref="AO422:AQ422"/>
    <mergeCell ref="AI411:AK411"/>
    <mergeCell ref="AF421:AH421"/>
    <mergeCell ref="AI421:AK421"/>
    <mergeCell ref="AL421:AN421"/>
    <mergeCell ref="AO421:AQ421"/>
    <mergeCell ref="B422:N422"/>
    <mergeCell ref="O422:P422"/>
    <mergeCell ref="Q422:S422"/>
    <mergeCell ref="T422:V422"/>
    <mergeCell ref="W422:Y422"/>
    <mergeCell ref="AL412:AN412"/>
    <mergeCell ref="AO412:AQ412"/>
    <mergeCell ref="B411:N411"/>
    <mergeCell ref="O411:P411"/>
    <mergeCell ref="Q411:S411"/>
    <mergeCell ref="B412:H412"/>
    <mergeCell ref="I412:J412"/>
    <mergeCell ref="K412:N412"/>
    <mergeCell ref="AO417:AQ417"/>
    <mergeCell ref="B413:H413"/>
    <mergeCell ref="I413:J413"/>
    <mergeCell ref="O415:P415"/>
    <mergeCell ref="Q415:S415"/>
    <mergeCell ref="Z422:AB422"/>
    <mergeCell ref="AC422:AE422"/>
    <mergeCell ref="AL413:AN413"/>
    <mergeCell ref="AO413:AQ413"/>
    <mergeCell ref="AF422:AH422"/>
    <mergeCell ref="AI422:AK422"/>
    <mergeCell ref="AL422:AN422"/>
    <mergeCell ref="K413:N413"/>
    <mergeCell ref="O413:P413"/>
    <mergeCell ref="Q413:S413"/>
    <mergeCell ref="W421:Y421"/>
    <mergeCell ref="Z421:AB421"/>
    <mergeCell ref="AC421:AE421"/>
    <mergeCell ref="B414:H414"/>
    <mergeCell ref="I414:J414"/>
    <mergeCell ref="K414:N414"/>
    <mergeCell ref="O414:P414"/>
    <mergeCell ref="Q414:S414"/>
    <mergeCell ref="T414:V414"/>
    <mergeCell ref="W414:Y414"/>
    <mergeCell ref="AL414:AN414"/>
    <mergeCell ref="AF414:AH414"/>
    <mergeCell ref="AI414:AK414"/>
    <mergeCell ref="Z420:AB420"/>
    <mergeCell ref="AC420:AE420"/>
    <mergeCell ref="AF420:AH420"/>
    <mergeCell ref="AI420:AK420"/>
    <mergeCell ref="AL420:AN420"/>
    <mergeCell ref="T415:V415"/>
    <mergeCell ref="W415:Y415"/>
    <mergeCell ref="Z415:AB415"/>
    <mergeCell ref="AC415:AE415"/>
    <mergeCell ref="Q416:S416"/>
    <mergeCell ref="B418:H418"/>
    <mergeCell ref="I418:J418"/>
    <mergeCell ref="K418:N418"/>
    <mergeCell ref="AO420:AQ420"/>
    <mergeCell ref="AF418:AH418"/>
    <mergeCell ref="AI412:AK412"/>
    <mergeCell ref="AO416:AQ416"/>
    <mergeCell ref="T413:V413"/>
    <mergeCell ref="W413:Y413"/>
    <mergeCell ref="Z413:AB413"/>
    <mergeCell ref="AC413:AE413"/>
    <mergeCell ref="AF413:AH413"/>
    <mergeCell ref="AI413:AK413"/>
    <mergeCell ref="B421:H421"/>
    <mergeCell ref="I421:J421"/>
    <mergeCell ref="K421:N421"/>
    <mergeCell ref="O421:P421"/>
    <mergeCell ref="Q421:S421"/>
    <mergeCell ref="T421:V421"/>
    <mergeCell ref="AO414:AQ414"/>
    <mergeCell ref="AF412:AH412"/>
    <mergeCell ref="AF415:AH415"/>
    <mergeCell ref="AI415:AK415"/>
    <mergeCell ref="B420:H420"/>
    <mergeCell ref="I420:J420"/>
    <mergeCell ref="K420:N420"/>
    <mergeCell ref="O420:P420"/>
    <mergeCell ref="Q420:S420"/>
    <mergeCell ref="T420:V420"/>
    <mergeCell ref="W420:Y420"/>
    <mergeCell ref="AL416:AN416"/>
    <mergeCell ref="O412:P412"/>
    <mergeCell ref="Q412:S412"/>
    <mergeCell ref="AI418:AK418"/>
    <mergeCell ref="AL418:AN418"/>
    <mergeCell ref="AF427:AH427"/>
    <mergeCell ref="AI427:AK427"/>
    <mergeCell ref="AL427:AN427"/>
    <mergeCell ref="AO427:AQ427"/>
    <mergeCell ref="B423:H423"/>
    <mergeCell ref="I423:J423"/>
    <mergeCell ref="K423:N423"/>
    <mergeCell ref="O423:P423"/>
    <mergeCell ref="Q423:S423"/>
    <mergeCell ref="T423:V423"/>
    <mergeCell ref="AO423:AQ423"/>
    <mergeCell ref="B427:H427"/>
    <mergeCell ref="I427:J427"/>
    <mergeCell ref="K427:N427"/>
    <mergeCell ref="O427:P427"/>
    <mergeCell ref="Q427:S427"/>
    <mergeCell ref="T427:V427"/>
    <mergeCell ref="W427:Y427"/>
    <mergeCell ref="Z427:AB427"/>
    <mergeCell ref="AC427:AE427"/>
    <mergeCell ref="B424:H424"/>
    <mergeCell ref="I424:J424"/>
    <mergeCell ref="AL425:AN425"/>
    <mergeCell ref="AO425:AQ425"/>
    <mergeCell ref="AO424:AQ424"/>
    <mergeCell ref="AF423:AH423"/>
    <mergeCell ref="AI423:AK423"/>
    <mergeCell ref="AL423:AN423"/>
    <mergeCell ref="W423:Y423"/>
    <mergeCell ref="Z423:AB423"/>
    <mergeCell ref="AC423:AE423"/>
    <mergeCell ref="B426:H426"/>
    <mergeCell ref="AL437:AN437"/>
    <mergeCell ref="AO437:AQ437"/>
    <mergeCell ref="O429:P429"/>
    <mergeCell ref="Q429:S429"/>
    <mergeCell ref="T429:V429"/>
    <mergeCell ref="W429:Y429"/>
    <mergeCell ref="Z429:AB429"/>
    <mergeCell ref="B425:H425"/>
    <mergeCell ref="I425:J425"/>
    <mergeCell ref="K425:N425"/>
    <mergeCell ref="O425:P425"/>
    <mergeCell ref="Q425:S425"/>
    <mergeCell ref="T425:V425"/>
    <mergeCell ref="W425:Y425"/>
    <mergeCell ref="Z425:AB425"/>
    <mergeCell ref="AC425:AE425"/>
    <mergeCell ref="AF425:AH425"/>
    <mergeCell ref="AI425:AK425"/>
    <mergeCell ref="AF434:AH434"/>
    <mergeCell ref="AI434:AK434"/>
    <mergeCell ref="AL434:AN434"/>
    <mergeCell ref="AO434:AQ434"/>
    <mergeCell ref="B433:H433"/>
    <mergeCell ref="I433:J433"/>
    <mergeCell ref="K433:N433"/>
    <mergeCell ref="O433:P433"/>
    <mergeCell ref="Q433:S433"/>
    <mergeCell ref="T433:V433"/>
    <mergeCell ref="AL433:AN433"/>
    <mergeCell ref="AO433:AQ433"/>
    <mergeCell ref="B434:H434"/>
    <mergeCell ref="I434:N434"/>
    <mergeCell ref="O434:P434"/>
    <mergeCell ref="Q434:S434"/>
    <mergeCell ref="T434:V434"/>
    <mergeCell ref="W434:Y434"/>
    <mergeCell ref="Z434:AB434"/>
    <mergeCell ref="AC434:AE434"/>
    <mergeCell ref="AF433:AH433"/>
    <mergeCell ref="AI433:AK433"/>
    <mergeCell ref="W433:Y433"/>
    <mergeCell ref="Z433:AB433"/>
    <mergeCell ref="AC433:AE433"/>
    <mergeCell ref="B443:H443"/>
    <mergeCell ref="AL436:AN436"/>
    <mergeCell ref="AO436:AQ436"/>
    <mergeCell ref="B435:N435"/>
    <mergeCell ref="O435:P435"/>
    <mergeCell ref="Q435:S435"/>
    <mergeCell ref="T435:V435"/>
    <mergeCell ref="W435:Y435"/>
    <mergeCell ref="Z435:AB435"/>
    <mergeCell ref="AC435:AE435"/>
    <mergeCell ref="AF435:AH435"/>
    <mergeCell ref="T436:V436"/>
    <mergeCell ref="W436:Y436"/>
    <mergeCell ref="Z436:AB436"/>
    <mergeCell ref="AC436:AE436"/>
    <mergeCell ref="AF436:AH436"/>
    <mergeCell ref="AI436:AK436"/>
    <mergeCell ref="W438:Y438"/>
    <mergeCell ref="Z438:AB438"/>
    <mergeCell ref="AC438:AE438"/>
    <mergeCell ref="AL435:AN435"/>
    <mergeCell ref="AO435:AQ435"/>
    <mergeCell ref="B436:H436"/>
    <mergeCell ref="I436:J436"/>
    <mergeCell ref="K436:N436"/>
    <mergeCell ref="O436:P436"/>
    <mergeCell ref="Q436:S436"/>
    <mergeCell ref="AI435:AK435"/>
    <mergeCell ref="B437:H437"/>
    <mergeCell ref="I437:J437"/>
    <mergeCell ref="K437:N437"/>
    <mergeCell ref="O437:P437"/>
    <mergeCell ref="B444:N444"/>
    <mergeCell ref="W443:Y443"/>
    <mergeCell ref="Z443:AB443"/>
    <mergeCell ref="AC443:AE443"/>
    <mergeCell ref="AL440:AN440"/>
    <mergeCell ref="AO440:AQ440"/>
    <mergeCell ref="B441:H441"/>
    <mergeCell ref="I441:J441"/>
    <mergeCell ref="K441:N441"/>
    <mergeCell ref="O441:P441"/>
    <mergeCell ref="Q441:S441"/>
    <mergeCell ref="B438:H438"/>
    <mergeCell ref="I438:J438"/>
    <mergeCell ref="K438:N438"/>
    <mergeCell ref="O438:P438"/>
    <mergeCell ref="Q438:S438"/>
    <mergeCell ref="T438:V438"/>
    <mergeCell ref="Z439:AB439"/>
    <mergeCell ref="AC439:AE439"/>
    <mergeCell ref="AF439:AH439"/>
    <mergeCell ref="AI439:AK439"/>
    <mergeCell ref="AL439:AN439"/>
    <mergeCell ref="AO439:AQ439"/>
    <mergeCell ref="AF438:AH438"/>
    <mergeCell ref="AI438:AK438"/>
    <mergeCell ref="AL438:AN438"/>
    <mergeCell ref="AO438:AQ438"/>
    <mergeCell ref="B439:N439"/>
    <mergeCell ref="O439:P439"/>
    <mergeCell ref="Q439:S439"/>
    <mergeCell ref="T439:V439"/>
    <mergeCell ref="W439:Y439"/>
    <mergeCell ref="AO451:AQ451"/>
    <mergeCell ref="B449:H449"/>
    <mergeCell ref="I449:J449"/>
    <mergeCell ref="K449:N449"/>
    <mergeCell ref="AO453:AQ453"/>
    <mergeCell ref="B452:H452"/>
    <mergeCell ref="I452:N452"/>
    <mergeCell ref="B453:N453"/>
    <mergeCell ref="O453:P453"/>
    <mergeCell ref="I443:J443"/>
    <mergeCell ref="K443:N443"/>
    <mergeCell ref="O443:P443"/>
    <mergeCell ref="Q443:S443"/>
    <mergeCell ref="T443:V443"/>
    <mergeCell ref="Z448:AB448"/>
    <mergeCell ref="AC448:AE448"/>
    <mergeCell ref="AF448:AH448"/>
    <mergeCell ref="AI448:AK448"/>
    <mergeCell ref="AL448:AN448"/>
    <mergeCell ref="AO448:AQ448"/>
    <mergeCell ref="AF443:AH443"/>
    <mergeCell ref="AI443:AK443"/>
    <mergeCell ref="AL443:AN443"/>
    <mergeCell ref="AO443:AQ443"/>
    <mergeCell ref="B448:N448"/>
    <mergeCell ref="O448:P448"/>
    <mergeCell ref="Q448:S448"/>
    <mergeCell ref="T448:V448"/>
    <mergeCell ref="W448:Y448"/>
    <mergeCell ref="K451:N451"/>
    <mergeCell ref="O451:P451"/>
    <mergeCell ref="Q451:S451"/>
    <mergeCell ref="T451:V451"/>
    <mergeCell ref="W451:Y451"/>
    <mergeCell ref="Z451:AB451"/>
    <mergeCell ref="AC451:AE451"/>
    <mergeCell ref="AF449:AH449"/>
    <mergeCell ref="AI449:AK449"/>
    <mergeCell ref="AL449:AN449"/>
    <mergeCell ref="W449:Y449"/>
    <mergeCell ref="Z449:AB449"/>
    <mergeCell ref="AC449:AE449"/>
    <mergeCell ref="B450:H450"/>
    <mergeCell ref="I450:J450"/>
    <mergeCell ref="K450:N450"/>
    <mergeCell ref="O450:P450"/>
    <mergeCell ref="Q450:S450"/>
    <mergeCell ref="T450:V450"/>
    <mergeCell ref="W450:Y450"/>
    <mergeCell ref="AO458:AQ458"/>
    <mergeCell ref="W454:Y454"/>
    <mergeCell ref="Z454:AB454"/>
    <mergeCell ref="AC454:AE454"/>
    <mergeCell ref="AL457:AN457"/>
    <mergeCell ref="AO457:AQ457"/>
    <mergeCell ref="B458:N458"/>
    <mergeCell ref="O458:P458"/>
    <mergeCell ref="Q458:S458"/>
    <mergeCell ref="T458:V458"/>
    <mergeCell ref="W458:Y458"/>
    <mergeCell ref="AF456:AH456"/>
    <mergeCell ref="AI456:AK456"/>
    <mergeCell ref="AL456:AN456"/>
    <mergeCell ref="AO456:AQ456"/>
    <mergeCell ref="B454:H454"/>
    <mergeCell ref="I454:J454"/>
    <mergeCell ref="K454:N454"/>
    <mergeCell ref="O454:P454"/>
    <mergeCell ref="Q454:S454"/>
    <mergeCell ref="T454:V454"/>
    <mergeCell ref="AO454:AQ454"/>
    <mergeCell ref="B456:H456"/>
    <mergeCell ref="I456:J456"/>
    <mergeCell ref="K456:N456"/>
    <mergeCell ref="O456:P456"/>
    <mergeCell ref="Q456:S456"/>
    <mergeCell ref="T456:V456"/>
    <mergeCell ref="W456:Y456"/>
    <mergeCell ref="Z456:AB456"/>
    <mergeCell ref="AC456:AE456"/>
    <mergeCell ref="AC457:AE457"/>
    <mergeCell ref="AF457:AH457"/>
    <mergeCell ref="AI457:AK457"/>
    <mergeCell ref="AF459:AH459"/>
    <mergeCell ref="AI459:AK459"/>
    <mergeCell ref="AL459:AN459"/>
    <mergeCell ref="B457:N457"/>
    <mergeCell ref="O457:P457"/>
    <mergeCell ref="Q457:S457"/>
    <mergeCell ref="T457:V457"/>
    <mergeCell ref="W457:Y457"/>
    <mergeCell ref="Z457:AB457"/>
    <mergeCell ref="Z458:AB458"/>
    <mergeCell ref="AC458:AE458"/>
    <mergeCell ref="AF458:AH458"/>
    <mergeCell ref="AI458:AK458"/>
    <mergeCell ref="AL458:AN458"/>
    <mergeCell ref="W459:Y459"/>
    <mergeCell ref="Z459:AB459"/>
    <mergeCell ref="AC459:AE459"/>
    <mergeCell ref="B459:H459"/>
    <mergeCell ref="I459:J459"/>
    <mergeCell ref="K459:N459"/>
    <mergeCell ref="O459:P459"/>
    <mergeCell ref="Q459:S459"/>
    <mergeCell ref="T459:V459"/>
    <mergeCell ref="AO459:AQ459"/>
    <mergeCell ref="B461:H461"/>
    <mergeCell ref="I461:J461"/>
    <mergeCell ref="K461:N461"/>
    <mergeCell ref="O461:P461"/>
    <mergeCell ref="Q461:S461"/>
    <mergeCell ref="T461:V461"/>
    <mergeCell ref="W461:Y461"/>
    <mergeCell ref="Z461:AB461"/>
    <mergeCell ref="AC461:AE461"/>
    <mergeCell ref="AI465:AK465"/>
    <mergeCell ref="AL465:AN465"/>
    <mergeCell ref="AO465:AQ465"/>
    <mergeCell ref="AO464:AQ464"/>
    <mergeCell ref="Z463:AB463"/>
    <mergeCell ref="AC463:AE463"/>
    <mergeCell ref="AL466:AN466"/>
    <mergeCell ref="AO466:AQ466"/>
    <mergeCell ref="AI462:AK462"/>
    <mergeCell ref="AF465:AH465"/>
    <mergeCell ref="B464:H464"/>
    <mergeCell ref="I464:J464"/>
    <mergeCell ref="K464:N464"/>
    <mergeCell ref="O464:P464"/>
    <mergeCell ref="Q464:S464"/>
    <mergeCell ref="T464:V464"/>
    <mergeCell ref="W464:Y464"/>
    <mergeCell ref="Z464:AB464"/>
    <mergeCell ref="AC464:AE464"/>
    <mergeCell ref="AF464:AH464"/>
    <mergeCell ref="AI464:AK464"/>
    <mergeCell ref="AL464:AN464"/>
    <mergeCell ref="AF461:AH461"/>
    <mergeCell ref="AI461:AK461"/>
    <mergeCell ref="AL461:AN461"/>
    <mergeCell ref="AO461:AQ461"/>
    <mergeCell ref="B465:H465"/>
    <mergeCell ref="I465:J465"/>
    <mergeCell ref="K465:N465"/>
    <mergeCell ref="O465:P465"/>
    <mergeCell ref="Q465:S465"/>
    <mergeCell ref="T465:V465"/>
    <mergeCell ref="AO469:AQ469"/>
    <mergeCell ref="B467:H467"/>
    <mergeCell ref="I467:J467"/>
    <mergeCell ref="K467:N467"/>
    <mergeCell ref="O467:P467"/>
    <mergeCell ref="Q467:S467"/>
    <mergeCell ref="T467:V467"/>
    <mergeCell ref="AO467:AQ467"/>
    <mergeCell ref="B469:H469"/>
    <mergeCell ref="I469:J469"/>
    <mergeCell ref="K469:N469"/>
    <mergeCell ref="O469:P469"/>
    <mergeCell ref="Q469:S469"/>
    <mergeCell ref="T469:V469"/>
    <mergeCell ref="W469:Y469"/>
    <mergeCell ref="Z469:AB469"/>
    <mergeCell ref="AC469:AE469"/>
    <mergeCell ref="AF467:AH467"/>
    <mergeCell ref="AI467:AK467"/>
    <mergeCell ref="AL467:AN467"/>
    <mergeCell ref="W467:Y467"/>
    <mergeCell ref="Z467:AB467"/>
    <mergeCell ref="AC467:AE467"/>
    <mergeCell ref="AF469:AH469"/>
    <mergeCell ref="AI469:AK469"/>
    <mergeCell ref="AL469:AN469"/>
    <mergeCell ref="B468:H468"/>
    <mergeCell ref="I468:J468"/>
    <mergeCell ref="K468:N468"/>
    <mergeCell ref="O468:P468"/>
    <mergeCell ref="Q468:S468"/>
    <mergeCell ref="T468:V468"/>
    <mergeCell ref="B82:H82"/>
    <mergeCell ref="I82:J82"/>
    <mergeCell ref="K82:N82"/>
    <mergeCell ref="AL85:AN85"/>
    <mergeCell ref="AF82:AH82"/>
    <mergeCell ref="AI82:AK82"/>
    <mergeCell ref="AL82:AN82"/>
    <mergeCell ref="W92:Y92"/>
    <mergeCell ref="Z92:AB92"/>
    <mergeCell ref="AC92:AE92"/>
    <mergeCell ref="W84:Y84"/>
    <mergeCell ref="Z84:AB84"/>
    <mergeCell ref="AC84:AE84"/>
    <mergeCell ref="AF84:AH84"/>
    <mergeCell ref="AI84:AK84"/>
    <mergeCell ref="AL84:AN84"/>
    <mergeCell ref="AF83:AH83"/>
    <mergeCell ref="AI83:AK83"/>
    <mergeCell ref="AL83:AN83"/>
    <mergeCell ref="AF85:AH85"/>
    <mergeCell ref="AI85:AK85"/>
    <mergeCell ref="AC82:AE82"/>
    <mergeCell ref="AO82:AQ82"/>
    <mergeCell ref="B85:H85"/>
    <mergeCell ref="AF473:AH473"/>
    <mergeCell ref="AF472:AH472"/>
    <mergeCell ref="AF471:AH471"/>
    <mergeCell ref="AI471:AK471"/>
    <mergeCell ref="AL471:AN471"/>
    <mergeCell ref="AO471:AQ471"/>
    <mergeCell ref="B470:H470"/>
    <mergeCell ref="I470:N470"/>
    <mergeCell ref="O470:P470"/>
    <mergeCell ref="Q470:S470"/>
    <mergeCell ref="T470:V470"/>
    <mergeCell ref="W470:Y470"/>
    <mergeCell ref="AI470:AK470"/>
    <mergeCell ref="AL470:AN470"/>
    <mergeCell ref="AO470:AQ470"/>
    <mergeCell ref="B471:N471"/>
    <mergeCell ref="O471:P471"/>
    <mergeCell ref="Q471:S471"/>
    <mergeCell ref="T471:V471"/>
    <mergeCell ref="W471:Y471"/>
    <mergeCell ref="AI473:AK473"/>
    <mergeCell ref="AL473:AN473"/>
    <mergeCell ref="AO473:AQ473"/>
    <mergeCell ref="AO83:AQ83"/>
    <mergeCell ref="AO85:AQ85"/>
    <mergeCell ref="O82:P82"/>
    <mergeCell ref="Q82:S82"/>
    <mergeCell ref="T82:V82"/>
    <mergeCell ref="W82:Y82"/>
    <mergeCell ref="Z82:AB82"/>
    <mergeCell ref="Q483:R483"/>
    <mergeCell ref="AL474:AN474"/>
    <mergeCell ref="AO474:AQ474"/>
    <mergeCell ref="C480:H480"/>
    <mergeCell ref="AB480:AN480"/>
    <mergeCell ref="AQ480:AZ480"/>
    <mergeCell ref="C481:H481"/>
    <mergeCell ref="AB481:AN481"/>
    <mergeCell ref="AQ481:AZ481"/>
    <mergeCell ref="AI474:AK474"/>
    <mergeCell ref="Z474:AB474"/>
    <mergeCell ref="AC474:AE474"/>
    <mergeCell ref="AF474:AH474"/>
    <mergeCell ref="C483:M483"/>
    <mergeCell ref="B472:N472"/>
    <mergeCell ref="O472:P472"/>
    <mergeCell ref="Q472:S472"/>
    <mergeCell ref="T472:V472"/>
    <mergeCell ref="W472:Y472"/>
    <mergeCell ref="Z472:AB472"/>
    <mergeCell ref="AC472:AE472"/>
    <mergeCell ref="AL472:AN472"/>
    <mergeCell ref="AO472:AQ472"/>
    <mergeCell ref="B473:N473"/>
    <mergeCell ref="O473:P473"/>
    <mergeCell ref="Q473:S473"/>
    <mergeCell ref="T473:V473"/>
    <mergeCell ref="W473:Y473"/>
    <mergeCell ref="Z473:AB473"/>
    <mergeCell ref="AC473:AE473"/>
    <mergeCell ref="B474:N474"/>
    <mergeCell ref="O474:P474"/>
    <mergeCell ref="B53:H53"/>
    <mergeCell ref="I53:J53"/>
    <mergeCell ref="K53:N53"/>
    <mergeCell ref="O53:P53"/>
    <mergeCell ref="Q53:S53"/>
    <mergeCell ref="T53:V53"/>
    <mergeCell ref="W53:Y53"/>
    <mergeCell ref="Z53:AB53"/>
    <mergeCell ref="AC53:AE53"/>
    <mergeCell ref="W49:Y49"/>
    <mergeCell ref="Z49:AB49"/>
    <mergeCell ref="AC49:AE49"/>
    <mergeCell ref="AF49:AH49"/>
    <mergeCell ref="AI49:AK49"/>
    <mergeCell ref="AL49:AN49"/>
    <mergeCell ref="B49:H49"/>
    <mergeCell ref="I49:J49"/>
    <mergeCell ref="K49:N49"/>
    <mergeCell ref="O49:P49"/>
    <mergeCell ref="Q49:S49"/>
    <mergeCell ref="T49:V49"/>
    <mergeCell ref="AF53:AH53"/>
    <mergeCell ref="AI53:AK53"/>
    <mergeCell ref="AL53:AN53"/>
    <mergeCell ref="AL51:AN51"/>
    <mergeCell ref="AO91:AQ91"/>
    <mergeCell ref="AO90:AQ90"/>
    <mergeCell ref="AO89:AQ89"/>
    <mergeCell ref="T86:V86"/>
    <mergeCell ref="W86:Y86"/>
    <mergeCell ref="Z86:AB86"/>
    <mergeCell ref="AC86:AE86"/>
    <mergeCell ref="AO88:AQ88"/>
    <mergeCell ref="AC87:AE87"/>
    <mergeCell ref="O90:P90"/>
    <mergeCell ref="B83:H83"/>
    <mergeCell ref="I83:J83"/>
    <mergeCell ref="K83:N83"/>
    <mergeCell ref="O83:P83"/>
    <mergeCell ref="Q83:S83"/>
    <mergeCell ref="T83:V83"/>
    <mergeCell ref="W83:Y83"/>
    <mergeCell ref="Z83:AB83"/>
    <mergeCell ref="AC83:AE83"/>
    <mergeCell ref="W85:Y85"/>
    <mergeCell ref="Z85:AB85"/>
    <mergeCell ref="AC85:AE85"/>
    <mergeCell ref="I85:J85"/>
    <mergeCell ref="K85:N85"/>
    <mergeCell ref="O85:P85"/>
    <mergeCell ref="Q85:S85"/>
    <mergeCell ref="T85:V85"/>
    <mergeCell ref="Z91:AB91"/>
    <mergeCell ref="AC91:AE91"/>
    <mergeCell ref="AF91:AH91"/>
    <mergeCell ref="AI91:AK91"/>
    <mergeCell ref="AL91:AN91"/>
    <mergeCell ref="AF92:AH92"/>
    <mergeCell ref="AI92:AK92"/>
    <mergeCell ref="AL92:AN92"/>
    <mergeCell ref="AO92:AQ92"/>
    <mergeCell ref="B93:H93"/>
    <mergeCell ref="I93:J93"/>
    <mergeCell ref="K93:N93"/>
    <mergeCell ref="O93:P93"/>
    <mergeCell ref="Q93:S93"/>
    <mergeCell ref="T93:V93"/>
    <mergeCell ref="B92:H92"/>
    <mergeCell ref="I92:J92"/>
    <mergeCell ref="K92:N92"/>
    <mergeCell ref="O92:P92"/>
    <mergeCell ref="Q92:S92"/>
    <mergeCell ref="T92:V92"/>
    <mergeCell ref="B84:H84"/>
    <mergeCell ref="I84:J84"/>
    <mergeCell ref="K84:N84"/>
    <mergeCell ref="O84:P84"/>
    <mergeCell ref="Q84:S84"/>
    <mergeCell ref="T84:V84"/>
    <mergeCell ref="AO84:AQ84"/>
    <mergeCell ref="B90:H90"/>
    <mergeCell ref="I90:J90"/>
    <mergeCell ref="K90:N90"/>
    <mergeCell ref="Q90:S90"/>
    <mergeCell ref="T90:V90"/>
    <mergeCell ref="W90:Y90"/>
    <mergeCell ref="Z90:AB90"/>
    <mergeCell ref="AC90:AE90"/>
    <mergeCell ref="W91:Y91"/>
    <mergeCell ref="AF94:AH94"/>
    <mergeCell ref="AI94:AK94"/>
    <mergeCell ref="AL94:AN94"/>
    <mergeCell ref="AO94:AQ94"/>
    <mergeCell ref="B95:H95"/>
    <mergeCell ref="I95:J95"/>
    <mergeCell ref="K95:N95"/>
    <mergeCell ref="O95:P95"/>
    <mergeCell ref="Q95:S95"/>
    <mergeCell ref="T95:V95"/>
    <mergeCell ref="Z121:AB121"/>
    <mergeCell ref="AC121:AE121"/>
    <mergeCell ref="AF121:AH121"/>
    <mergeCell ref="AI121:AK121"/>
    <mergeCell ref="AF125:AH125"/>
    <mergeCell ref="AI125:AK125"/>
    <mergeCell ref="AO93:AQ93"/>
    <mergeCell ref="B94:H94"/>
    <mergeCell ref="I94:J94"/>
    <mergeCell ref="K94:N94"/>
    <mergeCell ref="O94:P94"/>
    <mergeCell ref="Q94:S94"/>
    <mergeCell ref="T94:V94"/>
    <mergeCell ref="W94:Y94"/>
    <mergeCell ref="Z94:AB94"/>
    <mergeCell ref="AC94:AE94"/>
    <mergeCell ref="W93:Y93"/>
    <mergeCell ref="Z93:AB93"/>
    <mergeCell ref="AC93:AE93"/>
    <mergeCell ref="AF93:AH93"/>
    <mergeCell ref="AI93:AK93"/>
    <mergeCell ref="AL93:AN93"/>
    <mergeCell ref="AO95:AQ95"/>
    <mergeCell ref="B125:H125"/>
    <mergeCell ref="I125:J125"/>
    <mergeCell ref="K125:N125"/>
    <mergeCell ref="O125:P125"/>
    <mergeCell ref="Q125:S125"/>
    <mergeCell ref="T125:V125"/>
    <mergeCell ref="W125:Y125"/>
    <mergeCell ref="Z125:AB125"/>
    <mergeCell ref="AC125:AE125"/>
    <mergeCell ref="W95:Y95"/>
    <mergeCell ref="Z95:AB95"/>
    <mergeCell ref="AC95:AE95"/>
    <mergeCell ref="AF95:AH95"/>
    <mergeCell ref="AI95:AK95"/>
    <mergeCell ref="AL95:AN95"/>
    <mergeCell ref="AL122:AN122"/>
    <mergeCell ref="AO122:AQ122"/>
    <mergeCell ref="B123:H123"/>
    <mergeCell ref="I123:J123"/>
    <mergeCell ref="K123:N123"/>
    <mergeCell ref="O123:P123"/>
    <mergeCell ref="AO120:AQ120"/>
    <mergeCell ref="B119:H119"/>
    <mergeCell ref="I119:J119"/>
    <mergeCell ref="B100:H100"/>
    <mergeCell ref="I100:J100"/>
    <mergeCell ref="K100:N100"/>
    <mergeCell ref="O100:P100"/>
    <mergeCell ref="Q100:S100"/>
    <mergeCell ref="T100:V100"/>
    <mergeCell ref="AL125:AN125"/>
    <mergeCell ref="T127:V127"/>
    <mergeCell ref="W127:Y127"/>
    <mergeCell ref="Z127:AB127"/>
    <mergeCell ref="AC127:AE127"/>
    <mergeCell ref="AC126:AE126"/>
    <mergeCell ref="AF126:AH126"/>
    <mergeCell ref="B128:H128"/>
    <mergeCell ref="I128:J128"/>
    <mergeCell ref="K128:N128"/>
    <mergeCell ref="O166:P166"/>
    <mergeCell ref="Q166:S166"/>
    <mergeCell ref="Q144:S144"/>
    <mergeCell ref="B176:N176"/>
    <mergeCell ref="B146:H146"/>
    <mergeCell ref="AC176:AE176"/>
    <mergeCell ref="AF176:AH176"/>
    <mergeCell ref="B140:N140"/>
    <mergeCell ref="O140:P140"/>
    <mergeCell ref="Q140:S140"/>
    <mergeCell ref="T140:V140"/>
    <mergeCell ref="W140:Y140"/>
    <mergeCell ref="K138:N138"/>
    <mergeCell ref="B137:H137"/>
    <mergeCell ref="I137:J137"/>
    <mergeCell ref="O153:P153"/>
    <mergeCell ref="Q153:S153"/>
    <mergeCell ref="T153:V153"/>
    <mergeCell ref="W153:Y153"/>
    <mergeCell ref="AC153:AE153"/>
    <mergeCell ref="AF151:AH151"/>
    <mergeCell ref="Q167:S167"/>
    <mergeCell ref="Z151:AB151"/>
    <mergeCell ref="K136:N136"/>
    <mergeCell ref="B175:H175"/>
    <mergeCell ref="I175:N175"/>
    <mergeCell ref="AL151:AN151"/>
    <mergeCell ref="AO151:AQ151"/>
    <mergeCell ref="B158:N158"/>
    <mergeCell ref="O158:P158"/>
    <mergeCell ref="Q158:S158"/>
    <mergeCell ref="T158:V158"/>
    <mergeCell ref="W158:Y158"/>
    <mergeCell ref="Z158:AB158"/>
    <mergeCell ref="AC168:AE168"/>
    <mergeCell ref="AF168:AH168"/>
    <mergeCell ref="AI168:AK168"/>
    <mergeCell ref="AF175:AH175"/>
    <mergeCell ref="AI175:AK175"/>
    <mergeCell ref="AL175:AN175"/>
    <mergeCell ref="AO175:AQ175"/>
    <mergeCell ref="O161:P161"/>
    <mergeCell ref="Q161:S161"/>
    <mergeCell ref="AI167:AK167"/>
    <mergeCell ref="AL167:AN167"/>
    <mergeCell ref="Q170:S170"/>
    <mergeCell ref="AL166:AN166"/>
    <mergeCell ref="AI166:AK166"/>
    <mergeCell ref="W138:Y138"/>
    <mergeCell ref="Z140:AB140"/>
    <mergeCell ref="AO137:AQ137"/>
    <mergeCell ref="AL168:AN168"/>
    <mergeCell ref="I159:J159"/>
    <mergeCell ref="AO149:AQ149"/>
    <mergeCell ref="W167:Y167"/>
    <mergeCell ref="AI151:AK151"/>
    <mergeCell ref="AI143:AK143"/>
    <mergeCell ref="AO148:AQ148"/>
    <mergeCell ref="B147:H147"/>
    <mergeCell ref="B149:H149"/>
    <mergeCell ref="K149:N149"/>
    <mergeCell ref="O149:P149"/>
    <mergeCell ref="Q149:S149"/>
    <mergeCell ref="I161:J161"/>
    <mergeCell ref="K161:N161"/>
    <mergeCell ref="AL144:AN144"/>
    <mergeCell ref="AO144:AQ144"/>
    <mergeCell ref="AC161:AE161"/>
    <mergeCell ref="AF161:AH161"/>
    <mergeCell ref="W160:Y160"/>
    <mergeCell ref="Z160:AB160"/>
    <mergeCell ref="AC160:AE160"/>
    <mergeCell ref="AF160:AH160"/>
    <mergeCell ref="AO158:AQ158"/>
    <mergeCell ref="AO161:AQ161"/>
    <mergeCell ref="O150:P150"/>
    <mergeCell ref="Q150:S150"/>
    <mergeCell ref="AL154:AN154"/>
    <mergeCell ref="AO154:AQ154"/>
    <mergeCell ref="AF144:AH144"/>
    <mergeCell ref="AI155:AK155"/>
    <mergeCell ref="AL155:AN155"/>
    <mergeCell ref="AO155:AQ155"/>
    <mergeCell ref="AI154:AK154"/>
    <mergeCell ref="AC156:AE156"/>
    <mergeCell ref="AI145:AK145"/>
    <mergeCell ref="B145:H145"/>
    <mergeCell ref="AC137:AE137"/>
    <mergeCell ref="AF137:AH137"/>
    <mergeCell ref="W146:Y146"/>
    <mergeCell ref="Z146:AB146"/>
    <mergeCell ref="AC146:AE146"/>
    <mergeCell ref="W161:Y161"/>
    <mergeCell ref="I174:J174"/>
    <mergeCell ref="T149:V149"/>
    <mergeCell ref="W149:Y149"/>
    <mergeCell ref="Z149:AB149"/>
    <mergeCell ref="AC149:AE149"/>
    <mergeCell ref="AF149:AH149"/>
    <mergeCell ref="W165:Y165"/>
    <mergeCell ref="O154:P154"/>
    <mergeCell ref="Q154:S154"/>
    <mergeCell ref="O160:P160"/>
    <mergeCell ref="I163:J163"/>
    <mergeCell ref="K163:N163"/>
    <mergeCell ref="O163:P163"/>
    <mergeCell ref="Q163:S163"/>
    <mergeCell ref="O156:P156"/>
    <mergeCell ref="Q156:S156"/>
    <mergeCell ref="K152:N152"/>
    <mergeCell ref="W157:Y157"/>
    <mergeCell ref="Z157:AB157"/>
    <mergeCell ref="AC157:AE157"/>
    <mergeCell ref="AF157:AH157"/>
    <mergeCell ref="K137:N137"/>
    <mergeCell ref="I145:J145"/>
    <mergeCell ref="W148:Y148"/>
    <mergeCell ref="Z148:AB148"/>
    <mergeCell ref="AC151:AE151"/>
    <mergeCell ref="B160:H160"/>
    <mergeCell ref="I160:J160"/>
    <mergeCell ref="K160:N160"/>
    <mergeCell ref="I148:J148"/>
    <mergeCell ref="K148:N148"/>
    <mergeCell ref="O148:P148"/>
    <mergeCell ref="Q148:S148"/>
    <mergeCell ref="Q160:S160"/>
    <mergeCell ref="B161:H161"/>
    <mergeCell ref="B144:H144"/>
    <mergeCell ref="I144:J144"/>
    <mergeCell ref="K144:N144"/>
    <mergeCell ref="O144:P144"/>
    <mergeCell ref="I156:J156"/>
    <mergeCell ref="K159:N159"/>
    <mergeCell ref="O159:P159"/>
    <mergeCell ref="Q159:S159"/>
    <mergeCell ref="I146:J146"/>
    <mergeCell ref="K146:N146"/>
    <mergeCell ref="T147:V147"/>
    <mergeCell ref="W147:Y147"/>
    <mergeCell ref="T145:V145"/>
    <mergeCell ref="W145:Y145"/>
    <mergeCell ref="Z145:AB145"/>
    <mergeCell ref="AC145:AE145"/>
    <mergeCell ref="AF145:AH145"/>
    <mergeCell ref="Z144:AB144"/>
    <mergeCell ref="AC144:AE144"/>
    <mergeCell ref="AC155:AE155"/>
    <mergeCell ref="AC159:AE159"/>
    <mergeCell ref="K145:N145"/>
    <mergeCell ref="O145:P145"/>
    <mergeCell ref="Q145:S145"/>
    <mergeCell ref="AC158:AE158"/>
    <mergeCell ref="B152:H152"/>
    <mergeCell ref="I152:J152"/>
    <mergeCell ref="B139:N139"/>
    <mergeCell ref="O139:P139"/>
    <mergeCell ref="Q139:S139"/>
    <mergeCell ref="T139:V139"/>
    <mergeCell ref="W139:Y139"/>
    <mergeCell ref="Z139:AB139"/>
    <mergeCell ref="AC139:AE139"/>
    <mergeCell ref="AF139:AH139"/>
    <mergeCell ref="AF133:AH133"/>
    <mergeCell ref="AI133:AK133"/>
    <mergeCell ref="Z133:AB133"/>
    <mergeCell ref="AC133:AE133"/>
    <mergeCell ref="AC138:AE138"/>
    <mergeCell ref="AF138:AH138"/>
    <mergeCell ref="AI138:AK138"/>
    <mergeCell ref="AL138:AN138"/>
    <mergeCell ref="AO138:AQ138"/>
    <mergeCell ref="B136:H136"/>
    <mergeCell ref="I136:J136"/>
    <mergeCell ref="AI137:AK137"/>
    <mergeCell ref="O138:P138"/>
    <mergeCell ref="Q138:S138"/>
    <mergeCell ref="B138:H138"/>
    <mergeCell ref="I138:J138"/>
    <mergeCell ref="AI139:AK139"/>
    <mergeCell ref="AL139:AN139"/>
    <mergeCell ref="AO139:AQ139"/>
    <mergeCell ref="AL137:AN137"/>
    <mergeCell ref="AL135:AN135"/>
    <mergeCell ref="Z138:AB138"/>
    <mergeCell ref="Z137:AB137"/>
    <mergeCell ref="T138:V138"/>
    <mergeCell ref="AO128:AQ128"/>
    <mergeCell ref="O137:P137"/>
    <mergeCell ref="Q137:S137"/>
    <mergeCell ref="O128:P128"/>
    <mergeCell ref="Q128:S128"/>
    <mergeCell ref="T128:V128"/>
    <mergeCell ref="W128:Y128"/>
    <mergeCell ref="Z128:AB128"/>
    <mergeCell ref="AO145:AQ145"/>
    <mergeCell ref="AO166:AQ166"/>
    <mergeCell ref="O175:P175"/>
    <mergeCell ref="Q175:S175"/>
    <mergeCell ref="AO174:AQ174"/>
    <mergeCell ref="AF349:AH349"/>
    <mergeCell ref="AI349:AK349"/>
    <mergeCell ref="AL349:AN349"/>
    <mergeCell ref="AO349:AQ349"/>
    <mergeCell ref="AL345:AN345"/>
    <mergeCell ref="AO345:AQ345"/>
    <mergeCell ref="AI343:AK343"/>
    <mergeCell ref="AL342:AN342"/>
    <mergeCell ref="AO342:AQ342"/>
    <mergeCell ref="AI342:AK342"/>
    <mergeCell ref="O146:P146"/>
    <mergeCell ref="Q146:S146"/>
    <mergeCell ref="O174:P174"/>
    <mergeCell ref="Q174:S174"/>
    <mergeCell ref="O168:P168"/>
    <mergeCell ref="Q168:S168"/>
    <mergeCell ref="O147:P147"/>
    <mergeCell ref="AL133:AN133"/>
    <mergeCell ref="AO133:AQ133"/>
    <mergeCell ref="K174:N174"/>
    <mergeCell ref="I168:J168"/>
    <mergeCell ref="K168:N168"/>
    <mergeCell ref="I166:J166"/>
    <mergeCell ref="K166:N166"/>
    <mergeCell ref="I147:J147"/>
    <mergeCell ref="K147:N147"/>
    <mergeCell ref="Q147:S147"/>
    <mergeCell ref="I149:J149"/>
    <mergeCell ref="Q171:S171"/>
    <mergeCell ref="I170:J170"/>
    <mergeCell ref="W268:Y268"/>
    <mergeCell ref="O198:P198"/>
    <mergeCell ref="Z198:AB198"/>
    <mergeCell ref="W198:Y198"/>
    <mergeCell ref="Z204:AB204"/>
    <mergeCell ref="I204:J204"/>
    <mergeCell ref="K204:N204"/>
    <mergeCell ref="O204:P204"/>
    <mergeCell ref="Q204:S204"/>
    <mergeCell ref="W217:Y217"/>
    <mergeCell ref="T193:V193"/>
    <mergeCell ref="O184:P184"/>
    <mergeCell ref="Q189:S189"/>
    <mergeCell ref="Q169:S169"/>
    <mergeCell ref="T169:V169"/>
    <mergeCell ref="W169:Y169"/>
    <mergeCell ref="Z169:AB169"/>
    <mergeCell ref="W191:Y191"/>
    <mergeCell ref="Z191:AB191"/>
    <mergeCell ref="O157:P157"/>
    <mergeCell ref="Q157:S157"/>
    <mergeCell ref="AC201:AE201"/>
    <mergeCell ref="T198:V198"/>
    <mergeCell ref="O181:P181"/>
    <mergeCell ref="Q172:S172"/>
    <mergeCell ref="I167:J167"/>
    <mergeCell ref="Q181:S181"/>
    <mergeCell ref="T181:V181"/>
    <mergeCell ref="W181:Y181"/>
    <mergeCell ref="W474:Y474"/>
    <mergeCell ref="Z471:AB471"/>
    <mergeCell ref="AC471:AE471"/>
    <mergeCell ref="AI472:AK472"/>
    <mergeCell ref="Z470:AB470"/>
    <mergeCell ref="AC470:AE470"/>
    <mergeCell ref="AF470:AH470"/>
    <mergeCell ref="Z466:AB466"/>
    <mergeCell ref="AC466:AE466"/>
    <mergeCell ref="I217:J217"/>
    <mergeCell ref="K217:N217"/>
    <mergeCell ref="B218:N218"/>
    <mergeCell ref="O218:P218"/>
    <mergeCell ref="Q218:S218"/>
    <mergeCell ref="T218:V218"/>
    <mergeCell ref="W218:Y218"/>
    <mergeCell ref="Z218:AB218"/>
    <mergeCell ref="AC218:AE218"/>
    <mergeCell ref="AF218:AH218"/>
    <mergeCell ref="AF219:AH219"/>
    <mergeCell ref="AI219:AK219"/>
    <mergeCell ref="AI218:AK218"/>
    <mergeCell ref="AI217:AK217"/>
    <mergeCell ref="Z217:AB217"/>
    <mergeCell ref="AO357:AQ357"/>
    <mergeCell ref="B219:H219"/>
    <mergeCell ref="AF348:AH348"/>
    <mergeCell ref="J480:S480"/>
    <mergeCell ref="U480:Z480"/>
    <mergeCell ref="J481:S481"/>
    <mergeCell ref="U481:Z481"/>
    <mergeCell ref="AL219:AN219"/>
    <mergeCell ref="Q198:S198"/>
    <mergeCell ref="B417:H417"/>
    <mergeCell ref="I417:J417"/>
    <mergeCell ref="K417:N417"/>
    <mergeCell ref="O417:P417"/>
    <mergeCell ref="Q417:S417"/>
    <mergeCell ref="T417:V417"/>
    <mergeCell ref="W417:Y417"/>
    <mergeCell ref="Z417:AB417"/>
    <mergeCell ref="AC417:AE417"/>
    <mergeCell ref="AF417:AH417"/>
    <mergeCell ref="AI417:AK417"/>
    <mergeCell ref="AL417:AN417"/>
    <mergeCell ref="Q474:S474"/>
    <mergeCell ref="T474:V474"/>
    <mergeCell ref="AI199:AK199"/>
    <mergeCell ref="AL199:AN199"/>
    <mergeCell ref="B357:H357"/>
    <mergeCell ref="I357:J357"/>
    <mergeCell ref="K357:N357"/>
    <mergeCell ref="O357:P357"/>
    <mergeCell ref="Q357:S357"/>
    <mergeCell ref="T357:V357"/>
    <mergeCell ref="AL411:AN411"/>
    <mergeCell ref="AO411:AQ411"/>
    <mergeCell ref="T409:V409"/>
    <mergeCell ref="W411:Y411"/>
    <mergeCell ref="AI409:AK409"/>
    <mergeCell ref="AL409:AN409"/>
    <mergeCell ref="AO409:AQ409"/>
    <mergeCell ref="B410:N410"/>
    <mergeCell ref="O410:P410"/>
    <mergeCell ref="Q410:S410"/>
    <mergeCell ref="W357:Y357"/>
    <mergeCell ref="Z357:AB357"/>
    <mergeCell ref="AC357:AE357"/>
    <mergeCell ref="AF357:AH357"/>
    <mergeCell ref="AO285:AQ285"/>
    <mergeCell ref="B200:H200"/>
    <mergeCell ref="I200:J200"/>
    <mergeCell ref="K200:N200"/>
    <mergeCell ref="O200:P200"/>
    <mergeCell ref="Q200:S200"/>
    <mergeCell ref="T200:V200"/>
    <mergeCell ref="W200:Y200"/>
    <mergeCell ref="Z200:AB200"/>
    <mergeCell ref="AC200:AE200"/>
    <mergeCell ref="AF200:AH200"/>
    <mergeCell ref="W219:Y219"/>
    <mergeCell ref="Z219:AB219"/>
    <mergeCell ref="AC219:AE219"/>
    <mergeCell ref="B270:H270"/>
    <mergeCell ref="I270:J270"/>
    <mergeCell ref="K270:N270"/>
    <mergeCell ref="B280:N280"/>
    <mergeCell ref="K408:N408"/>
    <mergeCell ref="O408:P408"/>
    <mergeCell ref="Q408:S408"/>
    <mergeCell ref="T408:V408"/>
    <mergeCell ref="W408:Y408"/>
    <mergeCell ref="T405:V405"/>
    <mergeCell ref="W405:Y405"/>
    <mergeCell ref="Z405:AB405"/>
    <mergeCell ref="AC405:AE405"/>
    <mergeCell ref="AF405:AH405"/>
    <mergeCell ref="AI405:AK405"/>
    <mergeCell ref="AL405:AN405"/>
    <mergeCell ref="AO405:AQ405"/>
    <mergeCell ref="Z408:AB408"/>
    <mergeCell ref="AC408:AE408"/>
    <mergeCell ref="AF408:AH408"/>
    <mergeCell ref="AI408:AK408"/>
    <mergeCell ref="AL408:AN408"/>
    <mergeCell ref="AO408:AQ408"/>
    <mergeCell ref="O406:P406"/>
    <mergeCell ref="Q406:S406"/>
    <mergeCell ref="T406:V406"/>
    <mergeCell ref="W406:Y406"/>
    <mergeCell ref="Z406:AB406"/>
    <mergeCell ref="AC406:AE406"/>
    <mergeCell ref="AF406:AH406"/>
    <mergeCell ref="AI406:AK406"/>
    <mergeCell ref="AL406:AN406"/>
    <mergeCell ref="AO406:AQ406"/>
    <mergeCell ref="O418:P418"/>
    <mergeCell ref="Q418:S418"/>
    <mergeCell ref="T418:V418"/>
    <mergeCell ref="W418:Y418"/>
    <mergeCell ref="Z418:AB418"/>
    <mergeCell ref="AC418:AE418"/>
    <mergeCell ref="W412:Y412"/>
    <mergeCell ref="Z412:AB412"/>
    <mergeCell ref="AC412:AE412"/>
    <mergeCell ref="Z414:AB414"/>
    <mergeCell ref="AC414:AE414"/>
    <mergeCell ref="K416:N416"/>
    <mergeCell ref="O416:P416"/>
    <mergeCell ref="B415:H415"/>
    <mergeCell ref="I415:J415"/>
    <mergeCell ref="K415:N415"/>
    <mergeCell ref="Z280:AB280"/>
    <mergeCell ref="AC280:AE280"/>
    <mergeCell ref="AC296:AE296"/>
    <mergeCell ref="B297:H297"/>
    <mergeCell ref="I297:J297"/>
    <mergeCell ref="K297:N297"/>
    <mergeCell ref="O297:P297"/>
    <mergeCell ref="Q297:S297"/>
    <mergeCell ref="T297:V297"/>
    <mergeCell ref="W297:Y297"/>
    <mergeCell ref="Z297:AB297"/>
    <mergeCell ref="AC297:AE297"/>
    <mergeCell ref="B310:H310"/>
    <mergeCell ref="I310:J310"/>
    <mergeCell ref="K310:N310"/>
    <mergeCell ref="O310:P310"/>
    <mergeCell ref="K278:N278"/>
    <mergeCell ref="O278:P278"/>
    <mergeCell ref="Q278:S278"/>
    <mergeCell ref="T278:V278"/>
    <mergeCell ref="O280:P280"/>
    <mergeCell ref="Q280:S280"/>
    <mergeCell ref="T280:V280"/>
    <mergeCell ref="I277:J277"/>
    <mergeCell ref="K277:N277"/>
    <mergeCell ref="O277:P277"/>
    <mergeCell ref="Q277:S277"/>
    <mergeCell ref="Z268:AB268"/>
    <mergeCell ref="AC268:AE268"/>
    <mergeCell ref="B271:H271"/>
    <mergeCell ref="I269:J269"/>
    <mergeCell ref="K269:N269"/>
    <mergeCell ref="Z277:AB277"/>
    <mergeCell ref="AC277:AE277"/>
    <mergeCell ref="B269:H269"/>
    <mergeCell ref="O270:P270"/>
    <mergeCell ref="AC270:AE270"/>
    <mergeCell ref="AC275:AE275"/>
    <mergeCell ref="B274:N274"/>
    <mergeCell ref="O274:P274"/>
    <mergeCell ref="Q274:S274"/>
    <mergeCell ref="T274:V274"/>
    <mergeCell ref="W274:Y274"/>
    <mergeCell ref="Z279:AB279"/>
    <mergeCell ref="AC279:AE279"/>
    <mergeCell ref="W280:Y280"/>
    <mergeCell ref="K276:N276"/>
    <mergeCell ref="O276:P276"/>
    <mergeCell ref="AL192:AN192"/>
    <mergeCell ref="AO192:AQ192"/>
    <mergeCell ref="AL184:AN184"/>
    <mergeCell ref="B197:H197"/>
    <mergeCell ref="I197:J197"/>
    <mergeCell ref="B192:N192"/>
    <mergeCell ref="O192:P192"/>
    <mergeCell ref="Q192:S192"/>
    <mergeCell ref="B191:H191"/>
    <mergeCell ref="I191:J191"/>
    <mergeCell ref="K191:N191"/>
    <mergeCell ref="O191:P191"/>
    <mergeCell ref="Q191:S191"/>
    <mergeCell ref="B190:H190"/>
    <mergeCell ref="I190:J190"/>
    <mergeCell ref="K190:N190"/>
    <mergeCell ref="O190:P190"/>
    <mergeCell ref="AO197:AQ197"/>
    <mergeCell ref="Z186:AB186"/>
    <mergeCell ref="AC186:AE186"/>
    <mergeCell ref="AF186:AH186"/>
    <mergeCell ref="AI186:AK186"/>
    <mergeCell ref="AL186:AN186"/>
    <mergeCell ref="AO195:AQ195"/>
    <mergeCell ref="O197:P197"/>
    <mergeCell ref="Q197:S197"/>
    <mergeCell ref="T197:V197"/>
    <mergeCell ref="AL194:AN194"/>
    <mergeCell ref="AO194:AQ194"/>
    <mergeCell ref="T191:V191"/>
    <mergeCell ref="W197:Y197"/>
    <mergeCell ref="AF196:AH196"/>
    <mergeCell ref="B132:H132"/>
    <mergeCell ref="I132:J132"/>
    <mergeCell ref="AI132:AK132"/>
    <mergeCell ref="AL132:AN132"/>
    <mergeCell ref="O195:P195"/>
    <mergeCell ref="Q195:S195"/>
    <mergeCell ref="T195:V195"/>
    <mergeCell ref="W195:Y195"/>
    <mergeCell ref="Z195:AB195"/>
    <mergeCell ref="AC195:AE195"/>
    <mergeCell ref="AO182:AQ182"/>
    <mergeCell ref="AO191:AQ191"/>
    <mergeCell ref="AO184:AQ184"/>
    <mergeCell ref="AO183:AQ183"/>
    <mergeCell ref="W193:Y193"/>
    <mergeCell ref="Z193:AB193"/>
    <mergeCell ref="AC193:AE193"/>
    <mergeCell ref="AF193:AH193"/>
    <mergeCell ref="W183:Y183"/>
    <mergeCell ref="W186:Y186"/>
    <mergeCell ref="AL188:AN188"/>
    <mergeCell ref="O188:P188"/>
    <mergeCell ref="Q188:S188"/>
    <mergeCell ref="T188:V188"/>
    <mergeCell ref="W188:Y188"/>
    <mergeCell ref="AO181:AQ181"/>
    <mergeCell ref="AF182:AH182"/>
    <mergeCell ref="AI182:AK182"/>
    <mergeCell ref="AL182:AN182"/>
    <mergeCell ref="AL193:AN193"/>
    <mergeCell ref="AO193:AQ193"/>
    <mergeCell ref="AO188:AQ188"/>
    <mergeCell ref="K129:N129"/>
    <mergeCell ref="O129:P129"/>
    <mergeCell ref="Q129:S129"/>
    <mergeCell ref="T129:V129"/>
    <mergeCell ref="W129:Y129"/>
    <mergeCell ref="Z129:AB129"/>
    <mergeCell ref="AC129:AE129"/>
    <mergeCell ref="AF129:AH129"/>
    <mergeCell ref="AI129:AK129"/>
    <mergeCell ref="AL129:AN129"/>
    <mergeCell ref="K132:N132"/>
    <mergeCell ref="O132:P132"/>
    <mergeCell ref="Q132:S132"/>
    <mergeCell ref="T132:V132"/>
    <mergeCell ref="W132:Y132"/>
    <mergeCell ref="Z132:AB132"/>
    <mergeCell ref="AC132:AE132"/>
    <mergeCell ref="AF132:AH132"/>
    <mergeCell ref="T131:V131"/>
    <mergeCell ref="W131:Y131"/>
    <mergeCell ref="Z131:AB131"/>
    <mergeCell ref="AC131:AE131"/>
    <mergeCell ref="AF131:AH131"/>
    <mergeCell ref="AI131:AK131"/>
    <mergeCell ref="AL131:AN131"/>
    <mergeCell ref="AO129:AQ129"/>
    <mergeCell ref="O141:P141"/>
    <mergeCell ref="Q141:S141"/>
    <mergeCell ref="AI134:AK134"/>
    <mergeCell ref="AL134:AN134"/>
    <mergeCell ref="AO134:AQ134"/>
    <mergeCell ref="AI146:AK146"/>
    <mergeCell ref="AL146:AN146"/>
    <mergeCell ref="AO146:AQ146"/>
    <mergeCell ref="AO173:AQ173"/>
    <mergeCell ref="T170:V170"/>
    <mergeCell ref="B131:H131"/>
    <mergeCell ref="I131:J131"/>
    <mergeCell ref="K131:N131"/>
    <mergeCell ref="I271:J271"/>
    <mergeCell ref="K271:N271"/>
    <mergeCell ref="O271:P271"/>
    <mergeCell ref="Q271:S271"/>
    <mergeCell ref="T271:V271"/>
    <mergeCell ref="W271:Y271"/>
    <mergeCell ref="Z271:AB271"/>
    <mergeCell ref="AC271:AE271"/>
    <mergeCell ref="AF271:AH271"/>
    <mergeCell ref="AI271:AK271"/>
    <mergeCell ref="AL271:AN271"/>
    <mergeCell ref="AO271:AQ271"/>
    <mergeCell ref="Q270:S270"/>
    <mergeCell ref="T270:V270"/>
    <mergeCell ref="W270:Y270"/>
    <mergeCell ref="Z270:AB270"/>
    <mergeCell ref="O131:P131"/>
    <mergeCell ref="Q131:S131"/>
    <mergeCell ref="AO131:AQ131"/>
    <mergeCell ref="I141:J141"/>
    <mergeCell ref="AO141:AQ141"/>
    <mergeCell ref="AI153:AK153"/>
    <mergeCell ref="B129:H129"/>
    <mergeCell ref="I129:J129"/>
    <mergeCell ref="O61:P61"/>
    <mergeCell ref="Q61:S61"/>
    <mergeCell ref="T61:V61"/>
    <mergeCell ref="W61:Y61"/>
    <mergeCell ref="Z61:AB61"/>
    <mergeCell ref="AC61:AE61"/>
    <mergeCell ref="AF61:AH61"/>
    <mergeCell ref="AI61:AK61"/>
    <mergeCell ref="AL61:AN61"/>
    <mergeCell ref="AO61:AQ61"/>
    <mergeCell ref="B66:H66"/>
    <mergeCell ref="I66:J66"/>
    <mergeCell ref="K66:N66"/>
    <mergeCell ref="O66:P66"/>
    <mergeCell ref="Q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Q65:S65"/>
    <mergeCell ref="T65:V65"/>
    <mergeCell ref="AO65:AQ65"/>
    <mergeCell ref="AL62:AN62"/>
    <mergeCell ref="AO62:AQ62"/>
    <mergeCell ref="B61:H61"/>
    <mergeCell ref="B71:H71"/>
    <mergeCell ref="I71:J71"/>
    <mergeCell ref="K71:N71"/>
    <mergeCell ref="O71:P71"/>
    <mergeCell ref="Q71:S71"/>
    <mergeCell ref="T71:V71"/>
    <mergeCell ref="W71:Y71"/>
    <mergeCell ref="Z71:AB71"/>
    <mergeCell ref="AC71:AE71"/>
    <mergeCell ref="AF71:AH71"/>
    <mergeCell ref="AI71:AK71"/>
    <mergeCell ref="AL71:AN71"/>
    <mergeCell ref="AO71:AQ71"/>
    <mergeCell ref="B75:H75"/>
    <mergeCell ref="I75:J75"/>
    <mergeCell ref="K75:N75"/>
    <mergeCell ref="O75:P75"/>
    <mergeCell ref="Q75:S75"/>
    <mergeCell ref="T75:V75"/>
    <mergeCell ref="W75:Y75"/>
    <mergeCell ref="Z75:AB75"/>
    <mergeCell ref="AC75:AE75"/>
    <mergeCell ref="AF75:AH75"/>
    <mergeCell ref="AI75:AK75"/>
    <mergeCell ref="AL75:AN75"/>
    <mergeCell ref="AO75:AQ75"/>
    <mergeCell ref="AC74:AE74"/>
    <mergeCell ref="AF74:AH74"/>
    <mergeCell ref="AI74:AK74"/>
    <mergeCell ref="Z100:AB100"/>
    <mergeCell ref="AC100:AE100"/>
    <mergeCell ref="AF100:AH100"/>
    <mergeCell ref="AI100:AK100"/>
    <mergeCell ref="AL100:AN100"/>
    <mergeCell ref="AO100:AQ100"/>
    <mergeCell ref="B101:H101"/>
    <mergeCell ref="I101:J101"/>
    <mergeCell ref="K101:N101"/>
    <mergeCell ref="O101:P101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W100:Y100"/>
    <mergeCell ref="AF102:AH102"/>
    <mergeCell ref="AI102:AK102"/>
    <mergeCell ref="AL102:AN102"/>
    <mergeCell ref="AO102:AQ102"/>
    <mergeCell ref="B103:H103"/>
    <mergeCell ref="I103:J103"/>
    <mergeCell ref="K103:N103"/>
    <mergeCell ref="O103:P103"/>
    <mergeCell ref="Q103:S103"/>
    <mergeCell ref="T103:V103"/>
    <mergeCell ref="W103:Y103"/>
    <mergeCell ref="Z103:AB103"/>
    <mergeCell ref="AC103:AE103"/>
    <mergeCell ref="AF103:AH103"/>
    <mergeCell ref="AI103:AK103"/>
    <mergeCell ref="AL103:AN103"/>
    <mergeCell ref="AO103:AQ103"/>
    <mergeCell ref="B102:H102"/>
    <mergeCell ref="I102:J102"/>
    <mergeCell ref="K102:N102"/>
    <mergeCell ref="O102:P102"/>
    <mergeCell ref="Q102:S102"/>
    <mergeCell ref="T102:V102"/>
    <mergeCell ref="W102:Y102"/>
    <mergeCell ref="Z102:AB102"/>
    <mergeCell ref="AC102:AE102"/>
    <mergeCell ref="AO115:AQ115"/>
    <mergeCell ref="B113:H113"/>
    <mergeCell ref="I113:J113"/>
    <mergeCell ref="K113:N113"/>
    <mergeCell ref="O113:P113"/>
    <mergeCell ref="Q113:S113"/>
    <mergeCell ref="T113:V113"/>
    <mergeCell ref="AO113:AQ113"/>
    <mergeCell ref="B115:H115"/>
    <mergeCell ref="I115:J115"/>
    <mergeCell ref="Z117:AB117"/>
    <mergeCell ref="AC117:AE117"/>
    <mergeCell ref="B111:N111"/>
    <mergeCell ref="O111:P111"/>
    <mergeCell ref="Q111:S111"/>
    <mergeCell ref="T111:V111"/>
    <mergeCell ref="W111:Y111"/>
    <mergeCell ref="Z111:AB111"/>
    <mergeCell ref="Z112:AB112"/>
    <mergeCell ref="AC112:AE112"/>
    <mergeCell ref="B116:N116"/>
    <mergeCell ref="O116:P116"/>
    <mergeCell ref="Q116:S116"/>
    <mergeCell ref="AF117:AH117"/>
    <mergeCell ref="AI117:AK117"/>
    <mergeCell ref="AL116:AN116"/>
    <mergeCell ref="AO116:AQ116"/>
    <mergeCell ref="B117:H117"/>
    <mergeCell ref="I117:J117"/>
    <mergeCell ref="K117:N117"/>
    <mergeCell ref="O117:P117"/>
    <mergeCell ref="Q117:S117"/>
    <mergeCell ref="K122:N122"/>
    <mergeCell ref="O122:P122"/>
    <mergeCell ref="Q122:S122"/>
    <mergeCell ref="T122:V122"/>
    <mergeCell ref="AI114:AK114"/>
    <mergeCell ref="AL114:AN114"/>
    <mergeCell ref="AO114:AQ114"/>
    <mergeCell ref="AO112:AQ112"/>
    <mergeCell ref="AO111:AQ111"/>
    <mergeCell ref="AF110:AH110"/>
    <mergeCell ref="AI110:AK110"/>
    <mergeCell ref="AL110:AN110"/>
    <mergeCell ref="AO110:AQ110"/>
    <mergeCell ref="W113:Y113"/>
    <mergeCell ref="Z113:AB113"/>
    <mergeCell ref="AC113:AE113"/>
    <mergeCell ref="AC111:AE111"/>
    <mergeCell ref="AF111:AH111"/>
    <mergeCell ref="AI111:AK111"/>
    <mergeCell ref="AI116:AK116"/>
    <mergeCell ref="AF119:AH119"/>
    <mergeCell ref="AI119:AK119"/>
    <mergeCell ref="AL119:AN119"/>
    <mergeCell ref="AO119:AQ119"/>
    <mergeCell ref="AL117:AN117"/>
    <mergeCell ref="AO117:AQ117"/>
    <mergeCell ref="Z116:AB116"/>
    <mergeCell ref="AC116:AE116"/>
    <mergeCell ref="AF116:AH116"/>
    <mergeCell ref="T117:V117"/>
    <mergeCell ref="W117:Y117"/>
    <mergeCell ref="K118:N118"/>
    <mergeCell ref="AO118:AQ118"/>
    <mergeCell ref="B130:H130"/>
    <mergeCell ref="I130:J130"/>
    <mergeCell ref="K130:N130"/>
    <mergeCell ref="O130:P130"/>
    <mergeCell ref="Q130:S130"/>
    <mergeCell ref="T130:V130"/>
    <mergeCell ref="W130:Y130"/>
    <mergeCell ref="Z130:AB130"/>
    <mergeCell ref="AC130:AE130"/>
    <mergeCell ref="AF130:AH130"/>
    <mergeCell ref="AI130:AK130"/>
    <mergeCell ref="AL130:AN130"/>
    <mergeCell ref="AO130:AQ130"/>
    <mergeCell ref="B122:H122"/>
    <mergeCell ref="I122:J122"/>
    <mergeCell ref="AI165:AK165"/>
    <mergeCell ref="AL165:AN165"/>
    <mergeCell ref="AO165:AQ165"/>
    <mergeCell ref="AL162:AN162"/>
    <mergeCell ref="Z165:AB165"/>
    <mergeCell ref="AO132:AQ132"/>
    <mergeCell ref="T164:V164"/>
    <mergeCell ref="B155:H155"/>
    <mergeCell ref="I155:J155"/>
    <mergeCell ref="K155:N155"/>
    <mergeCell ref="O155:P155"/>
    <mergeCell ref="Q155:S155"/>
    <mergeCell ref="T155:V155"/>
    <mergeCell ref="W155:Y155"/>
    <mergeCell ref="AC134:AE134"/>
    <mergeCell ref="AF134:AH134"/>
    <mergeCell ref="B170:H170"/>
    <mergeCell ref="T154:V154"/>
    <mergeCell ref="W154:Y154"/>
    <mergeCell ref="Z154:AB154"/>
    <mergeCell ref="B167:H167"/>
    <mergeCell ref="K167:N167"/>
    <mergeCell ref="O167:P167"/>
    <mergeCell ref="B164:H164"/>
    <mergeCell ref="I164:J164"/>
    <mergeCell ref="K164:N164"/>
    <mergeCell ref="O164:P164"/>
    <mergeCell ref="Q164:S164"/>
    <mergeCell ref="T160:V160"/>
    <mergeCell ref="T163:V163"/>
    <mergeCell ref="T161:V161"/>
    <mergeCell ref="K170:N170"/>
    <mergeCell ref="O170:P170"/>
    <mergeCell ref="T156:V156"/>
    <mergeCell ref="O162:P162"/>
    <mergeCell ref="Q162:S162"/>
    <mergeCell ref="B162:N162"/>
    <mergeCell ref="T159:V159"/>
    <mergeCell ref="W159:Y159"/>
    <mergeCell ref="Z159:AB159"/>
    <mergeCell ref="B166:H166"/>
    <mergeCell ref="B169:H169"/>
    <mergeCell ref="I169:J169"/>
    <mergeCell ref="K165:N165"/>
    <mergeCell ref="O165:P165"/>
    <mergeCell ref="Q165:S165"/>
    <mergeCell ref="Z162:AB162"/>
    <mergeCell ref="Z161:AB161"/>
    <mergeCell ref="B135:H135"/>
    <mergeCell ref="I135:J135"/>
    <mergeCell ref="K135:N135"/>
    <mergeCell ref="O135:P135"/>
    <mergeCell ref="Q135:S135"/>
    <mergeCell ref="T135:V135"/>
    <mergeCell ref="W135:Y135"/>
    <mergeCell ref="Z135:AB135"/>
    <mergeCell ref="AC135:AE135"/>
    <mergeCell ref="AF135:AH135"/>
    <mergeCell ref="AI135:AK135"/>
    <mergeCell ref="T144:V144"/>
    <mergeCell ref="B156:H156"/>
    <mergeCell ref="T141:V141"/>
    <mergeCell ref="W141:Y141"/>
    <mergeCell ref="Z141:AB141"/>
    <mergeCell ref="AC141:AE141"/>
    <mergeCell ref="Z147:AB147"/>
    <mergeCell ref="AC147:AE147"/>
    <mergeCell ref="AF146:AH146"/>
    <mergeCell ref="T146:V146"/>
    <mergeCell ref="AC143:AE143"/>
    <mergeCell ref="AF143:AH143"/>
    <mergeCell ref="AF153:AH153"/>
    <mergeCell ref="T150:V150"/>
    <mergeCell ref="W150:Y150"/>
    <mergeCell ref="Z150:AB150"/>
    <mergeCell ref="B141:H141"/>
    <mergeCell ref="AC148:AE148"/>
    <mergeCell ref="AI144:AK144"/>
    <mergeCell ref="B148:H148"/>
    <mergeCell ref="K141:N141"/>
    <mergeCell ref="AO160:AQ160"/>
    <mergeCell ref="AL159:AN159"/>
    <mergeCell ref="AI157:AK157"/>
    <mergeCell ref="AL157:AN157"/>
    <mergeCell ref="AO157:AQ157"/>
    <mergeCell ref="AO159:AQ159"/>
    <mergeCell ref="AI162:AK162"/>
    <mergeCell ref="W164:Y164"/>
    <mergeCell ref="Z164:AB164"/>
    <mergeCell ref="AC164:AE164"/>
    <mergeCell ref="AF164:AH164"/>
    <mergeCell ref="AO162:AQ162"/>
    <mergeCell ref="AO163:AQ163"/>
    <mergeCell ref="AF156:AH156"/>
    <mergeCell ref="W163:Y163"/>
    <mergeCell ref="Z163:AB163"/>
    <mergeCell ref="AC163:AE163"/>
    <mergeCell ref="AO156:AQ156"/>
    <mergeCell ref="AO164:AQ164"/>
    <mergeCell ref="AF162:AH162"/>
    <mergeCell ref="B173:H173"/>
    <mergeCell ref="I173:J173"/>
    <mergeCell ref="K173:N173"/>
    <mergeCell ref="O173:P173"/>
    <mergeCell ref="Q173:S173"/>
    <mergeCell ref="T173:V173"/>
    <mergeCell ref="W173:Y173"/>
    <mergeCell ref="Z173:AB173"/>
    <mergeCell ref="AC173:AE173"/>
    <mergeCell ref="AF173:AH173"/>
    <mergeCell ref="AI173:AK173"/>
    <mergeCell ref="AL173:AN173"/>
    <mergeCell ref="B171:H171"/>
    <mergeCell ref="I171:J171"/>
    <mergeCell ref="K171:N171"/>
    <mergeCell ref="B172:H172"/>
    <mergeCell ref="I172:J172"/>
    <mergeCell ref="K172:N172"/>
    <mergeCell ref="O172:P172"/>
    <mergeCell ref="AO153:AQ153"/>
    <mergeCell ref="K169:N169"/>
    <mergeCell ref="O169:P169"/>
    <mergeCell ref="W170:Y170"/>
    <mergeCell ref="Z170:AB170"/>
    <mergeCell ref="AC170:AE170"/>
    <mergeCell ref="AF170:AH170"/>
    <mergeCell ref="AI170:AK170"/>
    <mergeCell ref="AL170:AN170"/>
    <mergeCell ref="AO170:AQ170"/>
    <mergeCell ref="T172:V172"/>
    <mergeCell ref="W172:Y172"/>
    <mergeCell ref="Z172:AB172"/>
    <mergeCell ref="AC172:AE172"/>
    <mergeCell ref="AF172:AH172"/>
    <mergeCell ref="T171:V171"/>
    <mergeCell ref="AL172:AN172"/>
    <mergeCell ref="AO172:AQ172"/>
    <mergeCell ref="AI169:AK169"/>
    <mergeCell ref="AL169:AN169"/>
    <mergeCell ref="AO169:AQ169"/>
    <mergeCell ref="Z171:AB171"/>
    <mergeCell ref="AC171:AE171"/>
    <mergeCell ref="AF171:AH171"/>
    <mergeCell ref="AI171:AK171"/>
    <mergeCell ref="AL171:AN171"/>
    <mergeCell ref="AO171:AQ171"/>
    <mergeCell ref="AC169:AE169"/>
    <mergeCell ref="AF169:AH169"/>
    <mergeCell ref="AO167:AQ167"/>
    <mergeCell ref="AF167:AH167"/>
    <mergeCell ref="AF166:AH166"/>
    <mergeCell ref="AF165:AH165"/>
    <mergeCell ref="T165:V165"/>
    <mergeCell ref="Q123:S123"/>
    <mergeCell ref="T123:V123"/>
    <mergeCell ref="W123:Y123"/>
    <mergeCell ref="Z123:AB123"/>
    <mergeCell ref="AC123:AE123"/>
    <mergeCell ref="AF123:AH123"/>
    <mergeCell ref="AI123:AK123"/>
    <mergeCell ref="AL123:AN123"/>
    <mergeCell ref="W142:Y142"/>
    <mergeCell ref="Z142:AB142"/>
    <mergeCell ref="AC142:AE142"/>
    <mergeCell ref="AF142:AH142"/>
    <mergeCell ref="AI142:AK142"/>
    <mergeCell ref="AL142:AN142"/>
    <mergeCell ref="AF141:AH141"/>
    <mergeCell ref="AI141:AK141"/>
    <mergeCell ref="AL141:AN141"/>
    <mergeCell ref="AL153:AN153"/>
    <mergeCell ref="AI164:AK164"/>
    <mergeCell ref="AL164:AN164"/>
    <mergeCell ref="AL145:AN145"/>
    <mergeCell ref="AF155:AH155"/>
    <mergeCell ref="AC154:AE154"/>
    <mergeCell ref="AL152:AN152"/>
    <mergeCell ref="AL160:AN160"/>
    <mergeCell ref="Z155:AB155"/>
    <mergeCell ref="AI128:AK128"/>
    <mergeCell ref="AL128:AN128"/>
    <mergeCell ref="W144:Y144"/>
    <mergeCell ref="T148:V148"/>
    <mergeCell ref="AO152:AQ152"/>
    <mergeCell ref="AI156:AK156"/>
    <mergeCell ref="B163:H163"/>
    <mergeCell ref="Z153:AB153"/>
    <mergeCell ref="AF163:AH163"/>
    <mergeCell ref="AI163:AK163"/>
    <mergeCell ref="AL163:AN163"/>
    <mergeCell ref="O152:P152"/>
    <mergeCell ref="Q152:S152"/>
    <mergeCell ref="T152:V152"/>
    <mergeCell ref="W152:Y152"/>
    <mergeCell ref="Z152:AB152"/>
    <mergeCell ref="AC152:AE152"/>
    <mergeCell ref="AF152:AH152"/>
    <mergeCell ref="AI152:AK152"/>
    <mergeCell ref="AF158:AH158"/>
    <mergeCell ref="T157:V157"/>
    <mergeCell ref="K156:N156"/>
    <mergeCell ref="T162:V162"/>
    <mergeCell ref="W162:Y162"/>
    <mergeCell ref="B157:H157"/>
    <mergeCell ref="I157:J157"/>
    <mergeCell ref="K157:N157"/>
    <mergeCell ref="AF154:AH154"/>
    <mergeCell ref="Z156:AB156"/>
    <mergeCell ref="B159:H159"/>
    <mergeCell ref="AC162:AE162"/>
    <mergeCell ref="AL156:AN156"/>
    <mergeCell ref="B154:H154"/>
    <mergeCell ref="I154:J154"/>
    <mergeCell ref="K154:N154"/>
    <mergeCell ref="AI160:AK160"/>
    <mergeCell ref="B177:H177"/>
    <mergeCell ref="I177:J177"/>
    <mergeCell ref="K177:N177"/>
    <mergeCell ref="O177:P177"/>
    <mergeCell ref="Q177:S177"/>
    <mergeCell ref="T177:V177"/>
    <mergeCell ref="W177:Y177"/>
    <mergeCell ref="Z177:AB177"/>
    <mergeCell ref="AC177:AE177"/>
    <mergeCell ref="AF177:AH177"/>
    <mergeCell ref="AI177:AK177"/>
    <mergeCell ref="AL177:AN177"/>
    <mergeCell ref="AO177:AQ177"/>
    <mergeCell ref="AO186:AQ186"/>
    <mergeCell ref="AL191:AN191"/>
    <mergeCell ref="Z183:AB183"/>
    <mergeCell ref="AC183:AE183"/>
    <mergeCell ref="AF183:AH183"/>
    <mergeCell ref="AC189:AE189"/>
    <mergeCell ref="AF189:AH189"/>
    <mergeCell ref="AI189:AK189"/>
    <mergeCell ref="AL189:AN189"/>
    <mergeCell ref="AL187:AN187"/>
    <mergeCell ref="B181:H181"/>
    <mergeCell ref="I181:J181"/>
    <mergeCell ref="K181:N181"/>
    <mergeCell ref="AL179:AN179"/>
    <mergeCell ref="AI183:AK183"/>
    <mergeCell ref="AL183:AN183"/>
    <mergeCell ref="B183:H183"/>
    <mergeCell ref="I183:J183"/>
    <mergeCell ref="B189:H189"/>
    <mergeCell ref="AC203:AE203"/>
    <mergeCell ref="AF203:AH203"/>
    <mergeCell ref="AI203:AK203"/>
    <mergeCell ref="AL203:AN203"/>
    <mergeCell ref="AO203:AQ203"/>
    <mergeCell ref="AO178:AQ178"/>
    <mergeCell ref="AO187:AQ187"/>
    <mergeCell ref="AO190:AQ190"/>
    <mergeCell ref="AO189:AQ189"/>
    <mergeCell ref="K187:N187"/>
    <mergeCell ref="O187:P187"/>
    <mergeCell ref="Q187:S187"/>
    <mergeCell ref="T187:V187"/>
    <mergeCell ref="W187:Y187"/>
    <mergeCell ref="Z187:AB187"/>
    <mergeCell ref="AC187:AE187"/>
    <mergeCell ref="Q190:S190"/>
    <mergeCell ref="T190:V190"/>
    <mergeCell ref="W190:Y190"/>
    <mergeCell ref="Z181:AB181"/>
    <mergeCell ref="AC181:AE181"/>
    <mergeCell ref="AF181:AH181"/>
    <mergeCell ref="AI181:AK181"/>
    <mergeCell ref="AL181:AN181"/>
    <mergeCell ref="AF185:AH185"/>
    <mergeCell ref="AI185:AK185"/>
    <mergeCell ref="AC180:AE180"/>
    <mergeCell ref="AF199:AH199"/>
    <mergeCell ref="AL178:AN178"/>
    <mergeCell ref="T189:V189"/>
    <mergeCell ref="W189:Y189"/>
    <mergeCell ref="Z189:AB189"/>
    <mergeCell ref="AL180:AN180"/>
    <mergeCell ref="I184:J184"/>
    <mergeCell ref="Q179:S179"/>
    <mergeCell ref="O202:P202"/>
    <mergeCell ref="Q202:S202"/>
    <mergeCell ref="T202:V202"/>
    <mergeCell ref="O196:P196"/>
    <mergeCell ref="W201:Y201"/>
    <mergeCell ref="B195:H195"/>
    <mergeCell ref="I195:J195"/>
    <mergeCell ref="K195:N195"/>
    <mergeCell ref="B198:H198"/>
    <mergeCell ref="I198:J198"/>
    <mergeCell ref="K198:N198"/>
    <mergeCell ref="T192:V192"/>
    <mergeCell ref="B202:H202"/>
    <mergeCell ref="K199:N199"/>
    <mergeCell ref="O199:P199"/>
    <mergeCell ref="Q199:S199"/>
    <mergeCell ref="T199:V199"/>
    <mergeCell ref="W199:Y199"/>
    <mergeCell ref="T196:V196"/>
    <mergeCell ref="W196:Y196"/>
    <mergeCell ref="K197:N197"/>
    <mergeCell ref="B201:H201"/>
    <mergeCell ref="I201:J201"/>
    <mergeCell ref="K201:N201"/>
    <mergeCell ref="O201:P201"/>
    <mergeCell ref="Q201:S201"/>
    <mergeCell ref="T201:V201"/>
    <mergeCell ref="K196:N196"/>
    <mergeCell ref="B196:H196"/>
    <mergeCell ref="AI202:AK202"/>
    <mergeCell ref="AL202:AN202"/>
    <mergeCell ref="AO202:AQ202"/>
    <mergeCell ref="B203:H203"/>
    <mergeCell ref="I203:J203"/>
    <mergeCell ref="K203:N203"/>
    <mergeCell ref="O203:P203"/>
    <mergeCell ref="Q203:S203"/>
    <mergeCell ref="T203:V203"/>
    <mergeCell ref="W203:Y203"/>
    <mergeCell ref="Z203:AB203"/>
    <mergeCell ref="B194:H194"/>
    <mergeCell ref="I194:J194"/>
    <mergeCell ref="K194:N194"/>
    <mergeCell ref="O194:P194"/>
    <mergeCell ref="Q194:S194"/>
    <mergeCell ref="T194:V194"/>
    <mergeCell ref="W194:Y194"/>
    <mergeCell ref="Z194:AB194"/>
    <mergeCell ref="AC194:AE194"/>
    <mergeCell ref="AO198:AQ198"/>
    <mergeCell ref="AF195:AH195"/>
    <mergeCell ref="AI195:AK195"/>
    <mergeCell ref="AL195:AN195"/>
    <mergeCell ref="Q196:S196"/>
    <mergeCell ref="AI198:AK198"/>
    <mergeCell ref="AL198:AN198"/>
    <mergeCell ref="AF198:AH198"/>
    <mergeCell ref="Z201:AB201"/>
    <mergeCell ref="AO199:AQ199"/>
    <mergeCell ref="AI200:AK200"/>
    <mergeCell ref="AL200:AN200"/>
    <mergeCell ref="AC204:AE204"/>
    <mergeCell ref="AF204:AH204"/>
    <mergeCell ref="AI204:AK204"/>
    <mergeCell ref="AL204:AN204"/>
    <mergeCell ref="AO204:AQ204"/>
    <mergeCell ref="B214:H214"/>
    <mergeCell ref="I214:J214"/>
    <mergeCell ref="K214:N214"/>
    <mergeCell ref="O214:P214"/>
    <mergeCell ref="Q214:S214"/>
    <mergeCell ref="T214:V214"/>
    <mergeCell ref="W214:Y214"/>
    <mergeCell ref="Z214:AB214"/>
    <mergeCell ref="AC214:AE214"/>
    <mergeCell ref="AF214:AH214"/>
    <mergeCell ref="AI214:AK214"/>
    <mergeCell ref="AL214:AN214"/>
    <mergeCell ref="B208:H208"/>
    <mergeCell ref="I208:J208"/>
    <mergeCell ref="AO205:AQ205"/>
    <mergeCell ref="AL205:AN205"/>
    <mergeCell ref="AF206:AH206"/>
    <mergeCell ref="AI206:AK206"/>
    <mergeCell ref="AL206:AN206"/>
    <mergeCell ref="AO206:AQ206"/>
    <mergeCell ref="B207:H207"/>
    <mergeCell ref="I207:J207"/>
    <mergeCell ref="K207:N207"/>
    <mergeCell ref="O207:P207"/>
    <mergeCell ref="Q207:S207"/>
    <mergeCell ref="AI207:AK207"/>
    <mergeCell ref="AO207:AQ207"/>
    <mergeCell ref="AL233:AN233"/>
    <mergeCell ref="AO233:AQ233"/>
    <mergeCell ref="B232:H232"/>
    <mergeCell ref="I232:N232"/>
    <mergeCell ref="O232:P232"/>
    <mergeCell ref="Q232:S232"/>
    <mergeCell ref="T232:V232"/>
    <mergeCell ref="W232:Y232"/>
    <mergeCell ref="AI232:AK232"/>
    <mergeCell ref="W230:Y230"/>
    <mergeCell ref="AF226:AH226"/>
    <mergeCell ref="AI226:AK226"/>
    <mergeCell ref="B233:N233"/>
    <mergeCell ref="O233:P233"/>
    <mergeCell ref="Q233:S233"/>
    <mergeCell ref="T233:V233"/>
    <mergeCell ref="W233:Y233"/>
    <mergeCell ref="Z233:AB233"/>
    <mergeCell ref="AC233:AE233"/>
    <mergeCell ref="Z232:AB232"/>
    <mergeCell ref="I231:J231"/>
    <mergeCell ref="K231:N231"/>
    <mergeCell ref="O231:P231"/>
    <mergeCell ref="B227:H227"/>
    <mergeCell ref="I227:J227"/>
    <mergeCell ref="K227:N227"/>
    <mergeCell ref="O227:P227"/>
    <mergeCell ref="Q227:S227"/>
    <mergeCell ref="T227:V227"/>
    <mergeCell ref="W227:Y227"/>
    <mergeCell ref="Z227:AB227"/>
    <mergeCell ref="AC227:AE227"/>
    <mergeCell ref="AO240:AQ240"/>
    <mergeCell ref="AO242:AQ242"/>
    <mergeCell ref="B243:H243"/>
    <mergeCell ref="I243:J243"/>
    <mergeCell ref="K243:N243"/>
    <mergeCell ref="O243:P243"/>
    <mergeCell ref="Q243:S243"/>
    <mergeCell ref="AO239:AQ239"/>
    <mergeCell ref="AL239:AN239"/>
    <mergeCell ref="B237:N237"/>
    <mergeCell ref="O237:P237"/>
    <mergeCell ref="Q237:S237"/>
    <mergeCell ref="T237:V237"/>
    <mergeCell ref="W237:Y237"/>
    <mergeCell ref="Z237:AB237"/>
    <mergeCell ref="Z238:AB238"/>
    <mergeCell ref="AC238:AE238"/>
    <mergeCell ref="AF238:AH238"/>
    <mergeCell ref="AI238:AK238"/>
    <mergeCell ref="AL238:AN238"/>
    <mergeCell ref="AO238:AQ238"/>
    <mergeCell ref="AL237:AN237"/>
    <mergeCell ref="B241:H241"/>
    <mergeCell ref="AO237:AQ237"/>
    <mergeCell ref="B238:N238"/>
    <mergeCell ref="O238:P238"/>
    <mergeCell ref="Q238:S238"/>
    <mergeCell ref="T238:V238"/>
    <mergeCell ref="W238:Y238"/>
    <mergeCell ref="AC237:AE237"/>
    <mergeCell ref="AF237:AH237"/>
    <mergeCell ref="AC243:AE243"/>
    <mergeCell ref="AF227:AH227"/>
    <mergeCell ref="B228:H228"/>
    <mergeCell ref="K228:N228"/>
    <mergeCell ref="O228:P228"/>
    <mergeCell ref="Q228:S228"/>
    <mergeCell ref="Q249:S249"/>
    <mergeCell ref="T249:V249"/>
    <mergeCell ref="W249:Y249"/>
    <mergeCell ref="Z249:AB249"/>
    <mergeCell ref="AC249:AE249"/>
    <mergeCell ref="AF249:AH249"/>
    <mergeCell ref="AI249:AK249"/>
    <mergeCell ref="AL249:AN249"/>
    <mergeCell ref="AO249:AQ249"/>
    <mergeCell ref="B244:H244"/>
    <mergeCell ref="I244:J244"/>
    <mergeCell ref="K244:N244"/>
    <mergeCell ref="O244:P244"/>
    <mergeCell ref="Q244:S244"/>
    <mergeCell ref="T244:V244"/>
    <mergeCell ref="W244:Y244"/>
    <mergeCell ref="Z244:AB244"/>
    <mergeCell ref="AC244:AE244"/>
    <mergeCell ref="AF244:AH244"/>
    <mergeCell ref="AI244:AK244"/>
    <mergeCell ref="AL244:AN244"/>
    <mergeCell ref="W248:Y248"/>
    <mergeCell ref="Z248:AB248"/>
    <mergeCell ref="AC247:AE247"/>
    <mergeCell ref="AF247:AH247"/>
    <mergeCell ref="AI247:AK247"/>
    <mergeCell ref="AC248:AE248"/>
    <mergeCell ref="Z247:AB247"/>
    <mergeCell ref="AO246:AQ246"/>
    <mergeCell ref="B245:H245"/>
    <mergeCell ref="B250:H250"/>
    <mergeCell ref="I250:J250"/>
    <mergeCell ref="K250:N250"/>
    <mergeCell ref="O250:P250"/>
    <mergeCell ref="Q250:S250"/>
    <mergeCell ref="T250:V250"/>
    <mergeCell ref="W250:Y250"/>
    <mergeCell ref="Z250:AB250"/>
    <mergeCell ref="AC250:AE250"/>
    <mergeCell ref="AF250:AH250"/>
    <mergeCell ref="AI250:AK250"/>
    <mergeCell ref="AL250:AN250"/>
    <mergeCell ref="AO250:AQ250"/>
    <mergeCell ref="AL248:AN248"/>
    <mergeCell ref="AO248:AQ248"/>
    <mergeCell ref="B247:N247"/>
    <mergeCell ref="O247:P247"/>
    <mergeCell ref="Q247:S247"/>
    <mergeCell ref="T247:V247"/>
    <mergeCell ref="W247:Y247"/>
    <mergeCell ref="AL247:AN247"/>
    <mergeCell ref="AO247:AQ247"/>
    <mergeCell ref="B248:H248"/>
    <mergeCell ref="I248:J248"/>
    <mergeCell ref="K248:N248"/>
    <mergeCell ref="O248:P248"/>
    <mergeCell ref="Q248:S248"/>
    <mergeCell ref="T248:V248"/>
    <mergeCell ref="B249:H249"/>
    <mergeCell ref="I249:J249"/>
    <mergeCell ref="K249:N249"/>
    <mergeCell ref="O249:P249"/>
    <mergeCell ref="B251:H251"/>
    <mergeCell ref="I251:J251"/>
    <mergeCell ref="K251:N251"/>
    <mergeCell ref="O251:P251"/>
    <mergeCell ref="Q251:S251"/>
    <mergeCell ref="T251:V251"/>
    <mergeCell ref="W251:Y251"/>
    <mergeCell ref="Z251:AB251"/>
    <mergeCell ref="AC251:AE251"/>
    <mergeCell ref="AF251:AH251"/>
    <mergeCell ref="AI251:AK251"/>
    <mergeCell ref="AL251:AN251"/>
    <mergeCell ref="AF248:AH248"/>
    <mergeCell ref="AI248:AK248"/>
    <mergeCell ref="AO251:AQ251"/>
    <mergeCell ref="B256:H256"/>
    <mergeCell ref="I256:J256"/>
    <mergeCell ref="K256:N256"/>
    <mergeCell ref="O256:P256"/>
    <mergeCell ref="Q256:S256"/>
    <mergeCell ref="T256:V256"/>
    <mergeCell ref="W256:Y256"/>
    <mergeCell ref="Z256:AB256"/>
    <mergeCell ref="AC256:AE256"/>
    <mergeCell ref="AF256:AH256"/>
    <mergeCell ref="AI256:AK256"/>
    <mergeCell ref="AL256:AN256"/>
    <mergeCell ref="AO256:AQ256"/>
    <mergeCell ref="AL255:AN255"/>
    <mergeCell ref="AO255:AQ255"/>
    <mergeCell ref="B254:N254"/>
    <mergeCell ref="O254:P254"/>
    <mergeCell ref="Q254:S254"/>
    <mergeCell ref="T254:V254"/>
    <mergeCell ref="I255:J255"/>
    <mergeCell ref="K255:N255"/>
    <mergeCell ref="O255:P255"/>
    <mergeCell ref="Q255:S255"/>
    <mergeCell ref="T255:V255"/>
    <mergeCell ref="W255:Y255"/>
    <mergeCell ref="Z255:AB255"/>
    <mergeCell ref="Z254:AB254"/>
    <mergeCell ref="AC254:AE254"/>
    <mergeCell ref="B253:N253"/>
    <mergeCell ref="AL254:AN254"/>
    <mergeCell ref="AO254:AQ254"/>
    <mergeCell ref="W277:Y277"/>
    <mergeCell ref="B257:H257"/>
    <mergeCell ref="I257:J257"/>
    <mergeCell ref="K257:N257"/>
    <mergeCell ref="O257:P257"/>
    <mergeCell ref="Q257:S257"/>
    <mergeCell ref="T257:V257"/>
    <mergeCell ref="W257:Y257"/>
    <mergeCell ref="Z257:AB257"/>
    <mergeCell ref="AC257:AE257"/>
    <mergeCell ref="AF257:AH257"/>
    <mergeCell ref="AI257:AK257"/>
    <mergeCell ref="AL257:AN257"/>
    <mergeCell ref="AO257:AQ257"/>
    <mergeCell ref="B258:H258"/>
    <mergeCell ref="I258:J258"/>
    <mergeCell ref="K258:N258"/>
    <mergeCell ref="O258:P258"/>
    <mergeCell ref="Q258:S258"/>
    <mergeCell ref="T258:V258"/>
    <mergeCell ref="W258:Y258"/>
    <mergeCell ref="Z258:AB258"/>
    <mergeCell ref="AC258:AE258"/>
    <mergeCell ref="AF258:AH258"/>
    <mergeCell ref="AI258:AK258"/>
    <mergeCell ref="AL258:AN258"/>
    <mergeCell ref="AO258:AQ258"/>
    <mergeCell ref="Q276:S276"/>
    <mergeCell ref="T276:V276"/>
    <mergeCell ref="W276:Y276"/>
    <mergeCell ref="Z276:AB276"/>
    <mergeCell ref="AF274:AH274"/>
    <mergeCell ref="AO296:AQ296"/>
    <mergeCell ref="AL277:AN277"/>
    <mergeCell ref="AO277:AQ277"/>
    <mergeCell ref="AF273:AH273"/>
    <mergeCell ref="B273:N273"/>
    <mergeCell ref="O273:P273"/>
    <mergeCell ref="Q273:S273"/>
    <mergeCell ref="T273:V273"/>
    <mergeCell ref="AL275:AN275"/>
    <mergeCell ref="AO273:AQ273"/>
    <mergeCell ref="AF275:AH275"/>
    <mergeCell ref="T275:V275"/>
    <mergeCell ref="AO275:AQ275"/>
    <mergeCell ref="W273:Y273"/>
    <mergeCell ref="Z273:AB273"/>
    <mergeCell ref="Z274:AB274"/>
    <mergeCell ref="AC274:AE274"/>
    <mergeCell ref="AO278:AQ278"/>
    <mergeCell ref="B277:H277"/>
    <mergeCell ref="B275:H275"/>
    <mergeCell ref="I275:J275"/>
    <mergeCell ref="O275:P275"/>
    <mergeCell ref="Q275:S275"/>
    <mergeCell ref="AI275:AK275"/>
    <mergeCell ref="AC276:AE276"/>
    <mergeCell ref="AF276:AH276"/>
    <mergeCell ref="AI276:AK276"/>
    <mergeCell ref="AL276:AN276"/>
    <mergeCell ref="AO276:AQ276"/>
    <mergeCell ref="B278:H278"/>
    <mergeCell ref="AC273:AE273"/>
    <mergeCell ref="T277:V277"/>
    <mergeCell ref="W294:Y294"/>
    <mergeCell ref="AF279:AH279"/>
    <mergeCell ref="AI279:AK279"/>
    <mergeCell ref="AL279:AN279"/>
    <mergeCell ref="B279:H279"/>
    <mergeCell ref="AL280:AN280"/>
    <mergeCell ref="B281:H281"/>
    <mergeCell ref="I281:J281"/>
    <mergeCell ref="K281:N281"/>
    <mergeCell ref="AF281:AH281"/>
    <mergeCell ref="AI281:AK281"/>
    <mergeCell ref="AO281:AQ281"/>
    <mergeCell ref="AI297:AK297"/>
    <mergeCell ref="AL297:AN297"/>
    <mergeCell ref="AO297:AQ297"/>
    <mergeCell ref="K284:N284"/>
    <mergeCell ref="O284:P284"/>
    <mergeCell ref="Q284:S284"/>
    <mergeCell ref="T284:V284"/>
    <mergeCell ref="W284:Y284"/>
    <mergeCell ref="Z284:AB284"/>
    <mergeCell ref="AC284:AE284"/>
    <mergeCell ref="AF284:AH284"/>
    <mergeCell ref="AI284:AK284"/>
    <mergeCell ref="AL284:AN284"/>
    <mergeCell ref="AO284:AQ284"/>
    <mergeCell ref="T289:V289"/>
    <mergeCell ref="W289:Y289"/>
    <mergeCell ref="Z289:AB289"/>
    <mergeCell ref="AF296:AH296"/>
    <mergeCell ref="AI296:AK296"/>
    <mergeCell ref="AL296:AN296"/>
    <mergeCell ref="T299:V299"/>
    <mergeCell ref="W299:Y299"/>
    <mergeCell ref="Z299:AB299"/>
    <mergeCell ref="Z300:AB300"/>
    <mergeCell ref="Z303:AB303"/>
    <mergeCell ref="AC303:AE303"/>
    <mergeCell ref="AF303:AH303"/>
    <mergeCell ref="AF298:AH298"/>
    <mergeCell ref="AC300:AE300"/>
    <mergeCell ref="AF300:AH300"/>
    <mergeCell ref="B303:H303"/>
    <mergeCell ref="I303:J303"/>
    <mergeCell ref="W302:Y302"/>
    <mergeCell ref="AF289:AH289"/>
    <mergeCell ref="AI289:AK289"/>
    <mergeCell ref="AL289:AN289"/>
    <mergeCell ref="AO289:AQ289"/>
    <mergeCell ref="O294:P294"/>
    <mergeCell ref="Q294:S294"/>
    <mergeCell ref="T294:V294"/>
    <mergeCell ref="AO294:AQ294"/>
    <mergeCell ref="AI294:AK294"/>
    <mergeCell ref="AL294:AN294"/>
    <mergeCell ref="AI293:AK293"/>
    <mergeCell ref="AL293:AN293"/>
    <mergeCell ref="AO293:AQ293"/>
    <mergeCell ref="AI292:AK292"/>
    <mergeCell ref="AI295:AK295"/>
    <mergeCell ref="AL295:AN295"/>
    <mergeCell ref="AO295:AQ295"/>
    <mergeCell ref="AL292:AN292"/>
    <mergeCell ref="AO292:AQ292"/>
    <mergeCell ref="T300:V300"/>
    <mergeCell ref="W300:Y300"/>
    <mergeCell ref="I308:J308"/>
    <mergeCell ref="K308:N308"/>
    <mergeCell ref="O308:P308"/>
    <mergeCell ref="Q308:S308"/>
    <mergeCell ref="T308:V308"/>
    <mergeCell ref="W308:Y308"/>
    <mergeCell ref="Z308:AB308"/>
    <mergeCell ref="AC308:AE308"/>
    <mergeCell ref="AF308:AH308"/>
    <mergeCell ref="AI308:AK308"/>
    <mergeCell ref="B306:N306"/>
    <mergeCell ref="Z296:AB296"/>
    <mergeCell ref="AO290:AQ290"/>
    <mergeCell ref="Z291:AB291"/>
    <mergeCell ref="AC291:AE291"/>
    <mergeCell ref="AF291:AH291"/>
    <mergeCell ref="T293:V293"/>
    <mergeCell ref="AF297:AH297"/>
    <mergeCell ref="B304:H304"/>
    <mergeCell ref="I304:J304"/>
    <mergeCell ref="K304:N304"/>
    <mergeCell ref="O304:P304"/>
    <mergeCell ref="Q304:S304"/>
    <mergeCell ref="T304:V304"/>
    <mergeCell ref="W304:Y304"/>
    <mergeCell ref="Z304:AB304"/>
    <mergeCell ref="AC304:AE304"/>
    <mergeCell ref="AF304:AH304"/>
    <mergeCell ref="O299:P299"/>
    <mergeCell ref="Q299:S299"/>
    <mergeCell ref="W307:Y307"/>
    <mergeCell ref="Z307:AB307"/>
    <mergeCell ref="AC307:AE307"/>
    <mergeCell ref="AF307:AH307"/>
    <mergeCell ref="AO308:AQ308"/>
    <mergeCell ref="AI303:AK303"/>
    <mergeCell ref="AL303:AN303"/>
    <mergeCell ref="AO303:AQ303"/>
    <mergeCell ref="AL307:AN307"/>
    <mergeCell ref="AO307:AQ307"/>
    <mergeCell ref="AI304:AK304"/>
    <mergeCell ref="AL304:AN304"/>
    <mergeCell ref="K303:N303"/>
    <mergeCell ref="O303:P303"/>
    <mergeCell ref="Q303:S303"/>
    <mergeCell ref="T303:V303"/>
    <mergeCell ref="W303:Y303"/>
    <mergeCell ref="AO304:AQ304"/>
    <mergeCell ref="AF305:AH305"/>
    <mergeCell ref="AI305:AK305"/>
    <mergeCell ref="AL305:AN305"/>
    <mergeCell ref="AO305:AQ305"/>
    <mergeCell ref="B309:H309"/>
    <mergeCell ref="I309:J309"/>
    <mergeCell ref="K309:N309"/>
    <mergeCell ref="O309:P309"/>
    <mergeCell ref="Q309:S309"/>
    <mergeCell ref="T309:V309"/>
    <mergeCell ref="W309:Y309"/>
    <mergeCell ref="Z309:AB309"/>
    <mergeCell ref="AC309:AE309"/>
    <mergeCell ref="AF309:AH309"/>
    <mergeCell ref="AI309:AK309"/>
    <mergeCell ref="AL309:AN309"/>
    <mergeCell ref="AO309:AQ309"/>
    <mergeCell ref="B308:H308"/>
    <mergeCell ref="AI307:AK307"/>
    <mergeCell ref="AL306:AN306"/>
    <mergeCell ref="AO306:AQ306"/>
    <mergeCell ref="B307:H307"/>
    <mergeCell ref="I307:J307"/>
    <mergeCell ref="K307:N307"/>
    <mergeCell ref="O307:P307"/>
    <mergeCell ref="Q307:S307"/>
    <mergeCell ref="AI306:AK306"/>
    <mergeCell ref="AL308:AN308"/>
    <mergeCell ref="O306:P306"/>
    <mergeCell ref="Q306:S306"/>
    <mergeCell ref="T306:V306"/>
    <mergeCell ref="W306:Y306"/>
    <mergeCell ref="Z306:AB306"/>
    <mergeCell ref="AC306:AE306"/>
    <mergeCell ref="AF306:AH306"/>
    <mergeCell ref="T307:V307"/>
    <mergeCell ref="Q310:S310"/>
    <mergeCell ref="T310:V310"/>
    <mergeCell ref="W310:Y310"/>
    <mergeCell ref="Z310:AB310"/>
    <mergeCell ref="AC310:AE310"/>
    <mergeCell ref="AF310:AH310"/>
    <mergeCell ref="AI310:AK310"/>
    <mergeCell ref="AL310:AN310"/>
    <mergeCell ref="AO310:AQ310"/>
    <mergeCell ref="AO315:AQ315"/>
    <mergeCell ref="Z313:AB313"/>
    <mergeCell ref="AC313:AE313"/>
    <mergeCell ref="AF313:AH313"/>
    <mergeCell ref="AI313:AK313"/>
    <mergeCell ref="AC314:AE314"/>
    <mergeCell ref="AF314:AH314"/>
    <mergeCell ref="B323:H323"/>
    <mergeCell ref="I323:J323"/>
    <mergeCell ref="K323:N323"/>
    <mergeCell ref="O323:P323"/>
    <mergeCell ref="Q323:S323"/>
    <mergeCell ref="T323:V323"/>
    <mergeCell ref="W323:Y323"/>
    <mergeCell ref="Z323:AB323"/>
    <mergeCell ref="AC323:AE323"/>
    <mergeCell ref="AF323:AH323"/>
    <mergeCell ref="AI323:AK323"/>
    <mergeCell ref="AL323:AN323"/>
    <mergeCell ref="AO323:AQ323"/>
    <mergeCell ref="Z320:AB320"/>
    <mergeCell ref="AC320:AE320"/>
    <mergeCell ref="AF320:AH320"/>
    <mergeCell ref="AL321:AN321"/>
    <mergeCell ref="AO321:AQ321"/>
    <mergeCell ref="B320:N320"/>
    <mergeCell ref="O320:P320"/>
    <mergeCell ref="Q320:S320"/>
    <mergeCell ref="AL320:AN320"/>
    <mergeCell ref="AO320:AQ320"/>
    <mergeCell ref="B321:H321"/>
    <mergeCell ref="I321:J321"/>
    <mergeCell ref="B322:H322"/>
    <mergeCell ref="B324:H324"/>
    <mergeCell ref="I324:J324"/>
    <mergeCell ref="K324:N324"/>
    <mergeCell ref="O324:P324"/>
    <mergeCell ref="Q324:S324"/>
    <mergeCell ref="T324:V324"/>
    <mergeCell ref="W324:Y324"/>
    <mergeCell ref="Z324:AB324"/>
    <mergeCell ref="AC324:AE324"/>
    <mergeCell ref="AF324:AH324"/>
    <mergeCell ref="AI324:AK324"/>
    <mergeCell ref="AL324:AN324"/>
    <mergeCell ref="AO324:AQ324"/>
    <mergeCell ref="AO326:AQ326"/>
    <mergeCell ref="B325:H325"/>
    <mergeCell ref="I325:J325"/>
    <mergeCell ref="K325:N325"/>
    <mergeCell ref="O325:P325"/>
    <mergeCell ref="Q325:S325"/>
    <mergeCell ref="T325:V325"/>
    <mergeCell ref="W325:Y325"/>
    <mergeCell ref="AL325:AN325"/>
    <mergeCell ref="AO325:AQ325"/>
    <mergeCell ref="B326:N326"/>
    <mergeCell ref="O326:P326"/>
    <mergeCell ref="Q326:S326"/>
    <mergeCell ref="T326:V326"/>
    <mergeCell ref="W326:Y326"/>
    <mergeCell ref="Z326:AB326"/>
    <mergeCell ref="AC326:AE326"/>
    <mergeCell ref="W329:Y329"/>
    <mergeCell ref="Z329:AB329"/>
    <mergeCell ref="AC329:AE329"/>
    <mergeCell ref="AF329:AH329"/>
    <mergeCell ref="AI329:AK329"/>
    <mergeCell ref="AL329:AN329"/>
    <mergeCell ref="AO329:AQ329"/>
    <mergeCell ref="AF326:AH326"/>
    <mergeCell ref="AF325:AH325"/>
    <mergeCell ref="AI325:AK325"/>
    <mergeCell ref="Z325:AB325"/>
    <mergeCell ref="AC325:AE325"/>
    <mergeCell ref="AF327:AH327"/>
    <mergeCell ref="AI327:AK327"/>
    <mergeCell ref="AL327:AN327"/>
    <mergeCell ref="AO327:AQ327"/>
    <mergeCell ref="B327:H327"/>
    <mergeCell ref="B328:H328"/>
    <mergeCell ref="I328:J328"/>
    <mergeCell ref="K328:N328"/>
    <mergeCell ref="O328:P328"/>
    <mergeCell ref="Q328:S328"/>
    <mergeCell ref="T328:V328"/>
    <mergeCell ref="W328:Y328"/>
    <mergeCell ref="Z328:AB328"/>
    <mergeCell ref="AC328:AE328"/>
    <mergeCell ref="AF328:AH328"/>
    <mergeCell ref="AI328:AK328"/>
    <mergeCell ref="AL328:AN328"/>
    <mergeCell ref="AO328:AQ328"/>
    <mergeCell ref="AI326:AK326"/>
    <mergeCell ref="AL326:AN326"/>
    <mergeCell ref="B330:H330"/>
    <mergeCell ref="I330:J330"/>
    <mergeCell ref="K330:N330"/>
    <mergeCell ref="O330:P330"/>
    <mergeCell ref="Q330:S330"/>
    <mergeCell ref="T330:V330"/>
    <mergeCell ref="W330:Y330"/>
    <mergeCell ref="Z330:AB330"/>
    <mergeCell ref="AC330:AE330"/>
    <mergeCell ref="AF330:AH330"/>
    <mergeCell ref="AI330:AK330"/>
    <mergeCell ref="AL330:AN330"/>
    <mergeCell ref="AO330:AQ330"/>
    <mergeCell ref="AO335:AQ335"/>
    <mergeCell ref="B340:H340"/>
    <mergeCell ref="I340:J340"/>
    <mergeCell ref="K340:N340"/>
    <mergeCell ref="O340:P340"/>
    <mergeCell ref="Q340:S340"/>
    <mergeCell ref="T340:V340"/>
    <mergeCell ref="W340:Y340"/>
    <mergeCell ref="Z340:AB340"/>
    <mergeCell ref="AC340:AE340"/>
    <mergeCell ref="AF340:AH340"/>
    <mergeCell ref="AI340:AK340"/>
    <mergeCell ref="AL340:AN340"/>
    <mergeCell ref="AO340:AQ340"/>
    <mergeCell ref="AF337:AH337"/>
    <mergeCell ref="AI337:AK337"/>
    <mergeCell ref="B337:N337"/>
    <mergeCell ref="O337:P337"/>
    <mergeCell ref="Q337:S337"/>
    <mergeCell ref="AO338:AQ338"/>
    <mergeCell ref="AC337:AE337"/>
    <mergeCell ref="Q344:S344"/>
    <mergeCell ref="T344:V344"/>
    <mergeCell ref="W344:Y344"/>
    <mergeCell ref="Z344:AB344"/>
    <mergeCell ref="AC344:AE344"/>
    <mergeCell ref="AF344:AH344"/>
    <mergeCell ref="AI344:AK344"/>
    <mergeCell ref="AL344:AN344"/>
    <mergeCell ref="AO344:AQ344"/>
    <mergeCell ref="B362:H362"/>
    <mergeCell ref="I362:J362"/>
    <mergeCell ref="K362:N362"/>
    <mergeCell ref="O362:P362"/>
    <mergeCell ref="Q362:S362"/>
    <mergeCell ref="T362:V362"/>
    <mergeCell ref="W362:Y362"/>
    <mergeCell ref="Z362:AB362"/>
    <mergeCell ref="AC362:AE362"/>
    <mergeCell ref="AF362:AH362"/>
    <mergeCell ref="AI362:AK362"/>
    <mergeCell ref="AL362:AN362"/>
    <mergeCell ref="AO362:AQ362"/>
    <mergeCell ref="AI348:AK348"/>
    <mergeCell ref="AL348:AN348"/>
    <mergeCell ref="AO348:AQ348"/>
    <mergeCell ref="B347:N347"/>
    <mergeCell ref="O347:P347"/>
    <mergeCell ref="Q347:S347"/>
    <mergeCell ref="AL347:AN347"/>
    <mergeCell ref="AO347:AQ347"/>
    <mergeCell ref="B350:H350"/>
    <mergeCell ref="I350:J350"/>
    <mergeCell ref="AI357:AK357"/>
    <mergeCell ref="K350:N350"/>
    <mergeCell ref="O350:P350"/>
    <mergeCell ref="Q350:S350"/>
    <mergeCell ref="T350:V350"/>
    <mergeCell ref="W350:Y350"/>
    <mergeCell ref="Z350:AB350"/>
    <mergeCell ref="AL350:AN350"/>
    <mergeCell ref="AL352:AN352"/>
    <mergeCell ref="AL351:AN351"/>
    <mergeCell ref="AO352:AQ352"/>
    <mergeCell ref="AO355:AQ355"/>
    <mergeCell ref="AL354:AN354"/>
    <mergeCell ref="AO354:AQ354"/>
    <mergeCell ref="AO353:AQ353"/>
    <mergeCell ref="Q355:S355"/>
    <mergeCell ref="B351:H351"/>
    <mergeCell ref="I351:J351"/>
    <mergeCell ref="Q356:S356"/>
    <mergeCell ref="AC355:AE355"/>
    <mergeCell ref="T355:V355"/>
    <mergeCell ref="AC356:AE356"/>
    <mergeCell ref="AF356:AH356"/>
    <mergeCell ref="AI356:AK356"/>
    <mergeCell ref="AL356:AN356"/>
    <mergeCell ref="AO356:AQ356"/>
    <mergeCell ref="AI353:AK353"/>
    <mergeCell ref="AF353:AH353"/>
    <mergeCell ref="Z354:AB354"/>
    <mergeCell ref="AC354:AE354"/>
    <mergeCell ref="B376:H376"/>
    <mergeCell ref="I376:J376"/>
    <mergeCell ref="K376:N376"/>
    <mergeCell ref="O376:P376"/>
    <mergeCell ref="Q376:S376"/>
    <mergeCell ref="T376:V376"/>
    <mergeCell ref="W376:Y376"/>
    <mergeCell ref="Z376:AB376"/>
    <mergeCell ref="AC376:AE376"/>
    <mergeCell ref="AF376:AH376"/>
    <mergeCell ref="AI376:AK376"/>
    <mergeCell ref="AL376:AN376"/>
    <mergeCell ref="AO376:AQ376"/>
    <mergeCell ref="AI374:AK374"/>
    <mergeCell ref="B372:H372"/>
    <mergeCell ref="I372:N372"/>
    <mergeCell ref="O372:P372"/>
    <mergeCell ref="Q372:S372"/>
    <mergeCell ref="T372:V372"/>
    <mergeCell ref="W372:Y372"/>
    <mergeCell ref="Q373:S373"/>
    <mergeCell ref="T373:V373"/>
    <mergeCell ref="W373:Y373"/>
    <mergeCell ref="K374:N374"/>
    <mergeCell ref="O374:P374"/>
    <mergeCell ref="Q374:S374"/>
    <mergeCell ref="AL373:AN373"/>
    <mergeCell ref="AO377:AQ377"/>
    <mergeCell ref="AO382:AQ382"/>
    <mergeCell ref="AL380:AN380"/>
    <mergeCell ref="AO380:AQ380"/>
    <mergeCell ref="B381:H381"/>
    <mergeCell ref="I381:J381"/>
    <mergeCell ref="K381:N381"/>
    <mergeCell ref="O381:P381"/>
    <mergeCell ref="B382:H382"/>
    <mergeCell ref="I382:J382"/>
    <mergeCell ref="K382:N382"/>
    <mergeCell ref="O382:P382"/>
    <mergeCell ref="Q382:S382"/>
    <mergeCell ref="T382:V382"/>
    <mergeCell ref="W382:Y382"/>
    <mergeCell ref="Z382:AB382"/>
    <mergeCell ref="AC382:AE382"/>
    <mergeCell ref="AF382:AH382"/>
    <mergeCell ref="B378:H378"/>
    <mergeCell ref="I378:J378"/>
    <mergeCell ref="Q381:S381"/>
    <mergeCell ref="AI380:AK380"/>
    <mergeCell ref="AI382:AK382"/>
    <mergeCell ref="AL382:AN382"/>
    <mergeCell ref="AI379:AK379"/>
    <mergeCell ref="K378:N378"/>
    <mergeCell ref="O378:P378"/>
    <mergeCell ref="Q378:S378"/>
    <mergeCell ref="T378:V378"/>
    <mergeCell ref="Z379:AB379"/>
    <mergeCell ref="AC378:AE378"/>
    <mergeCell ref="AL379:AN379"/>
    <mergeCell ref="K384:N384"/>
    <mergeCell ref="O384:P384"/>
    <mergeCell ref="Q384:S384"/>
    <mergeCell ref="T384:V384"/>
    <mergeCell ref="W384:Y384"/>
    <mergeCell ref="Z384:AB384"/>
    <mergeCell ref="AC384:AE384"/>
    <mergeCell ref="AF384:AH384"/>
    <mergeCell ref="AI384:AK384"/>
    <mergeCell ref="AL384:AN384"/>
    <mergeCell ref="AO384:AQ384"/>
    <mergeCell ref="B380:N380"/>
    <mergeCell ref="O380:P380"/>
    <mergeCell ref="Q380:S380"/>
    <mergeCell ref="T380:V380"/>
    <mergeCell ref="W380:Y380"/>
    <mergeCell ref="Z380:AB380"/>
    <mergeCell ref="AC380:AE380"/>
    <mergeCell ref="AF380:AH380"/>
    <mergeCell ref="B383:H383"/>
    <mergeCell ref="I383:J383"/>
    <mergeCell ref="K383:N383"/>
    <mergeCell ref="O383:P383"/>
    <mergeCell ref="AO383:AQ383"/>
    <mergeCell ref="B384:H384"/>
    <mergeCell ref="AF383:AH383"/>
    <mergeCell ref="AI381:AK381"/>
    <mergeCell ref="AL383:AN383"/>
    <mergeCell ref="I384:J384"/>
    <mergeCell ref="Z383:AB383"/>
    <mergeCell ref="AC383:AE383"/>
    <mergeCell ref="T383:V383"/>
    <mergeCell ref="AO386:AQ386"/>
    <mergeCell ref="Q385:S385"/>
    <mergeCell ref="T385:V385"/>
    <mergeCell ref="Z386:AB386"/>
    <mergeCell ref="AC386:AE386"/>
    <mergeCell ref="AF386:AH386"/>
    <mergeCell ref="AI386:AK386"/>
    <mergeCell ref="AL386:AN386"/>
    <mergeCell ref="AF385:AH385"/>
    <mergeCell ref="AI385:AK385"/>
    <mergeCell ref="AL385:AN385"/>
    <mergeCell ref="AO385:AQ385"/>
    <mergeCell ref="T388:V388"/>
    <mergeCell ref="W388:Y388"/>
    <mergeCell ref="Z388:AB388"/>
    <mergeCell ref="W385:Y385"/>
    <mergeCell ref="Z385:AB385"/>
    <mergeCell ref="AC385:AE385"/>
    <mergeCell ref="B386:N386"/>
    <mergeCell ref="O386:P386"/>
    <mergeCell ref="Q386:S386"/>
    <mergeCell ref="T386:V386"/>
    <mergeCell ref="AL394:AN394"/>
    <mergeCell ref="AO394:AQ394"/>
    <mergeCell ref="Z392:AB392"/>
    <mergeCell ref="AC392:AE392"/>
    <mergeCell ref="AF392:AH392"/>
    <mergeCell ref="AI392:AK392"/>
    <mergeCell ref="B389:H389"/>
    <mergeCell ref="I389:J389"/>
    <mergeCell ref="K389:N389"/>
    <mergeCell ref="O389:P389"/>
    <mergeCell ref="Q389:S389"/>
    <mergeCell ref="T389:V389"/>
    <mergeCell ref="W389:Y389"/>
    <mergeCell ref="Z389:AB389"/>
    <mergeCell ref="AC389:AE389"/>
    <mergeCell ref="AF389:AH389"/>
    <mergeCell ref="AI389:AK389"/>
    <mergeCell ref="AL389:AN389"/>
    <mergeCell ref="AO389:AQ389"/>
    <mergeCell ref="B390:H390"/>
    <mergeCell ref="I390:J390"/>
    <mergeCell ref="K390:N390"/>
    <mergeCell ref="O390:P390"/>
    <mergeCell ref="Q390:S390"/>
    <mergeCell ref="T390:V390"/>
    <mergeCell ref="W390:Y390"/>
    <mergeCell ref="Z390:AB390"/>
    <mergeCell ref="AC390:AE390"/>
    <mergeCell ref="AO395:AQ395"/>
    <mergeCell ref="B396:H396"/>
    <mergeCell ref="I396:J396"/>
    <mergeCell ref="K396:N396"/>
    <mergeCell ref="O396:P396"/>
    <mergeCell ref="Q396:S396"/>
    <mergeCell ref="T396:V396"/>
    <mergeCell ref="W396:Y396"/>
    <mergeCell ref="Z396:AB396"/>
    <mergeCell ref="AC396:AE396"/>
    <mergeCell ref="AF396:AH396"/>
    <mergeCell ref="AI396:AK396"/>
    <mergeCell ref="AL396:AN396"/>
    <mergeCell ref="AO396:AQ396"/>
    <mergeCell ref="B394:H394"/>
    <mergeCell ref="I394:J394"/>
    <mergeCell ref="K394:N394"/>
    <mergeCell ref="O394:P394"/>
    <mergeCell ref="Q394:S394"/>
    <mergeCell ref="T394:V394"/>
    <mergeCell ref="W394:Y394"/>
    <mergeCell ref="AC394:AE394"/>
    <mergeCell ref="AF394:AH394"/>
    <mergeCell ref="B407:H407"/>
    <mergeCell ref="I407:J407"/>
    <mergeCell ref="K407:N407"/>
    <mergeCell ref="O407:P407"/>
    <mergeCell ref="Q407:S407"/>
    <mergeCell ref="T407:V407"/>
    <mergeCell ref="W407:Y407"/>
    <mergeCell ref="Z407:AB407"/>
    <mergeCell ref="AC407:AE407"/>
    <mergeCell ref="AF407:AH407"/>
    <mergeCell ref="AI407:AK407"/>
    <mergeCell ref="AL407:AN407"/>
    <mergeCell ref="AO407:AQ407"/>
    <mergeCell ref="B406:H406"/>
    <mergeCell ref="I406:J406"/>
    <mergeCell ref="K406:N406"/>
    <mergeCell ref="B399:N399"/>
    <mergeCell ref="O399:P399"/>
    <mergeCell ref="AF400:AH400"/>
    <mergeCell ref="AI400:AK400"/>
    <mergeCell ref="B401:H401"/>
    <mergeCell ref="O401:P401"/>
    <mergeCell ref="Q401:S401"/>
    <mergeCell ref="T401:V401"/>
    <mergeCell ref="AO404:AQ404"/>
    <mergeCell ref="AI403:AK403"/>
    <mergeCell ref="AL403:AN403"/>
    <mergeCell ref="B400:H400"/>
    <mergeCell ref="I400:J400"/>
    <mergeCell ref="K400:N400"/>
    <mergeCell ref="O400:P400"/>
    <mergeCell ref="Q400:S400"/>
    <mergeCell ref="AO418:AQ418"/>
    <mergeCell ref="AC410:AE410"/>
    <mergeCell ref="AF410:AH410"/>
    <mergeCell ref="AI410:AK410"/>
    <mergeCell ref="AL410:AN410"/>
    <mergeCell ref="AO410:AQ410"/>
    <mergeCell ref="AF409:AH409"/>
    <mergeCell ref="K409:N409"/>
    <mergeCell ref="Z410:AB410"/>
    <mergeCell ref="T416:V416"/>
    <mergeCell ref="W416:Y416"/>
    <mergeCell ref="Z416:AB416"/>
    <mergeCell ref="AC416:AE416"/>
    <mergeCell ref="B416:H416"/>
    <mergeCell ref="B419:H419"/>
    <mergeCell ref="I419:J419"/>
    <mergeCell ref="K419:N419"/>
    <mergeCell ref="O419:P419"/>
    <mergeCell ref="Q419:S419"/>
    <mergeCell ref="T419:V419"/>
    <mergeCell ref="W419:Y419"/>
    <mergeCell ref="Z419:AB419"/>
    <mergeCell ref="AC419:AE419"/>
    <mergeCell ref="AF419:AH419"/>
    <mergeCell ref="AI419:AK419"/>
    <mergeCell ref="AL419:AN419"/>
    <mergeCell ref="AO419:AQ419"/>
    <mergeCell ref="AL415:AN415"/>
    <mergeCell ref="AO415:AQ415"/>
    <mergeCell ref="AI416:AK416"/>
    <mergeCell ref="B409:H409"/>
    <mergeCell ref="I409:J409"/>
    <mergeCell ref="I426:J426"/>
    <mergeCell ref="K426:N426"/>
    <mergeCell ref="O426:P426"/>
    <mergeCell ref="Q426:S426"/>
    <mergeCell ref="T426:V426"/>
    <mergeCell ref="W426:Y426"/>
    <mergeCell ref="Z426:AB426"/>
    <mergeCell ref="AC426:AE426"/>
    <mergeCell ref="AF426:AH426"/>
    <mergeCell ref="AI426:AK426"/>
    <mergeCell ref="AL426:AN426"/>
    <mergeCell ref="AO426:AQ426"/>
    <mergeCell ref="Q424:S424"/>
    <mergeCell ref="T424:V424"/>
    <mergeCell ref="W424:Y424"/>
    <mergeCell ref="Z424:AB424"/>
    <mergeCell ref="AC424:AE424"/>
    <mergeCell ref="AF424:AH424"/>
    <mergeCell ref="AI424:AK424"/>
    <mergeCell ref="AL424:AN424"/>
    <mergeCell ref="K424:N424"/>
    <mergeCell ref="O424:P424"/>
    <mergeCell ref="B430:H430"/>
    <mergeCell ref="I430:J430"/>
    <mergeCell ref="K430:N430"/>
    <mergeCell ref="O430:P430"/>
    <mergeCell ref="Q430:S430"/>
    <mergeCell ref="T430:V430"/>
    <mergeCell ref="W430:Y430"/>
    <mergeCell ref="Z430:AB430"/>
    <mergeCell ref="AC430:AE430"/>
    <mergeCell ref="AF430:AH430"/>
    <mergeCell ref="AI430:AK430"/>
    <mergeCell ref="AL430:AN430"/>
    <mergeCell ref="AO430:AQ430"/>
    <mergeCell ref="Z428:AB428"/>
    <mergeCell ref="AC428:AE428"/>
    <mergeCell ref="AF428:AH428"/>
    <mergeCell ref="AI428:AK428"/>
    <mergeCell ref="AC429:AE429"/>
    <mergeCell ref="AF429:AH429"/>
    <mergeCell ref="AI429:AK429"/>
    <mergeCell ref="AL429:AN429"/>
    <mergeCell ref="AO429:AQ429"/>
    <mergeCell ref="B428:N428"/>
    <mergeCell ref="O428:P428"/>
    <mergeCell ref="Q428:S428"/>
    <mergeCell ref="T428:V428"/>
    <mergeCell ref="W428:Y428"/>
    <mergeCell ref="AL428:AN428"/>
    <mergeCell ref="AO428:AQ428"/>
    <mergeCell ref="B429:H429"/>
    <mergeCell ref="I429:J429"/>
    <mergeCell ref="K429:N429"/>
    <mergeCell ref="AL431:AN431"/>
    <mergeCell ref="AO431:AQ431"/>
    <mergeCell ref="B432:H432"/>
    <mergeCell ref="I432:J432"/>
    <mergeCell ref="K432:N432"/>
    <mergeCell ref="O432:P432"/>
    <mergeCell ref="Q432:S432"/>
    <mergeCell ref="T432:V432"/>
    <mergeCell ref="W432:Y432"/>
    <mergeCell ref="Z432:AB432"/>
    <mergeCell ref="AC432:AE432"/>
    <mergeCell ref="AF432:AH432"/>
    <mergeCell ref="AI432:AK432"/>
    <mergeCell ref="AL432:AN432"/>
    <mergeCell ref="AO432:AQ432"/>
    <mergeCell ref="B431:H431"/>
    <mergeCell ref="I431:J431"/>
    <mergeCell ref="K431:N431"/>
    <mergeCell ref="B442:H442"/>
    <mergeCell ref="I442:J442"/>
    <mergeCell ref="K442:N442"/>
    <mergeCell ref="O442:P442"/>
    <mergeCell ref="Q442:S442"/>
    <mergeCell ref="T442:V442"/>
    <mergeCell ref="W442:Y442"/>
    <mergeCell ref="Z442:AB442"/>
    <mergeCell ref="AC442:AE442"/>
    <mergeCell ref="AF442:AH442"/>
    <mergeCell ref="AI442:AK442"/>
    <mergeCell ref="AL442:AN442"/>
    <mergeCell ref="AO442:AQ442"/>
    <mergeCell ref="T441:V441"/>
    <mergeCell ref="W441:Y441"/>
    <mergeCell ref="Z441:AB441"/>
    <mergeCell ref="Z437:AB437"/>
    <mergeCell ref="W440:Y440"/>
    <mergeCell ref="Z440:AB440"/>
    <mergeCell ref="AC440:AE440"/>
    <mergeCell ref="AF440:AH440"/>
    <mergeCell ref="Q437:S437"/>
    <mergeCell ref="AI440:AK440"/>
    <mergeCell ref="AL441:AN441"/>
    <mergeCell ref="AO441:AQ441"/>
    <mergeCell ref="B440:N440"/>
    <mergeCell ref="O440:P440"/>
    <mergeCell ref="Q440:S440"/>
    <mergeCell ref="T440:V440"/>
    <mergeCell ref="AC437:AE437"/>
    <mergeCell ref="AF437:AH437"/>
    <mergeCell ref="AI437:AK437"/>
    <mergeCell ref="AI454:AK454"/>
    <mergeCell ref="O444:P444"/>
    <mergeCell ref="Q444:S444"/>
    <mergeCell ref="T444:V444"/>
    <mergeCell ref="W444:Y444"/>
    <mergeCell ref="Z444:AB444"/>
    <mergeCell ref="AC444:AE444"/>
    <mergeCell ref="AF444:AH444"/>
    <mergeCell ref="AI444:AK444"/>
    <mergeCell ref="AL444:AN444"/>
    <mergeCell ref="AO444:AQ444"/>
    <mergeCell ref="B445:H445"/>
    <mergeCell ref="I445:J445"/>
    <mergeCell ref="K445:N445"/>
    <mergeCell ref="O445:P445"/>
    <mergeCell ref="Q445:S445"/>
    <mergeCell ref="T445:V445"/>
    <mergeCell ref="W445:Y445"/>
    <mergeCell ref="Z445:AB445"/>
    <mergeCell ref="AC445:AE445"/>
    <mergeCell ref="AF445:AH445"/>
    <mergeCell ref="AI445:AK445"/>
    <mergeCell ref="AO445:AQ445"/>
    <mergeCell ref="AL454:AN454"/>
    <mergeCell ref="Z453:AB453"/>
    <mergeCell ref="AC453:AE453"/>
    <mergeCell ref="Q449:S449"/>
    <mergeCell ref="AO450:AQ450"/>
    <mergeCell ref="T449:V449"/>
    <mergeCell ref="AO449:AQ449"/>
    <mergeCell ref="B451:H451"/>
    <mergeCell ref="I451:J451"/>
    <mergeCell ref="B455:H455"/>
    <mergeCell ref="I455:J455"/>
    <mergeCell ref="K455:N455"/>
    <mergeCell ref="O455:P455"/>
    <mergeCell ref="Q455:S455"/>
    <mergeCell ref="T455:V455"/>
    <mergeCell ref="W455:Y455"/>
    <mergeCell ref="Z455:AB455"/>
    <mergeCell ref="AC455:AE455"/>
    <mergeCell ref="AF455:AH455"/>
    <mergeCell ref="AI455:AK455"/>
    <mergeCell ref="AL455:AN455"/>
    <mergeCell ref="AO446:AQ446"/>
    <mergeCell ref="B447:H447"/>
    <mergeCell ref="I447:J447"/>
    <mergeCell ref="K447:N447"/>
    <mergeCell ref="O447:P447"/>
    <mergeCell ref="Q447:S447"/>
    <mergeCell ref="T447:V447"/>
    <mergeCell ref="W447:Y447"/>
    <mergeCell ref="Z447:AB447"/>
    <mergeCell ref="AC447:AE447"/>
    <mergeCell ref="AF447:AH447"/>
    <mergeCell ref="AI447:AK447"/>
    <mergeCell ref="AL447:AN447"/>
    <mergeCell ref="AO447:AQ447"/>
    <mergeCell ref="Z452:AB452"/>
    <mergeCell ref="AC452:AE452"/>
    <mergeCell ref="Q453:S453"/>
    <mergeCell ref="T453:V453"/>
    <mergeCell ref="W453:Y453"/>
    <mergeCell ref="AF454:AH454"/>
    <mergeCell ref="B466:N466"/>
    <mergeCell ref="O466:P466"/>
    <mergeCell ref="Q466:S466"/>
    <mergeCell ref="T466:V466"/>
    <mergeCell ref="AO226:AQ226"/>
    <mergeCell ref="B224:H224"/>
    <mergeCell ref="I224:J224"/>
    <mergeCell ref="K224:N224"/>
    <mergeCell ref="O224:P224"/>
    <mergeCell ref="AF451:AH451"/>
    <mergeCell ref="AI451:AK451"/>
    <mergeCell ref="AO455:AQ455"/>
    <mergeCell ref="B446:H446"/>
    <mergeCell ref="I446:J446"/>
    <mergeCell ref="K446:N446"/>
    <mergeCell ref="O446:P446"/>
    <mergeCell ref="Q446:S446"/>
    <mergeCell ref="T446:V446"/>
    <mergeCell ref="W446:Y446"/>
    <mergeCell ref="Z446:AB446"/>
    <mergeCell ref="AO231:AQ231"/>
    <mergeCell ref="B229:H229"/>
    <mergeCell ref="I229:J229"/>
    <mergeCell ref="K229:N229"/>
    <mergeCell ref="B230:H230"/>
    <mergeCell ref="T226:V226"/>
    <mergeCell ref="W226:Y226"/>
    <mergeCell ref="Z226:AB226"/>
    <mergeCell ref="AC226:AE226"/>
    <mergeCell ref="AF453:AH453"/>
    <mergeCell ref="AI453:AK453"/>
    <mergeCell ref="AL453:AN453"/>
    <mergeCell ref="T207:V207"/>
    <mergeCell ref="W207:Y207"/>
    <mergeCell ref="Z207:AB207"/>
    <mergeCell ref="AC207:AE207"/>
    <mergeCell ref="AO218:AQ218"/>
    <mergeCell ref="AL217:AN217"/>
    <mergeCell ref="AO217:AQ217"/>
    <mergeCell ref="B206:H206"/>
    <mergeCell ref="I206:J206"/>
    <mergeCell ref="AI216:AK216"/>
    <mergeCell ref="AL216:AN216"/>
    <mergeCell ref="AO216:AQ216"/>
    <mergeCell ref="O216:P216"/>
    <mergeCell ref="O215:P215"/>
    <mergeCell ref="Q216:S216"/>
    <mergeCell ref="T216:V216"/>
    <mergeCell ref="W216:Y216"/>
    <mergeCell ref="Z216:AB216"/>
    <mergeCell ref="AC216:AE216"/>
    <mergeCell ref="AF216:AH216"/>
    <mergeCell ref="T206:V206"/>
    <mergeCell ref="W206:Y206"/>
    <mergeCell ref="Q208:S208"/>
    <mergeCell ref="T208:V208"/>
    <mergeCell ref="AF211:AH211"/>
    <mergeCell ref="AI211:AK211"/>
    <mergeCell ref="AL211:AN211"/>
    <mergeCell ref="AO211:AQ211"/>
    <mergeCell ref="B210:H210"/>
    <mergeCell ref="AO214:AQ214"/>
    <mergeCell ref="B215:H215"/>
    <mergeCell ref="K208:N208"/>
    <mergeCell ref="Q226:S226"/>
    <mergeCell ref="AO468:AQ468"/>
    <mergeCell ref="B460:H460"/>
    <mergeCell ref="I460:J460"/>
    <mergeCell ref="K460:N460"/>
    <mergeCell ref="O460:P460"/>
    <mergeCell ref="Q460:S460"/>
    <mergeCell ref="T460:V460"/>
    <mergeCell ref="W460:Y460"/>
    <mergeCell ref="Z460:AB460"/>
    <mergeCell ref="AC460:AE460"/>
    <mergeCell ref="AF460:AH460"/>
    <mergeCell ref="AI460:AK460"/>
    <mergeCell ref="AL460:AN460"/>
    <mergeCell ref="AF466:AH466"/>
    <mergeCell ref="AC446:AE446"/>
    <mergeCell ref="AF446:AH446"/>
    <mergeCell ref="AO460:AQ460"/>
    <mergeCell ref="W468:Y468"/>
    <mergeCell ref="Z468:AB468"/>
    <mergeCell ref="AC468:AE468"/>
    <mergeCell ref="AF468:AH468"/>
    <mergeCell ref="AI468:AK468"/>
    <mergeCell ref="AL468:AN468"/>
    <mergeCell ref="W466:Y466"/>
    <mergeCell ref="AL463:AN463"/>
    <mergeCell ref="AO463:AQ463"/>
    <mergeCell ref="B462:N462"/>
    <mergeCell ref="O462:P462"/>
    <mergeCell ref="AO452:AQ452"/>
    <mergeCell ref="Z450:AB450"/>
    <mergeCell ref="AC450:AE450"/>
    <mergeCell ref="Q462:S462"/>
    <mergeCell ref="T462:V462"/>
    <mergeCell ref="W462:Y462"/>
    <mergeCell ref="Z462:AB462"/>
    <mergeCell ref="AC462:AE462"/>
    <mergeCell ref="AF462:AH462"/>
    <mergeCell ref="T463:V463"/>
    <mergeCell ref="W463:Y463"/>
    <mergeCell ref="AF463:AH463"/>
    <mergeCell ref="AI463:AK463"/>
    <mergeCell ref="W465:Y465"/>
    <mergeCell ref="Z465:AB465"/>
    <mergeCell ref="AC465:AE465"/>
    <mergeCell ref="AL462:AN462"/>
    <mergeCell ref="AO462:AQ462"/>
    <mergeCell ref="B463:H463"/>
    <mergeCell ref="I463:J463"/>
    <mergeCell ref="K463:N463"/>
    <mergeCell ref="O463:P463"/>
    <mergeCell ref="Q463:S463"/>
    <mergeCell ref="AI466:AK466"/>
    <mergeCell ref="AF231:AH231"/>
    <mergeCell ref="AI231:AK231"/>
    <mergeCell ref="AL231:AN231"/>
    <mergeCell ref="AF452:AH452"/>
    <mergeCell ref="O452:P452"/>
    <mergeCell ref="Q452:S452"/>
    <mergeCell ref="T452:V452"/>
    <mergeCell ref="W452:Y452"/>
    <mergeCell ref="AI452:AK452"/>
    <mergeCell ref="AL452:AN452"/>
    <mergeCell ref="AL445:AN445"/>
    <mergeCell ref="AC441:AE441"/>
    <mergeCell ref="AF441:AH441"/>
    <mergeCell ref="AI441:AK441"/>
    <mergeCell ref="AI450:AK450"/>
    <mergeCell ref="AL450:AN450"/>
    <mergeCell ref="AF450:AH450"/>
    <mergeCell ref="AL451:AN451"/>
    <mergeCell ref="O431:P431"/>
    <mergeCell ref="Q431:S431"/>
    <mergeCell ref="T431:V431"/>
    <mergeCell ref="W431:Y431"/>
    <mergeCell ref="Z431:AB431"/>
    <mergeCell ref="AC431:AE431"/>
    <mergeCell ref="AF431:AH431"/>
    <mergeCell ref="AI431:AK431"/>
    <mergeCell ref="AI446:AK446"/>
    <mergeCell ref="AL446:AN446"/>
    <mergeCell ref="O449:P449"/>
    <mergeCell ref="T437:V437"/>
    <mergeCell ref="W437:Y437"/>
    <mergeCell ref="O208:P208"/>
    <mergeCell ref="I230:J230"/>
    <mergeCell ref="K230:N230"/>
    <mergeCell ref="O230:P230"/>
    <mergeCell ref="Q230:S230"/>
    <mergeCell ref="T230:V230"/>
    <mergeCell ref="AI227:AK227"/>
    <mergeCell ref="AL227:AN227"/>
    <mergeCell ref="AO227:AQ227"/>
    <mergeCell ref="Z206:AB206"/>
    <mergeCell ref="AC206:AE206"/>
    <mergeCell ref="Q215:S215"/>
    <mergeCell ref="T215:V215"/>
    <mergeCell ref="W215:Y215"/>
    <mergeCell ref="Z215:AB215"/>
    <mergeCell ref="AC215:AE215"/>
    <mergeCell ref="AF208:AH208"/>
    <mergeCell ref="AI208:AK208"/>
    <mergeCell ref="AL208:AN208"/>
    <mergeCell ref="AO208:AQ208"/>
    <mergeCell ref="W208:Y208"/>
    <mergeCell ref="Z208:AB208"/>
    <mergeCell ref="AC208:AE208"/>
    <mergeCell ref="AF207:AH207"/>
    <mergeCell ref="O217:P217"/>
    <mergeCell ref="Q217:S217"/>
    <mergeCell ref="T217:V217"/>
    <mergeCell ref="I226:J226"/>
    <mergeCell ref="K226:N226"/>
    <mergeCell ref="O226:P226"/>
    <mergeCell ref="I228:J228"/>
    <mergeCell ref="O229:P229"/>
    <mergeCell ref="Q229:S229"/>
    <mergeCell ref="T229:V229"/>
    <mergeCell ref="AC230:AE230"/>
    <mergeCell ref="T228:V228"/>
    <mergeCell ref="W228:Y228"/>
    <mergeCell ref="Z228:AB228"/>
    <mergeCell ref="AC228:AE228"/>
    <mergeCell ref="AF228:AH228"/>
    <mergeCell ref="AI228:AK228"/>
    <mergeCell ref="AL228:AN228"/>
    <mergeCell ref="AO228:AQ228"/>
    <mergeCell ref="AF230:AH230"/>
    <mergeCell ref="AI230:AK230"/>
    <mergeCell ref="AL230:AN230"/>
    <mergeCell ref="AO230:AQ230"/>
    <mergeCell ref="W229:Y229"/>
    <mergeCell ref="Z229:AB229"/>
    <mergeCell ref="AC229:AE229"/>
    <mergeCell ref="AF229:AH229"/>
    <mergeCell ref="AI229:AK229"/>
    <mergeCell ref="AL229:AN229"/>
    <mergeCell ref="AO229:AQ229"/>
  </mergeCells>
  <pageMargins left="0.70866141732283472" right="0.39370078740157483" top="0.55118110236220474" bottom="0.35433070866141736" header="0.31496062992125984" footer="0"/>
  <pageSetup paperSize="9" scale="43" fitToHeight="0" orientation="portrait" r:id="rId1"/>
  <colBreaks count="1" manualBreakCount="1">
    <brk id="5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1"/>
  <sheetViews>
    <sheetView showGridLines="0" view="pageBreakPreview" topLeftCell="A26" zoomScaleNormal="100" zoomScaleSheetLayoutView="100" workbookViewId="0">
      <selection activeCell="AK45" sqref="AK45:AM45"/>
    </sheetView>
  </sheetViews>
  <sheetFormatPr defaultColWidth="0.85546875" defaultRowHeight="15"/>
  <cols>
    <col min="1" max="13" width="3.85546875" style="279" customWidth="1"/>
    <col min="14" max="14" width="5" style="279" customWidth="1"/>
    <col min="15" max="23" width="3.85546875" style="279" customWidth="1"/>
    <col min="24" max="24" width="4.28515625" style="279" customWidth="1"/>
    <col min="25" max="26" width="4.7109375" style="279" customWidth="1"/>
    <col min="27" max="36" width="3.85546875" style="279" customWidth="1"/>
    <col min="37" max="39" width="4.7109375" style="279" customWidth="1"/>
    <col min="40" max="49" width="3.85546875" style="279" customWidth="1"/>
    <col min="50" max="50" width="4.85546875" style="279" customWidth="1"/>
    <col min="51" max="51" width="4.42578125" style="279" customWidth="1"/>
    <col min="52" max="52" width="4.7109375" style="279" customWidth="1"/>
    <col min="53" max="54" width="0.85546875" style="279"/>
    <col min="55" max="16384" width="0.85546875" style="198"/>
  </cols>
  <sheetData>
    <row r="1" spans="1:56" s="360" customFormat="1" ht="50.1" customHeight="1">
      <c r="A1" s="1306" t="s">
        <v>1252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364"/>
      <c r="BB1" s="279"/>
      <c r="BC1" s="198"/>
      <c r="BD1" s="198"/>
    </row>
    <row r="2" spans="1:56" s="361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199"/>
      <c r="BD2" s="199"/>
    </row>
    <row r="3" spans="1:56" s="360" customFormat="1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363"/>
      <c r="BB3" s="279"/>
      <c r="BC3" s="198"/>
      <c r="BD3" s="198"/>
    </row>
    <row r="4" spans="1:56" ht="24.7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824" t="s">
        <v>445</v>
      </c>
      <c r="M4" s="1824"/>
      <c r="N4" s="1824"/>
      <c r="O4" s="1824"/>
      <c r="P4" s="1824"/>
      <c r="Q4" s="1824"/>
      <c r="R4" s="1824"/>
      <c r="S4" s="1824"/>
      <c r="T4" s="1824"/>
      <c r="U4" s="1824"/>
      <c r="V4" s="1824"/>
      <c r="W4" s="1824"/>
      <c r="X4" s="1824"/>
      <c r="Y4" s="1824"/>
      <c r="Z4" s="1824"/>
      <c r="AA4" s="1824"/>
      <c r="AB4" s="1824"/>
      <c r="AC4" s="1824"/>
      <c r="AD4" s="1824"/>
      <c r="AE4" s="1824"/>
      <c r="AF4" s="1824"/>
      <c r="AG4" s="1824"/>
      <c r="AH4" s="1824"/>
      <c r="AI4" s="1824"/>
      <c r="AJ4" s="1824"/>
      <c r="AK4" s="1824"/>
      <c r="AL4" s="1824"/>
      <c r="AM4" s="1824"/>
      <c r="AN4" s="1824"/>
      <c r="AO4" s="1824"/>
      <c r="AP4" s="1824"/>
      <c r="AQ4" s="1824"/>
      <c r="AR4" s="1824"/>
      <c r="AS4" s="1824"/>
      <c r="AT4" s="1824"/>
      <c r="AU4" s="1824"/>
      <c r="AV4" s="1824"/>
      <c r="AW4" s="1824"/>
      <c r="AX4" s="1824"/>
      <c r="AY4" s="1824"/>
      <c r="AZ4" s="1824"/>
      <c r="BA4" s="233"/>
      <c r="BB4" s="198"/>
    </row>
    <row r="5" spans="1:56" ht="1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233"/>
      <c r="BB5" s="198"/>
    </row>
    <row r="6" spans="1:56" s="360" customFormat="1" ht="1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335"/>
      <c r="BB6" s="279"/>
      <c r="BC6" s="198"/>
      <c r="BD6" s="198"/>
    </row>
    <row r="7" spans="1:56" s="360" customFormat="1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786" t="s">
        <v>298</v>
      </c>
      <c r="M7" s="1786"/>
      <c r="N7" s="1786"/>
      <c r="O7" s="1786"/>
      <c r="P7" s="1786"/>
      <c r="Q7" s="1786"/>
      <c r="R7" s="1786"/>
      <c r="S7" s="1786"/>
      <c r="T7" s="1786"/>
      <c r="U7" s="1786"/>
      <c r="V7" s="1786"/>
      <c r="W7" s="1786"/>
      <c r="X7" s="1786"/>
      <c r="Y7" s="1786"/>
      <c r="Z7" s="1786"/>
      <c r="AA7" s="1786"/>
      <c r="AB7" s="1786"/>
      <c r="AC7" s="1786"/>
      <c r="AD7" s="1786"/>
      <c r="AE7" s="1786"/>
      <c r="AF7" s="1786"/>
      <c r="AG7" s="1786"/>
      <c r="AH7" s="1786"/>
      <c r="AI7" s="1786"/>
      <c r="AJ7" s="1786"/>
      <c r="AK7" s="1786"/>
      <c r="AL7" s="1786"/>
      <c r="AM7" s="1786"/>
      <c r="AN7" s="1786"/>
      <c r="AO7" s="1786"/>
      <c r="AP7" s="1786"/>
      <c r="AQ7" s="1786"/>
      <c r="AR7" s="1786"/>
      <c r="AS7" s="1786"/>
      <c r="AT7" s="1786"/>
      <c r="AU7" s="1786"/>
      <c r="AV7" s="1786"/>
      <c r="AW7" s="1786"/>
      <c r="AX7" s="1786"/>
      <c r="AY7" s="1786"/>
      <c r="AZ7" s="1786"/>
      <c r="BA7" s="362"/>
      <c r="BB7" s="279"/>
      <c r="BC7" s="198"/>
      <c r="BD7" s="198"/>
    </row>
    <row r="8" spans="1:56" s="361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0"/>
      <c r="BC8" s="199"/>
      <c r="BD8" s="199"/>
    </row>
    <row r="9" spans="1:56" s="360" customFormat="1" ht="1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198"/>
      <c r="BD9" s="198"/>
    </row>
    <row r="10" spans="1:56" s="350" customFormat="1">
      <c r="A10" s="177"/>
      <c r="B10" s="1305" t="s">
        <v>723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359"/>
      <c r="AU10" s="359"/>
      <c r="AV10" s="359"/>
      <c r="AW10" s="359"/>
      <c r="AX10" s="359"/>
      <c r="AY10" s="359"/>
      <c r="AZ10" s="359"/>
      <c r="BA10" s="177"/>
      <c r="BB10" s="177"/>
      <c r="BC10" s="178"/>
      <c r="BD10" s="178"/>
    </row>
    <row r="11" spans="1:56" s="350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8"/>
      <c r="BD11" s="178"/>
    </row>
    <row r="12" spans="1:56" s="350" customFormat="1" ht="21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  <c r="BA12" s="177"/>
      <c r="BB12" s="177"/>
      <c r="BC12" s="178"/>
      <c r="BD12" s="178"/>
    </row>
    <row r="13" spans="1:56" s="350" customFormat="1" ht="21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1212</v>
      </c>
      <c r="AD13" s="1052"/>
      <c r="AE13" s="1052"/>
      <c r="AF13" s="1052"/>
      <c r="AG13" s="1052"/>
      <c r="AH13" s="1052"/>
      <c r="AI13" s="1052"/>
      <c r="AJ13" s="1053"/>
      <c r="AK13" s="1044" t="s">
        <v>1213</v>
      </c>
      <c r="AL13" s="1044"/>
      <c r="AM13" s="1044"/>
      <c r="AN13" s="1044"/>
      <c r="AO13" s="1044"/>
      <c r="AP13" s="1044"/>
      <c r="AQ13" s="1044"/>
      <c r="AR13" s="1044"/>
      <c r="AS13" s="1052" t="s">
        <v>1214</v>
      </c>
      <c r="AT13" s="1052"/>
      <c r="AU13" s="1052"/>
      <c r="AV13" s="1052"/>
      <c r="AW13" s="1052"/>
      <c r="AX13" s="1052"/>
      <c r="AY13" s="1052"/>
      <c r="AZ13" s="1052"/>
      <c r="BA13" s="177"/>
      <c r="BB13" s="177"/>
      <c r="BC13" s="178"/>
      <c r="BD13" s="178"/>
    </row>
    <row r="14" spans="1:56" s="350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  <c r="BA14" s="177"/>
      <c r="BB14" s="177"/>
      <c r="BC14" s="178"/>
      <c r="BD14" s="178"/>
    </row>
    <row r="15" spans="1:56" s="181" customFormat="1" ht="15" customHeight="1">
      <c r="A15" s="179"/>
      <c r="B15" s="1045">
        <v>1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6"/>
      <c r="Z15" s="1047" t="s">
        <v>307</v>
      </c>
      <c r="AA15" s="1045"/>
      <c r="AB15" s="1046"/>
      <c r="AC15" s="1047" t="s">
        <v>308</v>
      </c>
      <c r="AD15" s="1045"/>
      <c r="AE15" s="1045"/>
      <c r="AF15" s="1045"/>
      <c r="AG15" s="1045"/>
      <c r="AH15" s="1045"/>
      <c r="AI15" s="1045"/>
      <c r="AJ15" s="1046"/>
      <c r="AK15" s="1047" t="s">
        <v>309</v>
      </c>
      <c r="AL15" s="1045"/>
      <c r="AM15" s="1045"/>
      <c r="AN15" s="1045"/>
      <c r="AO15" s="1045"/>
      <c r="AP15" s="1045"/>
      <c r="AQ15" s="1045"/>
      <c r="AR15" s="1046"/>
      <c r="AS15" s="1047" t="s">
        <v>310</v>
      </c>
      <c r="AT15" s="1045"/>
      <c r="AU15" s="1045"/>
      <c r="AV15" s="1045"/>
      <c r="AW15" s="1045"/>
      <c r="AX15" s="1045"/>
      <c r="AY15" s="1045"/>
      <c r="AZ15" s="1045"/>
      <c r="BA15" s="179"/>
      <c r="BB15" s="179"/>
    </row>
    <row r="16" spans="1:56" s="181" customFormat="1" ht="15" customHeight="1">
      <c r="A16" s="179"/>
      <c r="B16" s="1299" t="s">
        <v>629</v>
      </c>
      <c r="C16" s="1299"/>
      <c r="D16" s="1299"/>
      <c r="E16" s="1299"/>
      <c r="F16" s="1299"/>
      <c r="G16" s="1299"/>
      <c r="H16" s="1299"/>
      <c r="I16" s="1299"/>
      <c r="J16" s="1299"/>
      <c r="K16" s="1299"/>
      <c r="L16" s="1299"/>
      <c r="M16" s="1299"/>
      <c r="N16" s="1299"/>
      <c r="O16" s="1299"/>
      <c r="P16" s="1299"/>
      <c r="Q16" s="1299"/>
      <c r="R16" s="1299"/>
      <c r="S16" s="1299"/>
      <c r="T16" s="1299"/>
      <c r="U16" s="1299"/>
      <c r="V16" s="1299"/>
      <c r="W16" s="1299"/>
      <c r="X16" s="1299"/>
      <c r="Y16" s="1299"/>
      <c r="Z16" s="1041" t="s">
        <v>312</v>
      </c>
      <c r="AA16" s="1041"/>
      <c r="AB16" s="1041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4"/>
      <c r="AL16" s="1044"/>
      <c r="AM16" s="1044"/>
      <c r="AN16" s="1044"/>
      <c r="AO16" s="1044"/>
      <c r="AP16" s="1044"/>
      <c r="AQ16" s="1044"/>
      <c r="AR16" s="1044"/>
      <c r="AS16" s="1044"/>
      <c r="AT16" s="1044"/>
      <c r="AU16" s="1044"/>
      <c r="AV16" s="1044"/>
      <c r="AW16" s="1044"/>
      <c r="AX16" s="1044"/>
      <c r="AY16" s="1044"/>
      <c r="AZ16" s="1044"/>
      <c r="BA16" s="179"/>
      <c r="BB16" s="179"/>
    </row>
    <row r="17" spans="1:54" s="181" customFormat="1" ht="15" customHeight="1">
      <c r="A17" s="179"/>
      <c r="B17" s="1299" t="s">
        <v>722</v>
      </c>
      <c r="C17" s="1299"/>
      <c r="D17" s="1299"/>
      <c r="E17" s="1299"/>
      <c r="F17" s="1299"/>
      <c r="G17" s="1299"/>
      <c r="H17" s="1299"/>
      <c r="I17" s="1299"/>
      <c r="J17" s="1299"/>
      <c r="K17" s="1299"/>
      <c r="L17" s="1299"/>
      <c r="M17" s="1299"/>
      <c r="N17" s="1299"/>
      <c r="O17" s="1299"/>
      <c r="P17" s="1299"/>
      <c r="Q17" s="1299"/>
      <c r="R17" s="1299"/>
      <c r="S17" s="1299"/>
      <c r="T17" s="1299"/>
      <c r="U17" s="1299"/>
      <c r="V17" s="1299"/>
      <c r="W17" s="1299"/>
      <c r="X17" s="1299"/>
      <c r="Y17" s="1299"/>
      <c r="Z17" s="1041" t="s">
        <v>314</v>
      </c>
      <c r="AA17" s="1041"/>
      <c r="AB17" s="1041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4"/>
      <c r="AU17" s="1044"/>
      <c r="AV17" s="1044"/>
      <c r="AW17" s="1044"/>
      <c r="AX17" s="1044"/>
      <c r="AY17" s="1044"/>
      <c r="AZ17" s="1044"/>
      <c r="BA17" s="179"/>
      <c r="BB17" s="179"/>
    </row>
    <row r="18" spans="1:54" s="182" customFormat="1" ht="17.25" customHeight="1">
      <c r="A18" s="177"/>
      <c r="B18" s="1048" t="s">
        <v>721</v>
      </c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50"/>
      <c r="Z18" s="1041" t="s">
        <v>316</v>
      </c>
      <c r="AA18" s="1041"/>
      <c r="AB18" s="1041"/>
      <c r="AC18" s="1042">
        <f>AC35</f>
        <v>360000</v>
      </c>
      <c r="AD18" s="1042"/>
      <c r="AE18" s="1042"/>
      <c r="AF18" s="1042"/>
      <c r="AG18" s="1042"/>
      <c r="AH18" s="1042"/>
      <c r="AI18" s="1042"/>
      <c r="AJ18" s="1042"/>
      <c r="AK18" s="1042">
        <f t="shared" ref="AK18" si="0">AK35</f>
        <v>370000</v>
      </c>
      <c r="AL18" s="1042"/>
      <c r="AM18" s="1042"/>
      <c r="AN18" s="1042"/>
      <c r="AO18" s="1042"/>
      <c r="AP18" s="1042"/>
      <c r="AQ18" s="1042"/>
      <c r="AR18" s="1042"/>
      <c r="AS18" s="1042">
        <f t="shared" ref="AS18" si="1">AS35</f>
        <v>0</v>
      </c>
      <c r="AT18" s="1042"/>
      <c r="AU18" s="1042"/>
      <c r="AV18" s="1042"/>
      <c r="AW18" s="1042"/>
      <c r="AX18" s="1042"/>
      <c r="AY18" s="1042"/>
      <c r="AZ18" s="1042"/>
      <c r="BA18" s="177"/>
      <c r="BB18" s="177"/>
    </row>
    <row r="19" spans="1:54" s="182" customFormat="1" ht="17.25" customHeight="1">
      <c r="A19" s="177"/>
      <c r="B19" s="1299" t="s">
        <v>632</v>
      </c>
      <c r="C19" s="1299"/>
      <c r="D19" s="1299"/>
      <c r="E19" s="1299"/>
      <c r="F19" s="1299"/>
      <c r="G19" s="1299"/>
      <c r="H19" s="1299"/>
      <c r="I19" s="1299"/>
      <c r="J19" s="1299"/>
      <c r="K19" s="1299"/>
      <c r="L19" s="1299"/>
      <c r="M19" s="1299"/>
      <c r="N19" s="1299"/>
      <c r="O19" s="1299"/>
      <c r="P19" s="1299"/>
      <c r="Q19" s="1299"/>
      <c r="R19" s="1299"/>
      <c r="S19" s="1299"/>
      <c r="T19" s="1299"/>
      <c r="U19" s="1299"/>
      <c r="V19" s="1299"/>
      <c r="W19" s="1299"/>
      <c r="X19" s="1299"/>
      <c r="Y19" s="1299"/>
      <c r="Z19" s="1041" t="s">
        <v>318</v>
      </c>
      <c r="AA19" s="1041"/>
      <c r="AB19" s="1041"/>
      <c r="AC19" s="1044"/>
      <c r="AD19" s="1044"/>
      <c r="AE19" s="1044"/>
      <c r="AF19" s="1044"/>
      <c r="AG19" s="1044"/>
      <c r="AH19" s="1044"/>
      <c r="AI19" s="1044"/>
      <c r="AJ19" s="1044"/>
      <c r="AK19" s="1044"/>
      <c r="AL19" s="1044"/>
      <c r="AM19" s="1044"/>
      <c r="AN19" s="1044"/>
      <c r="AO19" s="1044"/>
      <c r="AP19" s="1044"/>
      <c r="AQ19" s="1044"/>
      <c r="AR19" s="1044"/>
      <c r="AS19" s="1044"/>
      <c r="AT19" s="1044"/>
      <c r="AU19" s="1044"/>
      <c r="AV19" s="1044"/>
      <c r="AW19" s="1044"/>
      <c r="AX19" s="1044"/>
      <c r="AY19" s="1044"/>
      <c r="AZ19" s="1044"/>
      <c r="BA19" s="177"/>
      <c r="BB19" s="177"/>
    </row>
    <row r="20" spans="1:54" s="182" customFormat="1" ht="14.25" customHeight="1">
      <c r="A20" s="177"/>
      <c r="B20" s="1233" t="s">
        <v>720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041" t="s">
        <v>320</v>
      </c>
      <c r="AA20" s="1041"/>
      <c r="AB20" s="1041"/>
      <c r="AC20" s="1044"/>
      <c r="AD20" s="1044"/>
      <c r="AE20" s="1044"/>
      <c r="AF20" s="1044"/>
      <c r="AG20" s="1044"/>
      <c r="AH20" s="1044"/>
      <c r="AI20" s="1044"/>
      <c r="AJ20" s="1044"/>
      <c r="AK20" s="1044"/>
      <c r="AL20" s="1044"/>
      <c r="AM20" s="1044"/>
      <c r="AN20" s="1044"/>
      <c r="AO20" s="1044"/>
      <c r="AP20" s="1044"/>
      <c r="AQ20" s="1044"/>
      <c r="AR20" s="1044"/>
      <c r="AS20" s="1044"/>
      <c r="AT20" s="1044"/>
      <c r="AU20" s="1044"/>
      <c r="AV20" s="1044"/>
      <c r="AW20" s="1044"/>
      <c r="AX20" s="1044"/>
      <c r="AY20" s="1044"/>
      <c r="AZ20" s="1044"/>
      <c r="BA20" s="177"/>
      <c r="BB20" s="177"/>
    </row>
    <row r="21" spans="1:54" s="182" customFormat="1" ht="17.25" customHeight="1">
      <c r="A21" s="177"/>
      <c r="B21" s="1043" t="s">
        <v>719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1" t="s">
        <v>322</v>
      </c>
      <c r="AA21" s="1041"/>
      <c r="AB21" s="1041"/>
      <c r="AC21" s="1042">
        <f>AC18+AC16-AC17-AC19+AC20</f>
        <v>360000</v>
      </c>
      <c r="AD21" s="1042"/>
      <c r="AE21" s="1042"/>
      <c r="AF21" s="1042"/>
      <c r="AG21" s="1042"/>
      <c r="AH21" s="1042"/>
      <c r="AI21" s="1042"/>
      <c r="AJ21" s="1042"/>
      <c r="AK21" s="1042">
        <f t="shared" ref="AK21" si="2">AK18+AK16-AK17-AK19+AK20</f>
        <v>370000</v>
      </c>
      <c r="AL21" s="1042"/>
      <c r="AM21" s="1042"/>
      <c r="AN21" s="1042"/>
      <c r="AO21" s="1042"/>
      <c r="AP21" s="1042"/>
      <c r="AQ21" s="1042"/>
      <c r="AR21" s="1042"/>
      <c r="AS21" s="1042">
        <f t="shared" ref="AS21" si="3">AS18+AS16-AS17-AS19+AS20</f>
        <v>0</v>
      </c>
      <c r="AT21" s="1042"/>
      <c r="AU21" s="1042"/>
      <c r="AV21" s="1042"/>
      <c r="AW21" s="1042"/>
      <c r="AX21" s="1042"/>
      <c r="AY21" s="1042"/>
      <c r="AZ21" s="1042"/>
      <c r="BA21" s="177"/>
      <c r="BB21" s="177"/>
    </row>
    <row r="22" spans="1:54" s="178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360000</v>
      </c>
      <c r="AD22" s="1042"/>
      <c r="AE22" s="1042"/>
      <c r="AF22" s="1042"/>
      <c r="AG22" s="1042"/>
      <c r="AH22" s="1042"/>
      <c r="AI22" s="1042"/>
      <c r="AJ22" s="1042"/>
      <c r="AK22" s="1042">
        <f t="shared" ref="AK22" si="4">AK21</f>
        <v>370000</v>
      </c>
      <c r="AL22" s="1042"/>
      <c r="AM22" s="1042"/>
      <c r="AN22" s="1042"/>
      <c r="AO22" s="1042"/>
      <c r="AP22" s="1042"/>
      <c r="AQ22" s="1042"/>
      <c r="AR22" s="1042"/>
      <c r="AS22" s="1042">
        <f t="shared" ref="AS22" si="5">AS21</f>
        <v>0</v>
      </c>
      <c r="AT22" s="1042"/>
      <c r="AU22" s="1042"/>
      <c r="AV22" s="1042"/>
      <c r="AW22" s="1042"/>
      <c r="AX22" s="1042"/>
      <c r="AY22" s="1042"/>
      <c r="AZ22" s="1042"/>
      <c r="BA22" s="177"/>
      <c r="BB22" s="177"/>
    </row>
    <row r="23" spans="1:54" s="178" customFormat="1" hidden="1">
      <c r="A23" s="177"/>
      <c r="B23" s="1823" t="s">
        <v>718</v>
      </c>
      <c r="C23" s="1823"/>
      <c r="D23" s="1823"/>
      <c r="E23" s="1823"/>
      <c r="F23" s="1823"/>
      <c r="G23" s="1823"/>
      <c r="H23" s="1823"/>
      <c r="I23" s="1823"/>
      <c r="J23" s="1823"/>
      <c r="K23" s="1823"/>
      <c r="L23" s="1823"/>
      <c r="M23" s="1823"/>
      <c r="N23" s="1823"/>
      <c r="O23" s="1823"/>
      <c r="P23" s="1823"/>
      <c r="Q23" s="1823"/>
      <c r="R23" s="1823"/>
      <c r="S23" s="1823"/>
      <c r="T23" s="1823"/>
      <c r="U23" s="1823"/>
      <c r="V23" s="1823"/>
      <c r="W23" s="1823"/>
      <c r="X23" s="1823"/>
      <c r="Y23" s="1823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  <c r="BB23" s="177"/>
    </row>
    <row r="24" spans="1:54" s="216" customFormat="1" ht="15.75" hidden="1" customHeight="1">
      <c r="A24" s="305"/>
      <c r="B24" s="1450" t="s">
        <v>717</v>
      </c>
      <c r="C24" s="1138"/>
      <c r="D24" s="1138"/>
      <c r="E24" s="1138"/>
      <c r="F24" s="1138"/>
      <c r="G24" s="1138"/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8"/>
      <c r="AO24" s="1138"/>
      <c r="AP24" s="1138"/>
      <c r="AQ24" s="1138"/>
      <c r="AR24" s="1138"/>
      <c r="AS24" s="1138"/>
      <c r="AT24" s="1138"/>
      <c r="AU24" s="1138"/>
      <c r="AV24" s="1138"/>
      <c r="AW24" s="1138"/>
      <c r="AX24" s="1138"/>
      <c r="AY24" s="1138"/>
      <c r="AZ24" s="1138"/>
    </row>
    <row r="25" spans="1:54" s="216" customFormat="1" hidden="1">
      <c r="A25" s="305"/>
      <c r="B25" s="358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</row>
    <row r="26" spans="1:54" s="356" customFormat="1" ht="14.25">
      <c r="A26" s="332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2"/>
      <c r="BB26" s="332"/>
    </row>
    <row r="27" spans="1:54" s="178" customFormat="1" ht="18" customHeight="1">
      <c r="A27" s="177"/>
      <c r="B27" s="1587" t="s">
        <v>716</v>
      </c>
      <c r="C27" s="1587"/>
      <c r="D27" s="1587"/>
      <c r="E27" s="1587"/>
      <c r="F27" s="1587"/>
      <c r="G27" s="1587"/>
      <c r="H27" s="1587"/>
      <c r="I27" s="1587"/>
      <c r="J27" s="1587"/>
      <c r="K27" s="1587"/>
      <c r="L27" s="1587"/>
      <c r="M27" s="1587"/>
      <c r="N27" s="1587"/>
      <c r="O27" s="1587"/>
      <c r="P27" s="1587"/>
      <c r="Q27" s="1587"/>
      <c r="R27" s="1587"/>
      <c r="S27" s="1587"/>
      <c r="T27" s="1587"/>
      <c r="U27" s="1587"/>
      <c r="V27" s="1587"/>
      <c r="W27" s="1587"/>
      <c r="X27" s="1587"/>
      <c r="Y27" s="1587"/>
      <c r="Z27" s="1587"/>
      <c r="AA27" s="1587"/>
      <c r="AB27" s="1587"/>
      <c r="AC27" s="1587"/>
      <c r="AD27" s="1587"/>
      <c r="AE27" s="1587"/>
      <c r="AF27" s="1587"/>
      <c r="AG27" s="1587"/>
      <c r="AH27" s="1587"/>
      <c r="AI27" s="1587"/>
      <c r="AJ27" s="1587"/>
      <c r="AK27" s="1587"/>
      <c r="AL27" s="1587"/>
      <c r="AM27" s="1587"/>
      <c r="AN27" s="1587"/>
      <c r="AO27" s="1587"/>
      <c r="AP27" s="1587"/>
      <c r="AQ27" s="1587"/>
      <c r="AR27" s="1587"/>
      <c r="AS27" s="1587"/>
      <c r="AT27" s="1587"/>
      <c r="AU27" s="1587"/>
      <c r="AV27" s="1587"/>
      <c r="AW27" s="1587"/>
      <c r="AX27" s="1587"/>
      <c r="AY27" s="1587"/>
      <c r="AZ27" s="1587"/>
      <c r="BA27" s="177"/>
      <c r="BB27" s="177"/>
    </row>
    <row r="28" spans="1:54" s="178" customFormat="1" ht="8.1" customHeight="1">
      <c r="A28" s="177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177"/>
      <c r="BB28" s="177"/>
    </row>
    <row r="29" spans="1:54" s="178" customFormat="1" ht="17.25" customHeight="1">
      <c r="A29" s="177"/>
      <c r="B29" s="1052" t="s">
        <v>0</v>
      </c>
      <c r="C29" s="1052"/>
      <c r="D29" s="1052"/>
      <c r="E29" s="1052"/>
      <c r="F29" s="1052"/>
      <c r="G29" s="1052"/>
      <c r="H29" s="1052"/>
      <c r="I29" s="1052"/>
      <c r="J29" s="1052"/>
      <c r="K29" s="1052"/>
      <c r="L29" s="1052"/>
      <c r="M29" s="1052"/>
      <c r="N29" s="1052"/>
      <c r="O29" s="1052"/>
      <c r="P29" s="1052"/>
      <c r="Q29" s="1052"/>
      <c r="R29" s="1052"/>
      <c r="S29" s="1052"/>
      <c r="T29" s="1052"/>
      <c r="U29" s="1052"/>
      <c r="V29" s="1052"/>
      <c r="W29" s="1052"/>
      <c r="X29" s="1052"/>
      <c r="Y29" s="1053"/>
      <c r="Z29" s="1058" t="s">
        <v>302</v>
      </c>
      <c r="AA29" s="1052"/>
      <c r="AB29" s="1053"/>
      <c r="AC29" s="1061" t="s">
        <v>495</v>
      </c>
      <c r="AD29" s="1062"/>
      <c r="AE29" s="1062"/>
      <c r="AF29" s="1062"/>
      <c r="AG29" s="1062"/>
      <c r="AH29" s="1062"/>
      <c r="AI29" s="1062"/>
      <c r="AJ29" s="1062"/>
      <c r="AK29" s="1062"/>
      <c r="AL29" s="1062"/>
      <c r="AM29" s="1062"/>
      <c r="AN29" s="1062"/>
      <c r="AO29" s="1062"/>
      <c r="AP29" s="1062"/>
      <c r="AQ29" s="1062"/>
      <c r="AR29" s="1062"/>
      <c r="AS29" s="1062"/>
      <c r="AT29" s="1062"/>
      <c r="AU29" s="1062"/>
      <c r="AV29" s="1062"/>
      <c r="AW29" s="1062"/>
      <c r="AX29" s="1062"/>
      <c r="AY29" s="1062"/>
      <c r="AZ29" s="1062"/>
      <c r="BA29" s="177"/>
      <c r="BB29" s="177"/>
    </row>
    <row r="30" spans="1:54" s="178" customFormat="1" ht="19.5" customHeight="1">
      <c r="A30" s="177"/>
      <c r="B30" s="1054"/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5"/>
      <c r="Z30" s="1059"/>
      <c r="AA30" s="1054"/>
      <c r="AB30" s="1055"/>
      <c r="AC30" s="1058" t="s">
        <v>1212</v>
      </c>
      <c r="AD30" s="1052"/>
      <c r="AE30" s="1052"/>
      <c r="AF30" s="1052"/>
      <c r="AG30" s="1052"/>
      <c r="AH30" s="1052"/>
      <c r="AI30" s="1052"/>
      <c r="AJ30" s="1053"/>
      <c r="AK30" s="1044" t="s">
        <v>1213</v>
      </c>
      <c r="AL30" s="1044"/>
      <c r="AM30" s="1044"/>
      <c r="AN30" s="1044"/>
      <c r="AO30" s="1044"/>
      <c r="AP30" s="1044"/>
      <c r="AQ30" s="1044"/>
      <c r="AR30" s="1044"/>
      <c r="AS30" s="1052" t="s">
        <v>1214</v>
      </c>
      <c r="AT30" s="1052"/>
      <c r="AU30" s="1052"/>
      <c r="AV30" s="1052"/>
      <c r="AW30" s="1052"/>
      <c r="AX30" s="1052"/>
      <c r="AY30" s="1052"/>
      <c r="AZ30" s="1052"/>
      <c r="BA30" s="177"/>
      <c r="BB30" s="177"/>
    </row>
    <row r="31" spans="1:54" s="178" customFormat="1" ht="24.95" customHeight="1">
      <c r="A31" s="177"/>
      <c r="B31" s="1056"/>
      <c r="C31" s="1056"/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1056"/>
      <c r="Y31" s="1057"/>
      <c r="Z31" s="1060"/>
      <c r="AA31" s="1056"/>
      <c r="AB31" s="1057"/>
      <c r="AC31" s="1060"/>
      <c r="AD31" s="1056"/>
      <c r="AE31" s="1056"/>
      <c r="AF31" s="1056"/>
      <c r="AG31" s="1056"/>
      <c r="AH31" s="1056"/>
      <c r="AI31" s="1056"/>
      <c r="AJ31" s="1057"/>
      <c r="AK31" s="1044"/>
      <c r="AL31" s="1044"/>
      <c r="AM31" s="1044"/>
      <c r="AN31" s="1044"/>
      <c r="AO31" s="1044"/>
      <c r="AP31" s="1044"/>
      <c r="AQ31" s="1044"/>
      <c r="AR31" s="1044"/>
      <c r="AS31" s="1056"/>
      <c r="AT31" s="1056"/>
      <c r="AU31" s="1056"/>
      <c r="AV31" s="1056"/>
      <c r="AW31" s="1056"/>
      <c r="AX31" s="1056"/>
      <c r="AY31" s="1056"/>
      <c r="AZ31" s="1056"/>
      <c r="BA31" s="177"/>
      <c r="BB31" s="177"/>
    </row>
    <row r="32" spans="1:54" s="355" customFormat="1" ht="15" customHeight="1">
      <c r="A32" s="179"/>
      <c r="B32" s="1170">
        <v>1</v>
      </c>
      <c r="C32" s="1170"/>
      <c r="D32" s="1170"/>
      <c r="E32" s="1170"/>
      <c r="F32" s="1170"/>
      <c r="G32" s="1170"/>
      <c r="H32" s="1170"/>
      <c r="I32" s="1170"/>
      <c r="J32" s="1170"/>
      <c r="K32" s="1170"/>
      <c r="L32" s="1170"/>
      <c r="M32" s="1170"/>
      <c r="N32" s="1170"/>
      <c r="O32" s="1170"/>
      <c r="P32" s="1170"/>
      <c r="Q32" s="1170"/>
      <c r="R32" s="1170"/>
      <c r="S32" s="1170"/>
      <c r="T32" s="1170"/>
      <c r="U32" s="1170"/>
      <c r="V32" s="1170"/>
      <c r="W32" s="1170"/>
      <c r="X32" s="1170"/>
      <c r="Y32" s="1171"/>
      <c r="Z32" s="1047" t="s">
        <v>307</v>
      </c>
      <c r="AA32" s="1045"/>
      <c r="AB32" s="1046"/>
      <c r="AC32" s="1047" t="s">
        <v>308</v>
      </c>
      <c r="AD32" s="1045"/>
      <c r="AE32" s="1045"/>
      <c r="AF32" s="1045"/>
      <c r="AG32" s="1045"/>
      <c r="AH32" s="1045"/>
      <c r="AI32" s="1045"/>
      <c r="AJ32" s="1046"/>
      <c r="AK32" s="1047" t="s">
        <v>309</v>
      </c>
      <c r="AL32" s="1045"/>
      <c r="AM32" s="1045"/>
      <c r="AN32" s="1045"/>
      <c r="AO32" s="1045"/>
      <c r="AP32" s="1045"/>
      <c r="AQ32" s="1045"/>
      <c r="AR32" s="1046"/>
      <c r="AS32" s="1047" t="s">
        <v>310</v>
      </c>
      <c r="AT32" s="1045"/>
      <c r="AU32" s="1045"/>
      <c r="AV32" s="1045"/>
      <c r="AW32" s="1045"/>
      <c r="AX32" s="1045"/>
      <c r="AY32" s="1045"/>
      <c r="AZ32" s="1045"/>
      <c r="BA32" s="180"/>
      <c r="BB32" s="179"/>
    </row>
    <row r="33" spans="1:62" s="355" customFormat="1" ht="15.75" customHeight="1">
      <c r="A33" s="179"/>
      <c r="B33" s="1043" t="s">
        <v>715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1" t="s">
        <v>7</v>
      </c>
      <c r="AA33" s="1041"/>
      <c r="AB33" s="1041"/>
      <c r="AC33" s="1042">
        <f>X45</f>
        <v>360000</v>
      </c>
      <c r="AD33" s="1042"/>
      <c r="AE33" s="1042"/>
      <c r="AF33" s="1042"/>
      <c r="AG33" s="1042"/>
      <c r="AH33" s="1042"/>
      <c r="AI33" s="1042"/>
      <c r="AJ33" s="1042"/>
      <c r="AK33" s="1042">
        <f>AK45</f>
        <v>370000</v>
      </c>
      <c r="AL33" s="1042"/>
      <c r="AM33" s="1042"/>
      <c r="AN33" s="1042"/>
      <c r="AO33" s="1042"/>
      <c r="AP33" s="1042"/>
      <c r="AQ33" s="1042"/>
      <c r="AR33" s="1042"/>
      <c r="AS33" s="1042">
        <f>AX45</f>
        <v>0</v>
      </c>
      <c r="AT33" s="1042"/>
      <c r="AU33" s="1042"/>
      <c r="AV33" s="1042"/>
      <c r="AW33" s="1042"/>
      <c r="AX33" s="1042"/>
      <c r="AY33" s="1042"/>
      <c r="AZ33" s="1042"/>
      <c r="BA33" s="179"/>
      <c r="BB33" s="179"/>
    </row>
    <row r="34" spans="1:62" s="178" customFormat="1" ht="30.75" customHeight="1">
      <c r="A34" s="177"/>
      <c r="B34" s="1043" t="s">
        <v>714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1" t="s">
        <v>9</v>
      </c>
      <c r="AA34" s="1041"/>
      <c r="AB34" s="1041"/>
      <c r="AC34" s="1042"/>
      <c r="AD34" s="1042"/>
      <c r="AE34" s="1042"/>
      <c r="AF34" s="1042"/>
      <c r="AG34" s="1042"/>
      <c r="AH34" s="1042"/>
      <c r="AI34" s="1042"/>
      <c r="AJ34" s="1042"/>
      <c r="AK34" s="1042"/>
      <c r="AL34" s="1042"/>
      <c r="AM34" s="1042"/>
      <c r="AN34" s="1042"/>
      <c r="AO34" s="1042"/>
      <c r="AP34" s="1042"/>
      <c r="AQ34" s="1042"/>
      <c r="AR34" s="1042"/>
      <c r="AS34" s="1042"/>
      <c r="AT34" s="1042"/>
      <c r="AU34" s="1042"/>
      <c r="AV34" s="1042"/>
      <c r="AW34" s="1042"/>
      <c r="AX34" s="1042"/>
      <c r="AY34" s="1042"/>
      <c r="AZ34" s="1042"/>
      <c r="BA34" s="177"/>
      <c r="BB34" s="177"/>
    </row>
    <row r="35" spans="1:62" s="178" customFormat="1" ht="18" customHeight="1">
      <c r="A35" s="177"/>
      <c r="B35" s="1039" t="s">
        <v>352</v>
      </c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1" t="s">
        <v>339</v>
      </c>
      <c r="AA35" s="1041"/>
      <c r="AB35" s="1041"/>
      <c r="AC35" s="1042">
        <f>SUM(AC33:AJ34)</f>
        <v>360000</v>
      </c>
      <c r="AD35" s="1042"/>
      <c r="AE35" s="1042"/>
      <c r="AF35" s="1042"/>
      <c r="AG35" s="1042"/>
      <c r="AH35" s="1042"/>
      <c r="AI35" s="1042"/>
      <c r="AJ35" s="1042"/>
      <c r="AK35" s="1042">
        <f t="shared" ref="AK35" si="6">SUM(AK33:AR34)</f>
        <v>370000</v>
      </c>
      <c r="AL35" s="1042"/>
      <c r="AM35" s="1042"/>
      <c r="AN35" s="1042"/>
      <c r="AO35" s="1042"/>
      <c r="AP35" s="1042"/>
      <c r="AQ35" s="1042"/>
      <c r="AR35" s="1042"/>
      <c r="AS35" s="1042">
        <f t="shared" ref="AS35" si="7">SUM(AS33:AZ34)</f>
        <v>0</v>
      </c>
      <c r="AT35" s="1042"/>
      <c r="AU35" s="1042"/>
      <c r="AV35" s="1042"/>
      <c r="AW35" s="1042"/>
      <c r="AX35" s="1042"/>
      <c r="AY35" s="1042"/>
      <c r="AZ35" s="1042"/>
      <c r="BA35" s="177"/>
      <c r="BB35" s="177"/>
    </row>
    <row r="36" spans="1:62" s="178" customFormat="1" ht="15" customHeight="1">
      <c r="A36" s="177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177"/>
      <c r="BB36" s="177"/>
    </row>
    <row r="37" spans="1:62" s="178" customFormat="1" ht="18" customHeight="1">
      <c r="A37" s="177"/>
      <c r="B37" s="1587" t="s">
        <v>713</v>
      </c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1587"/>
      <c r="AJ37" s="1587"/>
      <c r="AK37" s="1587"/>
      <c r="AL37" s="1587"/>
      <c r="AM37" s="1587"/>
      <c r="AN37" s="1587"/>
      <c r="AO37" s="1587"/>
      <c r="AP37" s="1587"/>
      <c r="AQ37" s="1587"/>
      <c r="AR37" s="1587"/>
      <c r="AS37" s="1587"/>
      <c r="AT37" s="1587"/>
      <c r="AU37" s="1587"/>
      <c r="AV37" s="1587"/>
      <c r="AW37" s="1587"/>
      <c r="AX37" s="1587"/>
      <c r="AY37" s="1587"/>
      <c r="AZ37" s="1587"/>
      <c r="BA37" s="177"/>
      <c r="BB37" s="177"/>
    </row>
    <row r="38" spans="1:62" s="178" customFormat="1" ht="8.1" customHeight="1">
      <c r="A38" s="261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</row>
    <row r="39" spans="1:62" s="205" customFormat="1" ht="30" customHeight="1">
      <c r="A39" s="261"/>
      <c r="B39" s="1052" t="s">
        <v>559</v>
      </c>
      <c r="C39" s="1052"/>
      <c r="D39" s="1052"/>
      <c r="E39" s="1052"/>
      <c r="F39" s="1052"/>
      <c r="G39" s="1052"/>
      <c r="H39" s="1044" t="s">
        <v>1</v>
      </c>
      <c r="I39" s="1044"/>
      <c r="J39" s="1044" t="s">
        <v>712</v>
      </c>
      <c r="K39" s="1044"/>
      <c r="L39" s="1044"/>
      <c r="M39" s="1044"/>
      <c r="N39" s="1052" t="s">
        <v>1215</v>
      </c>
      <c r="O39" s="1052"/>
      <c r="P39" s="1052"/>
      <c r="Q39" s="1052"/>
      <c r="R39" s="1052"/>
      <c r="S39" s="1052"/>
      <c r="T39" s="1052"/>
      <c r="U39" s="1052"/>
      <c r="V39" s="1052"/>
      <c r="W39" s="1052"/>
      <c r="X39" s="1052"/>
      <c r="Y39" s="1052"/>
      <c r="Z39" s="1052"/>
      <c r="AA39" s="1061" t="s">
        <v>1216</v>
      </c>
      <c r="AB39" s="1062"/>
      <c r="AC39" s="1062"/>
      <c r="AD39" s="1062"/>
      <c r="AE39" s="1062"/>
      <c r="AF39" s="1062"/>
      <c r="AG39" s="1062"/>
      <c r="AH39" s="1062"/>
      <c r="AI39" s="1062"/>
      <c r="AJ39" s="1062"/>
      <c r="AK39" s="1062"/>
      <c r="AL39" s="1062"/>
      <c r="AM39" s="1062"/>
      <c r="AN39" s="1061" t="s">
        <v>1217</v>
      </c>
      <c r="AO39" s="1062"/>
      <c r="AP39" s="1062"/>
      <c r="AQ39" s="1062"/>
      <c r="AR39" s="1062"/>
      <c r="AS39" s="1062"/>
      <c r="AT39" s="1062"/>
      <c r="AU39" s="1062"/>
      <c r="AV39" s="1062"/>
      <c r="AW39" s="1062"/>
      <c r="AX39" s="1062"/>
      <c r="AY39" s="1062"/>
      <c r="AZ39" s="1062"/>
      <c r="BA39" s="320"/>
      <c r="BB39" s="320"/>
      <c r="BC39" s="239"/>
      <c r="BD39" s="239"/>
      <c r="BE39" s="239"/>
      <c r="BF39" s="239"/>
      <c r="BG39" s="246"/>
      <c r="BH39" s="246"/>
    </row>
    <row r="40" spans="1:62" s="205" customFormat="1" ht="61.5" customHeight="1">
      <c r="A40" s="261"/>
      <c r="B40" s="1056"/>
      <c r="C40" s="1056"/>
      <c r="D40" s="1056"/>
      <c r="E40" s="1056"/>
      <c r="F40" s="1056"/>
      <c r="G40" s="1056"/>
      <c r="H40" s="1044"/>
      <c r="I40" s="1044"/>
      <c r="J40" s="1044"/>
      <c r="K40" s="1044"/>
      <c r="L40" s="1044"/>
      <c r="M40" s="1044"/>
      <c r="N40" s="1062" t="s">
        <v>599</v>
      </c>
      <c r="O40" s="1062"/>
      <c r="P40" s="1168"/>
      <c r="Q40" s="1061" t="s">
        <v>557</v>
      </c>
      <c r="R40" s="1062"/>
      <c r="S40" s="1062"/>
      <c r="T40" s="1168"/>
      <c r="U40" s="1061" t="s">
        <v>598</v>
      </c>
      <c r="V40" s="1062"/>
      <c r="W40" s="1168"/>
      <c r="X40" s="1061" t="s">
        <v>397</v>
      </c>
      <c r="Y40" s="1062"/>
      <c r="Z40" s="1168"/>
      <c r="AA40" s="1062" t="s">
        <v>599</v>
      </c>
      <c r="AB40" s="1062"/>
      <c r="AC40" s="1168"/>
      <c r="AD40" s="1061" t="s">
        <v>557</v>
      </c>
      <c r="AE40" s="1062"/>
      <c r="AF40" s="1062"/>
      <c r="AG40" s="1168"/>
      <c r="AH40" s="1061" t="s">
        <v>598</v>
      </c>
      <c r="AI40" s="1062"/>
      <c r="AJ40" s="1168"/>
      <c r="AK40" s="1061" t="s">
        <v>397</v>
      </c>
      <c r="AL40" s="1062"/>
      <c r="AM40" s="1168"/>
      <c r="AN40" s="1062" t="s">
        <v>599</v>
      </c>
      <c r="AO40" s="1062"/>
      <c r="AP40" s="1168"/>
      <c r="AQ40" s="1061" t="s">
        <v>557</v>
      </c>
      <c r="AR40" s="1062"/>
      <c r="AS40" s="1062"/>
      <c r="AT40" s="1168"/>
      <c r="AU40" s="1061" t="s">
        <v>598</v>
      </c>
      <c r="AV40" s="1062"/>
      <c r="AW40" s="1168"/>
      <c r="AX40" s="1061" t="s">
        <v>397</v>
      </c>
      <c r="AY40" s="1062"/>
      <c r="AZ40" s="1062"/>
      <c r="BA40" s="319"/>
      <c r="BB40" s="319"/>
      <c r="BC40" s="318"/>
      <c r="BD40" s="239"/>
      <c r="BE40" s="239"/>
      <c r="BF40" s="239"/>
      <c r="BG40" s="246"/>
      <c r="BH40" s="246"/>
    </row>
    <row r="41" spans="1:62" s="205" customFormat="1" ht="15" customHeight="1">
      <c r="A41" s="261"/>
      <c r="B41" s="1179">
        <v>1</v>
      </c>
      <c r="C41" s="1179"/>
      <c r="D41" s="1179"/>
      <c r="E41" s="1179"/>
      <c r="F41" s="1179"/>
      <c r="G41" s="1179"/>
      <c r="H41" s="1813">
        <v>2</v>
      </c>
      <c r="I41" s="1813"/>
      <c r="J41" s="1813">
        <v>3</v>
      </c>
      <c r="K41" s="1813"/>
      <c r="L41" s="1813"/>
      <c r="M41" s="1813"/>
      <c r="N41" s="1812">
        <v>4</v>
      </c>
      <c r="O41" s="1813"/>
      <c r="P41" s="1813"/>
      <c r="Q41" s="1445">
        <v>5</v>
      </c>
      <c r="R41" s="1445"/>
      <c r="S41" s="1445"/>
      <c r="T41" s="1445"/>
      <c r="U41" s="1445">
        <v>6</v>
      </c>
      <c r="V41" s="1445"/>
      <c r="W41" s="1445"/>
      <c r="X41" s="1445">
        <v>7</v>
      </c>
      <c r="Y41" s="1445"/>
      <c r="Z41" s="1445"/>
      <c r="AA41" s="1445">
        <v>8</v>
      </c>
      <c r="AB41" s="1445"/>
      <c r="AC41" s="1445"/>
      <c r="AD41" s="1445">
        <v>9</v>
      </c>
      <c r="AE41" s="1445"/>
      <c r="AF41" s="1445"/>
      <c r="AG41" s="1445"/>
      <c r="AH41" s="1445">
        <v>10</v>
      </c>
      <c r="AI41" s="1445"/>
      <c r="AJ41" s="1445"/>
      <c r="AK41" s="1445">
        <v>11</v>
      </c>
      <c r="AL41" s="1445"/>
      <c r="AM41" s="1445"/>
      <c r="AN41" s="1445">
        <v>12</v>
      </c>
      <c r="AO41" s="1445"/>
      <c r="AP41" s="1445"/>
      <c r="AQ41" s="1445">
        <v>13</v>
      </c>
      <c r="AR41" s="1445"/>
      <c r="AS41" s="1445"/>
      <c r="AT41" s="1445"/>
      <c r="AU41" s="1445">
        <v>14</v>
      </c>
      <c r="AV41" s="1445"/>
      <c r="AW41" s="1445"/>
      <c r="AX41" s="1445">
        <v>15</v>
      </c>
      <c r="AY41" s="1445"/>
      <c r="AZ41" s="1271"/>
      <c r="BA41" s="180"/>
      <c r="BB41" s="180"/>
      <c r="BC41" s="237"/>
      <c r="BD41" s="237"/>
      <c r="BE41" s="237"/>
      <c r="BF41" s="237"/>
      <c r="BG41" s="246"/>
      <c r="BH41" s="246"/>
    </row>
    <row r="42" spans="1:62" s="205" customFormat="1" ht="88.5" customHeight="1">
      <c r="A42" s="261"/>
      <c r="B42" s="1233" t="s">
        <v>711</v>
      </c>
      <c r="C42" s="1233"/>
      <c r="D42" s="1233"/>
      <c r="E42" s="1233"/>
      <c r="F42" s="1233"/>
      <c r="G42" s="1233"/>
      <c r="H42" s="1229" t="s">
        <v>312</v>
      </c>
      <c r="I42" s="1229"/>
      <c r="J42" s="1588" t="s">
        <v>6</v>
      </c>
      <c r="K42" s="1588"/>
      <c r="L42" s="1588"/>
      <c r="M42" s="1588"/>
      <c r="N42" s="1588" t="s">
        <v>6</v>
      </c>
      <c r="O42" s="1588"/>
      <c r="P42" s="1588"/>
      <c r="Q42" s="1044" t="s">
        <v>6</v>
      </c>
      <c r="R42" s="1044"/>
      <c r="S42" s="1044"/>
      <c r="T42" s="1044"/>
      <c r="U42" s="1044" t="s">
        <v>6</v>
      </c>
      <c r="V42" s="1044"/>
      <c r="W42" s="1044"/>
      <c r="X42" s="1042">
        <f>SUM(X44)</f>
        <v>360000</v>
      </c>
      <c r="Y42" s="1042"/>
      <c r="Z42" s="1042"/>
      <c r="AA42" s="1044" t="s">
        <v>6</v>
      </c>
      <c r="AB42" s="1044"/>
      <c r="AC42" s="1044"/>
      <c r="AD42" s="1044" t="s">
        <v>6</v>
      </c>
      <c r="AE42" s="1044"/>
      <c r="AF42" s="1044"/>
      <c r="AG42" s="1044"/>
      <c r="AH42" s="1044" t="s">
        <v>6</v>
      </c>
      <c r="AI42" s="1044"/>
      <c r="AJ42" s="1044"/>
      <c r="AK42" s="1042">
        <f>SUM(AK44)</f>
        <v>370000</v>
      </c>
      <c r="AL42" s="1042"/>
      <c r="AM42" s="1042"/>
      <c r="AN42" s="1044" t="s">
        <v>6</v>
      </c>
      <c r="AO42" s="1044"/>
      <c r="AP42" s="1044"/>
      <c r="AQ42" s="1044" t="s">
        <v>6</v>
      </c>
      <c r="AR42" s="1044"/>
      <c r="AS42" s="1044"/>
      <c r="AT42" s="1044"/>
      <c r="AU42" s="1044" t="s">
        <v>6</v>
      </c>
      <c r="AV42" s="1044"/>
      <c r="AW42" s="1044"/>
      <c r="AX42" s="1042">
        <f>SUM(AX44)</f>
        <v>0</v>
      </c>
      <c r="AY42" s="1042"/>
      <c r="AZ42" s="1042"/>
      <c r="BA42" s="180"/>
      <c r="BB42" s="180"/>
      <c r="BC42" s="237"/>
      <c r="BD42" s="237"/>
      <c r="BE42" s="237"/>
      <c r="BF42" s="237"/>
      <c r="BG42" s="246"/>
      <c r="BH42" s="246"/>
    </row>
    <row r="43" spans="1:62" s="205" customFormat="1">
      <c r="A43" s="261"/>
      <c r="B43" s="1822" t="s">
        <v>50</v>
      </c>
      <c r="C43" s="1822"/>
      <c r="D43" s="1822"/>
      <c r="E43" s="1822"/>
      <c r="F43" s="1822"/>
      <c r="G43" s="1822"/>
      <c r="H43" s="1229"/>
      <c r="I43" s="1229"/>
      <c r="J43" s="1588"/>
      <c r="K43" s="1588"/>
      <c r="L43" s="1588"/>
      <c r="M43" s="1588"/>
      <c r="N43" s="1588"/>
      <c r="O43" s="1588"/>
      <c r="P43" s="1588"/>
      <c r="Q43" s="1044"/>
      <c r="R43" s="1044"/>
      <c r="S43" s="1044"/>
      <c r="T43" s="1044"/>
      <c r="U43" s="1044"/>
      <c r="V43" s="1044"/>
      <c r="W43" s="1044"/>
      <c r="X43" s="1042"/>
      <c r="Y43" s="1042"/>
      <c r="Z43" s="1042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2"/>
      <c r="AL43" s="1042"/>
      <c r="AM43" s="1042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2"/>
      <c r="AY43" s="1042"/>
      <c r="AZ43" s="1042"/>
      <c r="BA43" s="180"/>
      <c r="BB43" s="180"/>
      <c r="BC43" s="237"/>
      <c r="BD43" s="237"/>
      <c r="BE43" s="237"/>
      <c r="BF43" s="237"/>
      <c r="BG43" s="246"/>
      <c r="BH43" s="246"/>
    </row>
    <row r="44" spans="1:62" s="205" customFormat="1" ht="42" customHeight="1">
      <c r="A44" s="261"/>
      <c r="B44" s="1820" t="s">
        <v>1073</v>
      </c>
      <c r="C44" s="1820"/>
      <c r="D44" s="1820"/>
      <c r="E44" s="1820"/>
      <c r="F44" s="1820"/>
      <c r="G44" s="1820"/>
      <c r="H44" s="1229" t="s">
        <v>349</v>
      </c>
      <c r="I44" s="1229"/>
      <c r="J44" s="1044" t="s">
        <v>1064</v>
      </c>
      <c r="K44" s="1044"/>
      <c r="L44" s="1044"/>
      <c r="M44" s="1044"/>
      <c r="N44" s="1821">
        <f>X44/U44/Q44</f>
        <v>2727.2727272727275</v>
      </c>
      <c r="O44" s="1588"/>
      <c r="P44" s="1588"/>
      <c r="Q44" s="1044">
        <v>11</v>
      </c>
      <c r="R44" s="1044"/>
      <c r="S44" s="1044"/>
      <c r="T44" s="1044"/>
      <c r="U44" s="1044">
        <v>12</v>
      </c>
      <c r="V44" s="1044"/>
      <c r="W44" s="1044"/>
      <c r="X44" s="1042">
        <v>360000</v>
      </c>
      <c r="Y44" s="1042"/>
      <c r="Z44" s="1042"/>
      <c r="AA44" s="1172">
        <f>AK44/AH44/AD44</f>
        <v>2803.030303030303</v>
      </c>
      <c r="AB44" s="1044"/>
      <c r="AC44" s="1044"/>
      <c r="AD44" s="1044">
        <v>11</v>
      </c>
      <c r="AE44" s="1044"/>
      <c r="AF44" s="1044"/>
      <c r="AG44" s="1044"/>
      <c r="AH44" s="1044">
        <v>12</v>
      </c>
      <c r="AI44" s="1044"/>
      <c r="AJ44" s="1044"/>
      <c r="AK44" s="1042">
        <v>370000</v>
      </c>
      <c r="AL44" s="1042"/>
      <c r="AM44" s="1042"/>
      <c r="AN44" s="1172">
        <f>AX44/AU44/AQ44</f>
        <v>0</v>
      </c>
      <c r="AO44" s="1044"/>
      <c r="AP44" s="1044"/>
      <c r="AQ44" s="1044">
        <v>11</v>
      </c>
      <c r="AR44" s="1044"/>
      <c r="AS44" s="1044"/>
      <c r="AT44" s="1044"/>
      <c r="AU44" s="1044">
        <v>12</v>
      </c>
      <c r="AV44" s="1044"/>
      <c r="AW44" s="1044"/>
      <c r="AX44" s="1042">
        <v>0</v>
      </c>
      <c r="AY44" s="1042"/>
      <c r="AZ44" s="1042"/>
      <c r="BA44" s="180"/>
      <c r="BB44" s="180"/>
      <c r="BC44" s="237"/>
      <c r="BD44" s="237"/>
      <c r="BE44" s="237"/>
      <c r="BF44" s="237"/>
      <c r="BG44" s="246"/>
      <c r="BH44" s="246"/>
    </row>
    <row r="45" spans="1:62" s="205" customFormat="1" ht="18" customHeight="1">
      <c r="A45" s="261"/>
      <c r="B45" s="1227" t="s">
        <v>352</v>
      </c>
      <c r="C45" s="1227"/>
      <c r="D45" s="1227"/>
      <c r="E45" s="1227"/>
      <c r="F45" s="1227"/>
      <c r="G45" s="1227"/>
      <c r="H45" s="1229" t="s">
        <v>339</v>
      </c>
      <c r="I45" s="1229"/>
      <c r="J45" s="1226" t="s">
        <v>6</v>
      </c>
      <c r="K45" s="1226"/>
      <c r="L45" s="1226"/>
      <c r="M45" s="1226"/>
      <c r="N45" s="1228" t="s">
        <v>6</v>
      </c>
      <c r="O45" s="1228"/>
      <c r="P45" s="1228"/>
      <c r="Q45" s="1226" t="s">
        <v>6</v>
      </c>
      <c r="R45" s="1226"/>
      <c r="S45" s="1226"/>
      <c r="T45" s="1226"/>
      <c r="U45" s="1226" t="s">
        <v>6</v>
      </c>
      <c r="V45" s="1226"/>
      <c r="W45" s="1226"/>
      <c r="X45" s="1165">
        <f>X42</f>
        <v>360000</v>
      </c>
      <c r="Y45" s="1165"/>
      <c r="Z45" s="1165"/>
      <c r="AA45" s="1226" t="s">
        <v>6</v>
      </c>
      <c r="AB45" s="1226"/>
      <c r="AC45" s="1226"/>
      <c r="AD45" s="1226" t="s">
        <v>6</v>
      </c>
      <c r="AE45" s="1226"/>
      <c r="AF45" s="1226"/>
      <c r="AG45" s="1226"/>
      <c r="AH45" s="1226" t="s">
        <v>6</v>
      </c>
      <c r="AI45" s="1226"/>
      <c r="AJ45" s="1226"/>
      <c r="AK45" s="1165">
        <f>AK42</f>
        <v>370000</v>
      </c>
      <c r="AL45" s="1165"/>
      <c r="AM45" s="1165"/>
      <c r="AN45" s="1226" t="s">
        <v>6</v>
      </c>
      <c r="AO45" s="1226"/>
      <c r="AP45" s="1226"/>
      <c r="AQ45" s="1226" t="s">
        <v>6</v>
      </c>
      <c r="AR45" s="1226"/>
      <c r="AS45" s="1226"/>
      <c r="AT45" s="1226"/>
      <c r="AU45" s="1226" t="s">
        <v>6</v>
      </c>
      <c r="AV45" s="1226"/>
      <c r="AW45" s="1226"/>
      <c r="AX45" s="1042">
        <f>AX42</f>
        <v>0</v>
      </c>
      <c r="AY45" s="1042"/>
      <c r="AZ45" s="1042"/>
      <c r="BA45" s="317"/>
      <c r="BB45" s="317"/>
      <c r="BC45" s="316"/>
      <c r="BD45" s="316"/>
      <c r="BE45" s="316"/>
      <c r="BF45" s="316"/>
      <c r="BG45" s="246"/>
      <c r="BH45" s="246"/>
    </row>
    <row r="46" spans="1:62" s="241" customFormat="1" ht="13.5" customHeight="1">
      <c r="A46" s="261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3"/>
      <c r="T46" s="353"/>
      <c r="U46" s="353"/>
      <c r="V46" s="349"/>
      <c r="W46" s="349"/>
      <c r="X46" s="349"/>
      <c r="Y46" s="349"/>
      <c r="Z46" s="349"/>
      <c r="AA46" s="349"/>
      <c r="AB46" s="349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R46" s="352"/>
      <c r="AS46" s="352"/>
      <c r="AT46" s="352"/>
      <c r="AU46" s="320"/>
      <c r="AV46" s="320"/>
      <c r="AW46" s="320"/>
      <c r="AX46" s="320"/>
      <c r="AY46" s="320"/>
      <c r="AZ46" s="320"/>
      <c r="BA46" s="261"/>
      <c r="BB46" s="261"/>
    </row>
    <row r="47" spans="1:62" s="241" customFormat="1" ht="12.75" customHeight="1">
      <c r="A47" s="261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3"/>
      <c r="T47" s="353"/>
      <c r="U47" s="353"/>
      <c r="V47" s="349"/>
      <c r="W47" s="349"/>
      <c r="X47" s="349"/>
      <c r="Y47" s="349"/>
      <c r="Z47" s="349"/>
      <c r="AA47" s="349"/>
      <c r="AB47" s="349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20"/>
      <c r="AV47" s="320"/>
      <c r="AW47" s="320"/>
      <c r="AX47" s="320"/>
      <c r="AY47" s="320"/>
      <c r="AZ47" s="320"/>
      <c r="BA47" s="261"/>
      <c r="BB47" s="261"/>
    </row>
    <row r="48" spans="1:62" s="350" customFormat="1" ht="18" hidden="1" customHeight="1">
      <c r="A48" s="177"/>
      <c r="B48" s="1570" t="s">
        <v>710</v>
      </c>
      <c r="C48" s="1795"/>
      <c r="D48" s="1795"/>
      <c r="E48" s="1795"/>
      <c r="F48" s="1795"/>
      <c r="G48" s="1795"/>
      <c r="H48" s="1795"/>
      <c r="I48" s="1795"/>
      <c r="J48" s="1795"/>
      <c r="K48" s="1795"/>
      <c r="L48" s="1795"/>
      <c r="M48" s="1795"/>
      <c r="N48" s="1795"/>
      <c r="O48" s="1795"/>
      <c r="P48" s="1795"/>
      <c r="Q48" s="1795"/>
      <c r="R48" s="1795"/>
      <c r="S48" s="1795"/>
      <c r="T48" s="1795"/>
      <c r="U48" s="1795"/>
      <c r="V48" s="1795"/>
      <c r="W48" s="1795"/>
      <c r="X48" s="1795"/>
      <c r="Y48" s="1795"/>
      <c r="Z48" s="1795"/>
      <c r="AA48" s="1795"/>
      <c r="AB48" s="1795"/>
      <c r="AC48" s="1795"/>
      <c r="AD48" s="1795"/>
      <c r="AE48" s="1795"/>
      <c r="AF48" s="1795"/>
      <c r="AG48" s="1795"/>
      <c r="AH48" s="1795"/>
      <c r="AI48" s="1795"/>
      <c r="AJ48" s="1795"/>
      <c r="AK48" s="1795"/>
      <c r="AL48" s="1795"/>
      <c r="AM48" s="1795"/>
      <c r="AN48" s="1795"/>
      <c r="AO48" s="1795"/>
      <c r="AP48" s="1795"/>
      <c r="AQ48" s="1795"/>
      <c r="AR48" s="1795"/>
      <c r="AS48" s="1795"/>
      <c r="AT48" s="1795"/>
      <c r="AU48" s="1795"/>
      <c r="AV48" s="1795"/>
      <c r="AW48" s="1795"/>
      <c r="AX48" s="1795"/>
      <c r="AY48" s="1795"/>
      <c r="AZ48" s="1795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</row>
    <row r="49" spans="1:60" s="350" customFormat="1" ht="33" hidden="1" customHeight="1">
      <c r="A49" s="177"/>
      <c r="B49" s="1803" t="s">
        <v>709</v>
      </c>
      <c r="C49" s="1803"/>
      <c r="D49" s="1803"/>
      <c r="E49" s="1803"/>
      <c r="F49" s="1803"/>
      <c r="G49" s="1803"/>
      <c r="H49" s="1803"/>
      <c r="I49" s="1803"/>
      <c r="J49" s="1803"/>
      <c r="K49" s="1803"/>
      <c r="L49" s="1803"/>
      <c r="M49" s="1803"/>
      <c r="N49" s="1803"/>
      <c r="O49" s="1803"/>
      <c r="P49" s="1803"/>
      <c r="Q49" s="1803"/>
      <c r="R49" s="1803"/>
      <c r="S49" s="1803"/>
      <c r="T49" s="1803"/>
      <c r="U49" s="1803"/>
      <c r="V49" s="1803"/>
      <c r="W49" s="1803"/>
      <c r="X49" s="1803"/>
      <c r="Y49" s="1803"/>
      <c r="Z49" s="1803"/>
      <c r="AA49" s="1803"/>
      <c r="AB49" s="1803"/>
      <c r="AC49" s="1803"/>
      <c r="AD49" s="1803"/>
      <c r="AE49" s="1803"/>
      <c r="AF49" s="1803"/>
      <c r="AG49" s="1803"/>
      <c r="AH49" s="1803"/>
      <c r="AI49" s="1803"/>
      <c r="AJ49" s="1803"/>
      <c r="AK49" s="1803"/>
      <c r="AL49" s="1803"/>
      <c r="AM49" s="1803"/>
      <c r="AN49" s="1803"/>
      <c r="AO49" s="1803"/>
      <c r="AP49" s="1803"/>
      <c r="AQ49" s="1803"/>
      <c r="AR49" s="1803"/>
      <c r="AS49" s="1803"/>
      <c r="AT49" s="1803"/>
      <c r="AU49" s="1803"/>
      <c r="AV49" s="1803"/>
      <c r="AW49" s="1803"/>
      <c r="AX49" s="1803"/>
      <c r="AY49" s="1803"/>
      <c r="AZ49" s="1803"/>
      <c r="BA49" s="177"/>
      <c r="BB49" s="177"/>
    </row>
    <row r="50" spans="1:60" s="350" customFormat="1" ht="8.1" hidden="1" customHeight="1">
      <c r="A50" s="177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211"/>
      <c r="V50" s="211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177"/>
      <c r="BB50" s="177"/>
    </row>
    <row r="51" spans="1:60" s="348" customFormat="1" ht="8.1" hidden="1" customHeight="1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</row>
    <row r="52" spans="1:60" s="205" customFormat="1" ht="18.75" hidden="1" customHeight="1">
      <c r="A52" s="261"/>
      <c r="B52" s="1052" t="s">
        <v>708</v>
      </c>
      <c r="C52" s="1052"/>
      <c r="D52" s="1052"/>
      <c r="E52" s="1052"/>
      <c r="F52" s="1052"/>
      <c r="G52" s="1052"/>
      <c r="H52" s="1053"/>
      <c r="I52" s="1775" t="s">
        <v>707</v>
      </c>
      <c r="J52" s="1777"/>
      <c r="K52" s="1775" t="s">
        <v>458</v>
      </c>
      <c r="L52" s="1777"/>
      <c r="M52" s="1775" t="s">
        <v>706</v>
      </c>
      <c r="N52" s="1776"/>
      <c r="O52" s="1794" t="s">
        <v>1</v>
      </c>
      <c r="P52" s="1794"/>
      <c r="Q52" s="1061" t="s">
        <v>705</v>
      </c>
      <c r="R52" s="1062"/>
      <c r="S52" s="1062"/>
      <c r="T52" s="1062"/>
      <c r="U52" s="1062"/>
      <c r="V52" s="1062"/>
      <c r="W52" s="1062"/>
      <c r="X52" s="1062"/>
      <c r="Y52" s="1168"/>
      <c r="Z52" s="1061" t="s">
        <v>704</v>
      </c>
      <c r="AA52" s="1062"/>
      <c r="AB52" s="1062"/>
      <c r="AC52" s="1062"/>
      <c r="AD52" s="1062"/>
      <c r="AE52" s="1062"/>
      <c r="AF52" s="1062"/>
      <c r="AG52" s="1062"/>
      <c r="AH52" s="1168"/>
      <c r="AI52" s="1061" t="s">
        <v>703</v>
      </c>
      <c r="AJ52" s="1062"/>
      <c r="AK52" s="1062"/>
      <c r="AL52" s="1062"/>
      <c r="AM52" s="1062"/>
      <c r="AN52" s="1062"/>
      <c r="AO52" s="1062"/>
      <c r="AP52" s="1062"/>
      <c r="AQ52" s="1168"/>
      <c r="AR52" s="1061" t="s">
        <v>702</v>
      </c>
      <c r="AS52" s="1062"/>
      <c r="AT52" s="1062"/>
      <c r="AU52" s="1062"/>
      <c r="AV52" s="1062"/>
      <c r="AW52" s="1062"/>
      <c r="AX52" s="1062"/>
      <c r="AY52" s="1062"/>
      <c r="AZ52" s="1062"/>
      <c r="BA52" s="320"/>
      <c r="BB52" s="320"/>
      <c r="BC52" s="239"/>
      <c r="BD52" s="239"/>
      <c r="BE52" s="239"/>
      <c r="BF52" s="239"/>
      <c r="BG52" s="246"/>
      <c r="BH52" s="246"/>
    </row>
    <row r="53" spans="1:60" s="205" customFormat="1" ht="117.75" hidden="1" customHeight="1">
      <c r="A53" s="261"/>
      <c r="B53" s="1056"/>
      <c r="C53" s="1056"/>
      <c r="D53" s="1056"/>
      <c r="E53" s="1056"/>
      <c r="F53" s="1056"/>
      <c r="G53" s="1056"/>
      <c r="H53" s="1057"/>
      <c r="I53" s="1778"/>
      <c r="J53" s="1780"/>
      <c r="K53" s="1778"/>
      <c r="L53" s="1780"/>
      <c r="M53" s="1778"/>
      <c r="N53" s="1779"/>
      <c r="O53" s="1794"/>
      <c r="P53" s="1794"/>
      <c r="Q53" s="1771" t="s">
        <v>345</v>
      </c>
      <c r="R53" s="1772"/>
      <c r="S53" s="1773"/>
      <c r="T53" s="1771" t="s">
        <v>346</v>
      </c>
      <c r="U53" s="1772"/>
      <c r="V53" s="1773"/>
      <c r="W53" s="1771" t="s">
        <v>347</v>
      </c>
      <c r="X53" s="1772"/>
      <c r="Y53" s="1773"/>
      <c r="Z53" s="1771" t="s">
        <v>345</v>
      </c>
      <c r="AA53" s="1772"/>
      <c r="AB53" s="1773"/>
      <c r="AC53" s="1771" t="s">
        <v>346</v>
      </c>
      <c r="AD53" s="1772"/>
      <c r="AE53" s="1773"/>
      <c r="AF53" s="1771" t="s">
        <v>347</v>
      </c>
      <c r="AG53" s="1772"/>
      <c r="AH53" s="1773"/>
      <c r="AI53" s="1771" t="s">
        <v>345</v>
      </c>
      <c r="AJ53" s="1772"/>
      <c r="AK53" s="1773"/>
      <c r="AL53" s="1771" t="s">
        <v>346</v>
      </c>
      <c r="AM53" s="1772"/>
      <c r="AN53" s="1773"/>
      <c r="AO53" s="1771" t="s">
        <v>347</v>
      </c>
      <c r="AP53" s="1772"/>
      <c r="AQ53" s="1773"/>
      <c r="AR53" s="1771" t="s">
        <v>345</v>
      </c>
      <c r="AS53" s="1772"/>
      <c r="AT53" s="1773"/>
      <c r="AU53" s="1771" t="s">
        <v>346</v>
      </c>
      <c r="AV53" s="1772"/>
      <c r="AW53" s="1773"/>
      <c r="AX53" s="1771" t="s">
        <v>347</v>
      </c>
      <c r="AY53" s="1772"/>
      <c r="AZ53" s="1772"/>
      <c r="BA53" s="319"/>
      <c r="BB53" s="319"/>
      <c r="BC53" s="318"/>
      <c r="BD53" s="239"/>
      <c r="BE53" s="239"/>
      <c r="BF53" s="239"/>
      <c r="BG53" s="246"/>
      <c r="BH53" s="246"/>
    </row>
    <row r="54" spans="1:60" s="205" customFormat="1" ht="15.75" hidden="1" thickBot="1">
      <c r="A54" s="261"/>
      <c r="B54" s="1812">
        <v>1</v>
      </c>
      <c r="C54" s="1813"/>
      <c r="D54" s="1813"/>
      <c r="E54" s="1813"/>
      <c r="F54" s="1813"/>
      <c r="G54" s="1813"/>
      <c r="H54" s="1813"/>
      <c r="I54" s="1285">
        <v>2</v>
      </c>
      <c r="J54" s="1286"/>
      <c r="K54" s="1285">
        <v>3</v>
      </c>
      <c r="L54" s="1286"/>
      <c r="M54" s="1285">
        <v>4</v>
      </c>
      <c r="N54" s="1286"/>
      <c r="O54" s="1814">
        <v>5</v>
      </c>
      <c r="P54" s="1812"/>
      <c r="Q54" s="1271">
        <v>6</v>
      </c>
      <c r="R54" s="1272"/>
      <c r="S54" s="1273"/>
      <c r="T54" s="1271">
        <v>7</v>
      </c>
      <c r="U54" s="1272"/>
      <c r="V54" s="1273"/>
      <c r="W54" s="1271">
        <v>8</v>
      </c>
      <c r="X54" s="1272"/>
      <c r="Y54" s="1273"/>
      <c r="Z54" s="1271">
        <v>9</v>
      </c>
      <c r="AA54" s="1272"/>
      <c r="AB54" s="1273"/>
      <c r="AC54" s="1271">
        <v>10</v>
      </c>
      <c r="AD54" s="1272"/>
      <c r="AE54" s="1273"/>
      <c r="AF54" s="1271">
        <v>11</v>
      </c>
      <c r="AG54" s="1272"/>
      <c r="AH54" s="1273"/>
      <c r="AI54" s="1271">
        <v>12</v>
      </c>
      <c r="AJ54" s="1272"/>
      <c r="AK54" s="1273"/>
      <c r="AL54" s="1271">
        <v>13</v>
      </c>
      <c r="AM54" s="1272"/>
      <c r="AN54" s="1273"/>
      <c r="AO54" s="1271">
        <v>14</v>
      </c>
      <c r="AP54" s="1272"/>
      <c r="AQ54" s="1273"/>
      <c r="AR54" s="1271">
        <v>15</v>
      </c>
      <c r="AS54" s="1272"/>
      <c r="AT54" s="1273"/>
      <c r="AU54" s="1271">
        <v>16</v>
      </c>
      <c r="AV54" s="1272"/>
      <c r="AW54" s="1273"/>
      <c r="AX54" s="1271">
        <v>17</v>
      </c>
      <c r="AY54" s="1272"/>
      <c r="AZ54" s="1272"/>
      <c r="BA54" s="180"/>
      <c r="BB54" s="180"/>
      <c r="BC54" s="237"/>
      <c r="BD54" s="237"/>
      <c r="BE54" s="237"/>
      <c r="BF54" s="237"/>
      <c r="BG54" s="246"/>
      <c r="BH54" s="246"/>
    </row>
    <row r="55" spans="1:60" s="205" customFormat="1" ht="18" hidden="1" customHeight="1">
      <c r="A55" s="261"/>
      <c r="B55" s="1815"/>
      <c r="C55" s="1816"/>
      <c r="D55" s="1816"/>
      <c r="E55" s="1816"/>
      <c r="F55" s="1816"/>
      <c r="G55" s="1816"/>
      <c r="H55" s="1816"/>
      <c r="I55" s="1796"/>
      <c r="J55" s="1797"/>
      <c r="K55" s="1796"/>
      <c r="L55" s="1797"/>
      <c r="M55" s="1796"/>
      <c r="N55" s="1797"/>
      <c r="O55" s="1818" t="s">
        <v>349</v>
      </c>
      <c r="P55" s="1819"/>
      <c r="Q55" s="1595"/>
      <c r="R55" s="1595"/>
      <c r="S55" s="1596"/>
      <c r="T55" s="1594"/>
      <c r="U55" s="1595"/>
      <c r="V55" s="1596"/>
      <c r="W55" s="1594"/>
      <c r="X55" s="1595"/>
      <c r="Y55" s="1596"/>
      <c r="Z55" s="1594"/>
      <c r="AA55" s="1595"/>
      <c r="AB55" s="1596"/>
      <c r="AC55" s="1594"/>
      <c r="AD55" s="1595"/>
      <c r="AE55" s="1596"/>
      <c r="AF55" s="1594"/>
      <c r="AG55" s="1595"/>
      <c r="AH55" s="1596"/>
      <c r="AI55" s="1594"/>
      <c r="AJ55" s="1595"/>
      <c r="AK55" s="1596"/>
      <c r="AL55" s="1594"/>
      <c r="AM55" s="1595"/>
      <c r="AN55" s="1596"/>
      <c r="AO55" s="1594"/>
      <c r="AP55" s="1595"/>
      <c r="AQ55" s="1596"/>
      <c r="AR55" s="1594"/>
      <c r="AS55" s="1595"/>
      <c r="AT55" s="1596"/>
      <c r="AU55" s="1594"/>
      <c r="AV55" s="1595"/>
      <c r="AW55" s="1596"/>
      <c r="AX55" s="1594"/>
      <c r="AY55" s="1595"/>
      <c r="AZ55" s="1597"/>
      <c r="BA55" s="180"/>
      <c r="BB55" s="180"/>
      <c r="BC55" s="237"/>
      <c r="BD55" s="237"/>
      <c r="BE55" s="237"/>
      <c r="BF55" s="237"/>
      <c r="BG55" s="246"/>
      <c r="BH55" s="246"/>
    </row>
    <row r="56" spans="1:60" s="205" customFormat="1" ht="18" hidden="1" customHeight="1" thickBot="1">
      <c r="A56" s="261"/>
      <c r="B56" s="1805"/>
      <c r="C56" s="1054"/>
      <c r="D56" s="1054"/>
      <c r="E56" s="1054"/>
      <c r="F56" s="1054"/>
      <c r="G56" s="1054"/>
      <c r="H56" s="1054"/>
      <c r="I56" s="1798"/>
      <c r="J56" s="1799"/>
      <c r="K56" s="1798"/>
      <c r="L56" s="1799"/>
      <c r="M56" s="1798"/>
      <c r="N56" s="1799"/>
      <c r="O56" s="1252" t="s">
        <v>429</v>
      </c>
      <c r="P56" s="1232"/>
      <c r="Q56" s="1062"/>
      <c r="R56" s="1062"/>
      <c r="S56" s="1168"/>
      <c r="T56" s="1061"/>
      <c r="U56" s="1062"/>
      <c r="V56" s="1168"/>
      <c r="W56" s="1061"/>
      <c r="X56" s="1062"/>
      <c r="Y56" s="1168"/>
      <c r="Z56" s="1061"/>
      <c r="AA56" s="1062"/>
      <c r="AB56" s="1168"/>
      <c r="AC56" s="1061"/>
      <c r="AD56" s="1062"/>
      <c r="AE56" s="1168"/>
      <c r="AF56" s="1061"/>
      <c r="AG56" s="1062"/>
      <c r="AH56" s="1168"/>
      <c r="AI56" s="1061"/>
      <c r="AJ56" s="1062"/>
      <c r="AK56" s="1168"/>
      <c r="AL56" s="1061"/>
      <c r="AM56" s="1062"/>
      <c r="AN56" s="1168"/>
      <c r="AO56" s="1061"/>
      <c r="AP56" s="1062"/>
      <c r="AQ56" s="1168"/>
      <c r="AR56" s="1061"/>
      <c r="AS56" s="1062"/>
      <c r="AT56" s="1168"/>
      <c r="AU56" s="1061"/>
      <c r="AV56" s="1062"/>
      <c r="AW56" s="1168"/>
      <c r="AX56" s="1061"/>
      <c r="AY56" s="1062"/>
      <c r="AZ56" s="1432"/>
      <c r="BA56" s="180"/>
      <c r="BB56" s="180"/>
      <c r="BC56" s="237"/>
      <c r="BD56" s="237"/>
      <c r="BE56" s="237"/>
      <c r="BF56" s="237"/>
      <c r="BG56" s="246"/>
      <c r="BH56" s="246"/>
    </row>
    <row r="57" spans="1:60" s="205" customFormat="1" ht="18" hidden="1" customHeight="1" thickBot="1">
      <c r="A57" s="261"/>
      <c r="B57" s="1817"/>
      <c r="C57" s="1056"/>
      <c r="D57" s="1056"/>
      <c r="E57" s="1056"/>
      <c r="F57" s="1056"/>
      <c r="G57" s="1056"/>
      <c r="H57" s="1056"/>
      <c r="I57" s="347" t="s">
        <v>700</v>
      </c>
      <c r="J57" s="346"/>
      <c r="K57" s="346"/>
      <c r="L57" s="346"/>
      <c r="M57" s="346"/>
      <c r="N57" s="346"/>
      <c r="O57" s="1810">
        <v>9001</v>
      </c>
      <c r="P57" s="1588"/>
      <c r="Q57" s="1062"/>
      <c r="R57" s="1062"/>
      <c r="S57" s="1168"/>
      <c r="T57" s="1061"/>
      <c r="U57" s="1062"/>
      <c r="V57" s="1168"/>
      <c r="W57" s="1061"/>
      <c r="X57" s="1062"/>
      <c r="Y57" s="1168"/>
      <c r="Z57" s="1061"/>
      <c r="AA57" s="1062"/>
      <c r="AB57" s="1168"/>
      <c r="AC57" s="1061"/>
      <c r="AD57" s="1062"/>
      <c r="AE57" s="1168"/>
      <c r="AF57" s="1061"/>
      <c r="AG57" s="1062"/>
      <c r="AH57" s="1168"/>
      <c r="AI57" s="1061"/>
      <c r="AJ57" s="1062"/>
      <c r="AK57" s="1168"/>
      <c r="AL57" s="1061"/>
      <c r="AM57" s="1062"/>
      <c r="AN57" s="1168"/>
      <c r="AO57" s="1061"/>
      <c r="AP57" s="1062"/>
      <c r="AQ57" s="1168"/>
      <c r="AR57" s="1061"/>
      <c r="AS57" s="1062"/>
      <c r="AT57" s="1168"/>
      <c r="AU57" s="1061"/>
      <c r="AV57" s="1062"/>
      <c r="AW57" s="1168"/>
      <c r="AX57" s="1061"/>
      <c r="AY57" s="1062"/>
      <c r="AZ57" s="1432"/>
      <c r="BA57" s="180"/>
      <c r="BB57" s="180"/>
      <c r="BC57" s="237"/>
      <c r="BD57" s="237"/>
      <c r="BE57" s="237"/>
      <c r="BF57" s="237"/>
      <c r="BG57" s="246"/>
      <c r="BH57" s="246"/>
    </row>
    <row r="58" spans="1:60" s="205" customFormat="1" ht="18" hidden="1" customHeight="1">
      <c r="A58" s="261"/>
      <c r="B58" s="1804"/>
      <c r="C58" s="1052"/>
      <c r="D58" s="1052"/>
      <c r="E58" s="1052"/>
      <c r="F58" s="1052"/>
      <c r="G58" s="1052"/>
      <c r="H58" s="1052"/>
      <c r="I58" s="1796"/>
      <c r="J58" s="1797"/>
      <c r="K58" s="1796"/>
      <c r="L58" s="1797"/>
      <c r="M58" s="1796"/>
      <c r="N58" s="1797"/>
      <c r="O58" s="1252" t="s">
        <v>351</v>
      </c>
      <c r="P58" s="1232"/>
      <c r="Q58" s="1056"/>
      <c r="R58" s="1056"/>
      <c r="S58" s="1057"/>
      <c r="T58" s="1060"/>
      <c r="U58" s="1056"/>
      <c r="V58" s="1057"/>
      <c r="W58" s="1060"/>
      <c r="X58" s="1056"/>
      <c r="Y58" s="1057"/>
      <c r="Z58" s="1060"/>
      <c r="AA58" s="1056"/>
      <c r="AB58" s="1057"/>
      <c r="AC58" s="1060"/>
      <c r="AD58" s="1056"/>
      <c r="AE58" s="1057"/>
      <c r="AF58" s="1060"/>
      <c r="AG58" s="1056"/>
      <c r="AH58" s="1057"/>
      <c r="AI58" s="1060"/>
      <c r="AJ58" s="1056"/>
      <c r="AK58" s="1057"/>
      <c r="AL58" s="1060"/>
      <c r="AM58" s="1056"/>
      <c r="AN58" s="1057"/>
      <c r="AO58" s="1060"/>
      <c r="AP58" s="1056"/>
      <c r="AQ58" s="1057"/>
      <c r="AR58" s="1060"/>
      <c r="AS58" s="1056"/>
      <c r="AT58" s="1057"/>
      <c r="AU58" s="1060"/>
      <c r="AV58" s="1056"/>
      <c r="AW58" s="1057"/>
      <c r="AX58" s="1060"/>
      <c r="AY58" s="1056"/>
      <c r="AZ58" s="1811"/>
      <c r="BA58" s="180"/>
      <c r="BB58" s="180"/>
      <c r="BC58" s="237"/>
      <c r="BD58" s="237"/>
      <c r="BE58" s="237"/>
      <c r="BF58" s="237"/>
      <c r="BG58" s="246"/>
      <c r="BH58" s="246"/>
    </row>
    <row r="59" spans="1:60" s="205" customFormat="1" ht="18" hidden="1" customHeight="1" thickBot="1">
      <c r="A59" s="261"/>
      <c r="B59" s="1805"/>
      <c r="C59" s="1054"/>
      <c r="D59" s="1054"/>
      <c r="E59" s="1054"/>
      <c r="F59" s="1054"/>
      <c r="G59" s="1054"/>
      <c r="H59" s="1054"/>
      <c r="I59" s="1798"/>
      <c r="J59" s="1799"/>
      <c r="K59" s="1798"/>
      <c r="L59" s="1799"/>
      <c r="M59" s="1798"/>
      <c r="N59" s="1799"/>
      <c r="O59" s="1252" t="s">
        <v>701</v>
      </c>
      <c r="P59" s="1232"/>
      <c r="Q59" s="1062"/>
      <c r="R59" s="1062"/>
      <c r="S59" s="1168"/>
      <c r="T59" s="1061"/>
      <c r="U59" s="1062"/>
      <c r="V59" s="1168"/>
      <c r="W59" s="1061"/>
      <c r="X59" s="1062"/>
      <c r="Y59" s="1168"/>
      <c r="Z59" s="1061"/>
      <c r="AA59" s="1062"/>
      <c r="AB59" s="1168"/>
      <c r="AC59" s="1061"/>
      <c r="AD59" s="1062"/>
      <c r="AE59" s="1168"/>
      <c r="AF59" s="1061"/>
      <c r="AG59" s="1062"/>
      <c r="AH59" s="1168"/>
      <c r="AI59" s="1061"/>
      <c r="AJ59" s="1062"/>
      <c r="AK59" s="1168"/>
      <c r="AL59" s="1061"/>
      <c r="AM59" s="1062"/>
      <c r="AN59" s="1168"/>
      <c r="AO59" s="1061"/>
      <c r="AP59" s="1062"/>
      <c r="AQ59" s="1168"/>
      <c r="AR59" s="1061"/>
      <c r="AS59" s="1062"/>
      <c r="AT59" s="1168"/>
      <c r="AU59" s="1061"/>
      <c r="AV59" s="1062"/>
      <c r="AW59" s="1168"/>
      <c r="AX59" s="1061"/>
      <c r="AY59" s="1062"/>
      <c r="AZ59" s="1432"/>
      <c r="BA59" s="180"/>
      <c r="BB59" s="180"/>
      <c r="BC59" s="237"/>
      <c r="BD59" s="237"/>
      <c r="BE59" s="237"/>
      <c r="BF59" s="237"/>
      <c r="BG59" s="246"/>
      <c r="BH59" s="246"/>
    </row>
    <row r="60" spans="1:60" s="205" customFormat="1" ht="18" hidden="1" customHeight="1" thickBot="1">
      <c r="A60" s="261"/>
      <c r="B60" s="1806"/>
      <c r="C60" s="1807"/>
      <c r="D60" s="1807"/>
      <c r="E60" s="1807"/>
      <c r="F60" s="1807"/>
      <c r="G60" s="1807"/>
      <c r="H60" s="1807"/>
      <c r="I60" s="1808" t="s">
        <v>700</v>
      </c>
      <c r="J60" s="1809"/>
      <c r="K60" s="1809"/>
      <c r="L60" s="1809"/>
      <c r="M60" s="1809"/>
      <c r="N60" s="1809"/>
      <c r="O60" s="1810">
        <v>9002</v>
      </c>
      <c r="P60" s="1588"/>
      <c r="Q60" s="1062"/>
      <c r="R60" s="1062"/>
      <c r="S60" s="1168"/>
      <c r="T60" s="1061"/>
      <c r="U60" s="1062"/>
      <c r="V60" s="1168"/>
      <c r="W60" s="1061"/>
      <c r="X60" s="1062"/>
      <c r="Y60" s="1168"/>
      <c r="Z60" s="1061"/>
      <c r="AA60" s="1062"/>
      <c r="AB60" s="1168"/>
      <c r="AC60" s="1061"/>
      <c r="AD60" s="1062"/>
      <c r="AE60" s="1168"/>
      <c r="AF60" s="1061"/>
      <c r="AG60" s="1062"/>
      <c r="AH60" s="1168"/>
      <c r="AI60" s="1061"/>
      <c r="AJ60" s="1062"/>
      <c r="AK60" s="1168"/>
      <c r="AL60" s="1061"/>
      <c r="AM60" s="1062"/>
      <c r="AN60" s="1168"/>
      <c r="AO60" s="1061"/>
      <c r="AP60" s="1062"/>
      <c r="AQ60" s="1168"/>
      <c r="AR60" s="1061"/>
      <c r="AS60" s="1062"/>
      <c r="AT60" s="1168"/>
      <c r="AU60" s="1061"/>
      <c r="AV60" s="1062"/>
      <c r="AW60" s="1168"/>
      <c r="AX60" s="1061"/>
      <c r="AY60" s="1062"/>
      <c r="AZ60" s="1432"/>
      <c r="BA60" s="180"/>
      <c r="BB60" s="180"/>
      <c r="BC60" s="237"/>
      <c r="BD60" s="237"/>
      <c r="BE60" s="237"/>
      <c r="BF60" s="237"/>
      <c r="BG60" s="246"/>
      <c r="BH60" s="246"/>
    </row>
    <row r="61" spans="1:60" s="205" customFormat="1" ht="18" hidden="1" customHeight="1" thickBot="1">
      <c r="A61" s="261"/>
      <c r="B61" s="1800" t="s">
        <v>338</v>
      </c>
      <c r="C61" s="1800"/>
      <c r="D61" s="1800"/>
      <c r="E61" s="1800"/>
      <c r="F61" s="1800"/>
      <c r="G61" s="1800"/>
      <c r="H61" s="1800"/>
      <c r="I61" s="1800"/>
      <c r="J61" s="1800"/>
      <c r="K61" s="1800"/>
      <c r="L61" s="1800"/>
      <c r="M61" s="1800"/>
      <c r="N61" s="1800"/>
      <c r="O61" s="1801">
        <v>9009</v>
      </c>
      <c r="P61" s="1799"/>
      <c r="Q61" s="1592"/>
      <c r="R61" s="1592"/>
      <c r="S61" s="1593"/>
      <c r="T61" s="1591"/>
      <c r="U61" s="1592"/>
      <c r="V61" s="1593"/>
      <c r="W61" s="1591"/>
      <c r="X61" s="1592"/>
      <c r="Y61" s="1593"/>
      <c r="Z61" s="1591"/>
      <c r="AA61" s="1592"/>
      <c r="AB61" s="1593"/>
      <c r="AC61" s="1591"/>
      <c r="AD61" s="1592"/>
      <c r="AE61" s="1593"/>
      <c r="AF61" s="1591"/>
      <c r="AG61" s="1592"/>
      <c r="AH61" s="1593"/>
      <c r="AI61" s="1591"/>
      <c r="AJ61" s="1592"/>
      <c r="AK61" s="1593"/>
      <c r="AL61" s="1591"/>
      <c r="AM61" s="1592"/>
      <c r="AN61" s="1593"/>
      <c r="AO61" s="1591"/>
      <c r="AP61" s="1592"/>
      <c r="AQ61" s="1593"/>
      <c r="AR61" s="1591"/>
      <c r="AS61" s="1592"/>
      <c r="AT61" s="1593"/>
      <c r="AU61" s="1591"/>
      <c r="AV61" s="1592"/>
      <c r="AW61" s="1593"/>
      <c r="AX61" s="1591"/>
      <c r="AY61" s="1592"/>
      <c r="AZ61" s="1601"/>
      <c r="BA61" s="317"/>
      <c r="BB61" s="317"/>
      <c r="BC61" s="316"/>
      <c r="BD61" s="316"/>
      <c r="BE61" s="316"/>
      <c r="BF61" s="316"/>
      <c r="BG61" s="246"/>
      <c r="BH61" s="246"/>
    </row>
    <row r="62" spans="1:60" s="178" customFormat="1" ht="15" customHeight="1">
      <c r="A62" s="177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177"/>
      <c r="BB62" s="177"/>
    </row>
    <row r="63" spans="1:60" s="248" customFormat="1" ht="18" customHeight="1">
      <c r="A63" s="177"/>
      <c r="B63" s="270"/>
      <c r="C63" s="270"/>
      <c r="D63" s="270"/>
      <c r="E63" s="270"/>
      <c r="F63" s="270"/>
      <c r="G63" s="270"/>
      <c r="H63" s="270"/>
      <c r="I63" s="270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3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4"/>
      <c r="BB63" s="274"/>
    </row>
    <row r="64" spans="1:60">
      <c r="A64" s="177"/>
      <c r="B64" s="589"/>
      <c r="C64" s="998" t="s">
        <v>436</v>
      </c>
      <c r="D64" s="998"/>
      <c r="E64" s="998"/>
      <c r="F64" s="998"/>
      <c r="G64" s="998"/>
      <c r="H64" s="998"/>
      <c r="I64" s="589"/>
      <c r="J64" s="349"/>
      <c r="K64" s="349"/>
      <c r="L64" s="349"/>
      <c r="M64" s="999" t="str">
        <f>р.2!F$129</f>
        <v>директор</v>
      </c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589"/>
      <c r="AA64" s="589"/>
      <c r="AB64" s="999"/>
      <c r="AC64" s="999"/>
      <c r="AD64" s="999"/>
      <c r="AE64" s="999"/>
      <c r="AF64" s="999"/>
      <c r="AG64" s="999"/>
      <c r="AH64" s="999"/>
      <c r="AI64" s="177"/>
      <c r="AJ64" s="177"/>
      <c r="AK64" s="999" t="str">
        <f>р.2!O$129</f>
        <v>/Л.А. Панюшева/</v>
      </c>
      <c r="AL64" s="999"/>
      <c r="AM64" s="999"/>
      <c r="AN64" s="999"/>
      <c r="AO64" s="999"/>
      <c r="AP64" s="999"/>
      <c r="AQ64" s="999"/>
      <c r="AR64" s="999"/>
      <c r="AS64" s="999"/>
      <c r="AT64" s="999"/>
      <c r="AU64" s="999"/>
      <c r="AV64" s="999"/>
      <c r="AW64" s="999"/>
      <c r="AX64" s="999"/>
      <c r="AY64" s="999"/>
      <c r="AZ64" s="999"/>
      <c r="BA64" s="590"/>
      <c r="BB64" s="198"/>
    </row>
    <row r="65" spans="1:54">
      <c r="A65" s="177"/>
      <c r="B65" s="589"/>
      <c r="C65" s="549" t="s">
        <v>437</v>
      </c>
      <c r="D65" s="549"/>
      <c r="E65" s="549"/>
      <c r="F65" s="549"/>
      <c r="G65" s="549"/>
      <c r="H65" s="549"/>
      <c r="I65" s="589"/>
      <c r="J65" s="198"/>
      <c r="K65" s="550"/>
      <c r="L65" s="198"/>
      <c r="M65" s="1000" t="s">
        <v>90</v>
      </c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272"/>
      <c r="AA65" s="272"/>
      <c r="AB65" s="1000" t="s">
        <v>42</v>
      </c>
      <c r="AC65" s="1000"/>
      <c r="AD65" s="1000"/>
      <c r="AE65" s="1000"/>
      <c r="AF65" s="1000"/>
      <c r="AG65" s="1000"/>
      <c r="AH65" s="1000"/>
      <c r="AI65" s="273"/>
      <c r="AJ65" s="273"/>
      <c r="AK65" s="1000" t="s">
        <v>41</v>
      </c>
      <c r="AL65" s="1000"/>
      <c r="AM65" s="1000"/>
      <c r="AN65" s="1000"/>
      <c r="AO65" s="1000"/>
      <c r="AP65" s="1000"/>
      <c r="AQ65" s="1000"/>
      <c r="AR65" s="1000"/>
      <c r="AS65" s="1000"/>
      <c r="AT65" s="1000"/>
      <c r="AU65" s="1000"/>
      <c r="AV65" s="1000"/>
      <c r="AW65" s="1000"/>
      <c r="AX65" s="1000"/>
      <c r="AY65" s="1000"/>
      <c r="AZ65" s="1000"/>
      <c r="BA65" s="590"/>
      <c r="BB65" s="198"/>
    </row>
    <row r="66" spans="1:54" s="248" customFormat="1" ht="18" customHeight="1">
      <c r="A66" s="177"/>
      <c r="B66" s="589"/>
      <c r="C66" s="589"/>
      <c r="D66" s="589"/>
      <c r="E66" s="589"/>
      <c r="F66" s="589"/>
      <c r="G66" s="589"/>
      <c r="H66" s="589"/>
      <c r="I66" s="589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3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4"/>
      <c r="BB66" s="274"/>
    </row>
    <row r="67" spans="1:54" s="248" customFormat="1" ht="18" customHeight="1">
      <c r="A67" s="274"/>
      <c r="B67" s="270"/>
      <c r="C67" s="998" t="s">
        <v>91</v>
      </c>
      <c r="D67" s="998"/>
      <c r="E67" s="998"/>
      <c r="F67" s="998"/>
      <c r="G67" s="998"/>
      <c r="H67" s="998"/>
      <c r="I67" s="270"/>
      <c r="J67" s="1002" t="s">
        <v>1089</v>
      </c>
      <c r="K67" s="1002"/>
      <c r="L67" s="1002"/>
      <c r="M67" s="1002"/>
      <c r="N67" s="1002"/>
      <c r="O67" s="1002"/>
      <c r="P67" s="1002"/>
      <c r="Q67" s="1002"/>
      <c r="R67" s="1002"/>
      <c r="S67" s="1002"/>
      <c r="T67" s="569"/>
      <c r="U67" s="1002"/>
      <c r="V67" s="1002"/>
      <c r="W67" s="1002"/>
      <c r="X67" s="1002"/>
      <c r="Y67" s="1002"/>
      <c r="Z67" s="1002"/>
      <c r="AA67" s="272"/>
      <c r="AB67" s="1223" t="str">
        <f>р.2!I134</f>
        <v>/Е.С. Орлова/</v>
      </c>
      <c r="AC67" s="1223"/>
      <c r="AD67" s="1223"/>
      <c r="AE67" s="1223"/>
      <c r="AF67" s="1223"/>
      <c r="AG67" s="1223"/>
      <c r="AH67" s="1223"/>
      <c r="AI67" s="1223"/>
      <c r="AJ67" s="1223"/>
      <c r="AK67" s="1223"/>
      <c r="AL67" s="1223"/>
      <c r="AM67" s="1223"/>
      <c r="AN67" s="1223"/>
      <c r="AO67" s="273"/>
      <c r="AP67" s="273"/>
      <c r="AQ67" s="1230" t="str">
        <f>р.2!O134</f>
        <v>8 (8332) 70-80-93</v>
      </c>
      <c r="AR67" s="1230"/>
      <c r="AS67" s="1230"/>
      <c r="AT67" s="1230"/>
      <c r="AU67" s="1230"/>
      <c r="AV67" s="1230"/>
      <c r="AW67" s="1230"/>
      <c r="AX67" s="1230"/>
      <c r="AY67" s="1230"/>
      <c r="AZ67" s="1230"/>
      <c r="BA67" s="274"/>
      <c r="BB67" s="274"/>
    </row>
    <row r="68" spans="1:54" s="248" customFormat="1" ht="18" customHeight="1">
      <c r="A68" s="274"/>
      <c r="B68" s="270"/>
      <c r="C68" s="1224"/>
      <c r="D68" s="1224"/>
      <c r="E68" s="1224"/>
      <c r="F68" s="1224"/>
      <c r="G68" s="1224"/>
      <c r="H68" s="1224"/>
      <c r="I68" s="270"/>
      <c r="J68" s="995" t="s">
        <v>1144</v>
      </c>
      <c r="K68" s="995"/>
      <c r="L68" s="995"/>
      <c r="M68" s="995"/>
      <c r="N68" s="995"/>
      <c r="O68" s="995"/>
      <c r="P68" s="995"/>
      <c r="Q68" s="995"/>
      <c r="R68" s="995"/>
      <c r="S68" s="995"/>
      <c r="T68" s="569"/>
      <c r="U68" s="996" t="s">
        <v>42</v>
      </c>
      <c r="V68" s="996"/>
      <c r="W68" s="996"/>
      <c r="X68" s="996"/>
      <c r="Y68" s="996"/>
      <c r="Z68" s="996"/>
      <c r="AA68" s="272"/>
      <c r="AB68" s="1000" t="s">
        <v>438</v>
      </c>
      <c r="AC68" s="1000"/>
      <c r="AD68" s="1000"/>
      <c r="AE68" s="1000"/>
      <c r="AF68" s="1000"/>
      <c r="AG68" s="1000"/>
      <c r="AH68" s="1000"/>
      <c r="AI68" s="1000"/>
      <c r="AJ68" s="1000"/>
      <c r="AK68" s="1000"/>
      <c r="AL68" s="1000"/>
      <c r="AM68" s="1000"/>
      <c r="AN68" s="1000"/>
      <c r="AO68" s="273"/>
      <c r="AP68" s="273"/>
      <c r="AQ68" s="1000" t="s">
        <v>92</v>
      </c>
      <c r="AR68" s="1000"/>
      <c r="AS68" s="1000"/>
      <c r="AT68" s="1000"/>
      <c r="AU68" s="1000"/>
      <c r="AV68" s="1000"/>
      <c r="AW68" s="1000"/>
      <c r="AX68" s="1000"/>
      <c r="AY68" s="1000"/>
      <c r="AZ68" s="1000"/>
      <c r="BA68" s="274"/>
      <c r="BB68" s="274"/>
    </row>
    <row r="69" spans="1:54" s="248" customFormat="1" ht="18" customHeight="1">
      <c r="A69" s="274"/>
      <c r="B69" s="270"/>
      <c r="C69" s="270"/>
      <c r="D69" s="270"/>
      <c r="E69" s="270"/>
      <c r="F69" s="270"/>
      <c r="G69" s="270"/>
      <c r="H69" s="270"/>
      <c r="I69" s="270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0"/>
      <c r="AA69" s="270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177"/>
      <c r="AP69" s="177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4"/>
      <c r="BB69" s="274"/>
    </row>
    <row r="70" spans="1:54" s="50" customFormat="1" ht="14.25" customHeight="1">
      <c r="C70" s="1802">
        <f>р.2!C137</f>
        <v>44925</v>
      </c>
      <c r="D70" s="1802"/>
      <c r="E70" s="1802"/>
      <c r="F70" s="1802"/>
      <c r="G70" s="1802"/>
      <c r="H70" s="557"/>
      <c r="I70" s="557"/>
      <c r="J70" s="557"/>
      <c r="K70" s="557"/>
      <c r="L70" s="557"/>
      <c r="M70" s="557"/>
      <c r="N70" s="87"/>
      <c r="O70" s="87"/>
      <c r="P70" s="87"/>
      <c r="Q70" s="87"/>
      <c r="R70" s="87"/>
    </row>
    <row r="71" spans="1:54" s="182" customFormat="1" ht="18" customHeight="1">
      <c r="A71" s="274"/>
      <c r="B71" s="177"/>
      <c r="C71" s="177"/>
      <c r="D71" s="1222"/>
      <c r="E71" s="1222"/>
      <c r="F71" s="177"/>
      <c r="G71" s="177"/>
      <c r="H71" s="1222"/>
      <c r="I71" s="1222"/>
      <c r="J71" s="1222"/>
      <c r="K71" s="1222"/>
      <c r="L71" s="1222"/>
      <c r="M71" s="1222"/>
      <c r="N71" s="177"/>
      <c r="O71" s="177"/>
      <c r="P71" s="177"/>
      <c r="Q71" s="1222"/>
      <c r="R71" s="1222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</row>
  </sheetData>
  <mergeCells count="346">
    <mergeCell ref="J67:S67"/>
    <mergeCell ref="U67:Z67"/>
    <mergeCell ref="J68:S68"/>
    <mergeCell ref="U68:Z68"/>
    <mergeCell ref="A1:AZ1"/>
    <mergeCell ref="A3:K3"/>
    <mergeCell ref="L3:AZ3"/>
    <mergeCell ref="L6:AZ6"/>
    <mergeCell ref="B15:Y15"/>
    <mergeCell ref="Z15:AB15"/>
    <mergeCell ref="AC15:AJ15"/>
    <mergeCell ref="AK15:AR15"/>
    <mergeCell ref="A4:K4"/>
    <mergeCell ref="AC12:AZ12"/>
    <mergeCell ref="AC13:AJ14"/>
    <mergeCell ref="AK13:AR14"/>
    <mergeCell ref="AS13:AZ14"/>
    <mergeCell ref="B24:AZ24"/>
    <mergeCell ref="B19:Y19"/>
    <mergeCell ref="Z19:AB19"/>
    <mergeCell ref="AC19:AJ19"/>
    <mergeCell ref="AK19:AR19"/>
    <mergeCell ref="L4:AZ4"/>
    <mergeCell ref="L5:AZ5"/>
    <mergeCell ref="B16:Y16"/>
    <mergeCell ref="Z16:AB16"/>
    <mergeCell ref="AC16:AJ16"/>
    <mergeCell ref="AK16:AR16"/>
    <mergeCell ref="AS16:AZ16"/>
    <mergeCell ref="L7:AZ7"/>
    <mergeCell ref="B10:AS10"/>
    <mergeCell ref="B12:Y14"/>
    <mergeCell ref="Z12:AB14"/>
    <mergeCell ref="AS15:AZ15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AS19:AZ19"/>
    <mergeCell ref="Z21:AB21"/>
    <mergeCell ref="AC21:AJ21"/>
    <mergeCell ref="AK21:AR21"/>
    <mergeCell ref="B21:Y21"/>
    <mergeCell ref="B27:AZ27"/>
    <mergeCell ref="B33:Y33"/>
    <mergeCell ref="Z33:AB33"/>
    <mergeCell ref="AC33:AJ33"/>
    <mergeCell ref="AK33:AR33"/>
    <mergeCell ref="AS33:AZ33"/>
    <mergeCell ref="AS20:AZ20"/>
    <mergeCell ref="B23:Y23"/>
    <mergeCell ref="B22:Y22"/>
    <mergeCell ref="B32:Y32"/>
    <mergeCell ref="Z32:AB32"/>
    <mergeCell ref="AC32:AJ32"/>
    <mergeCell ref="AK32:AR32"/>
    <mergeCell ref="AS32:AZ32"/>
    <mergeCell ref="Z22:AB22"/>
    <mergeCell ref="B29:Y31"/>
    <mergeCell ref="Z29:AB31"/>
    <mergeCell ref="AC29:AZ29"/>
    <mergeCell ref="AC30:AJ31"/>
    <mergeCell ref="AK30:AR31"/>
    <mergeCell ref="AS30:AZ31"/>
    <mergeCell ref="AS21:AZ21"/>
    <mergeCell ref="B20:Y20"/>
    <mergeCell ref="Z20:AB20"/>
    <mergeCell ref="AC20:AJ20"/>
    <mergeCell ref="AK20:AR20"/>
    <mergeCell ref="AC22:AJ22"/>
    <mergeCell ref="AK22:AR22"/>
    <mergeCell ref="AS22:AZ22"/>
    <mergeCell ref="B37:AZ37"/>
    <mergeCell ref="B39:G40"/>
    <mergeCell ref="H39:I40"/>
    <mergeCell ref="J39:M40"/>
    <mergeCell ref="N39:Z39"/>
    <mergeCell ref="AA39:AM39"/>
    <mergeCell ref="AN39:AZ39"/>
    <mergeCell ref="N40:P40"/>
    <mergeCell ref="Q40:T40"/>
    <mergeCell ref="U40:W40"/>
    <mergeCell ref="X40:Z40"/>
    <mergeCell ref="AA40:AC40"/>
    <mergeCell ref="AD40:AG40"/>
    <mergeCell ref="AH40:AJ40"/>
    <mergeCell ref="AK40:AM40"/>
    <mergeCell ref="AN40:AP40"/>
    <mergeCell ref="AQ40:AT40"/>
    <mergeCell ref="AU40:AW40"/>
    <mergeCell ref="AX40:AZ40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AH41:AJ41"/>
    <mergeCell ref="AK41:AM41"/>
    <mergeCell ref="AN41:AP41"/>
    <mergeCell ref="AQ41:AT41"/>
    <mergeCell ref="AU41:AW41"/>
    <mergeCell ref="AX41:AZ41"/>
    <mergeCell ref="B42:G42"/>
    <mergeCell ref="H42:I42"/>
    <mergeCell ref="J42:M42"/>
    <mergeCell ref="N42:P42"/>
    <mergeCell ref="Q42:T42"/>
    <mergeCell ref="U42:W42"/>
    <mergeCell ref="X42:Z42"/>
    <mergeCell ref="AA42:AC42"/>
    <mergeCell ref="B41:G41"/>
    <mergeCell ref="H41:I41"/>
    <mergeCell ref="J41:M41"/>
    <mergeCell ref="N41:P41"/>
    <mergeCell ref="Q41:T41"/>
    <mergeCell ref="U41:W41"/>
    <mergeCell ref="X41:Z41"/>
    <mergeCell ref="AA41:AC41"/>
    <mergeCell ref="AD41:AG41"/>
    <mergeCell ref="B43:G43"/>
    <mergeCell ref="H43:I43"/>
    <mergeCell ref="J43:M43"/>
    <mergeCell ref="N43:P43"/>
    <mergeCell ref="Q43:T43"/>
    <mergeCell ref="U43:W43"/>
    <mergeCell ref="X43:Z43"/>
    <mergeCell ref="AA43:AC43"/>
    <mergeCell ref="AD43:AG43"/>
    <mergeCell ref="AQ45:AT45"/>
    <mergeCell ref="AU45:AW45"/>
    <mergeCell ref="AX45:AZ45"/>
    <mergeCell ref="AQ44:AT44"/>
    <mergeCell ref="AU44:AW44"/>
    <mergeCell ref="AX44:AZ44"/>
    <mergeCell ref="AD42:AG42"/>
    <mergeCell ref="AH42:AJ42"/>
    <mergeCell ref="AK42:AM42"/>
    <mergeCell ref="AN42:AP42"/>
    <mergeCell ref="AQ42:AT42"/>
    <mergeCell ref="AU42:AW42"/>
    <mergeCell ref="AX42:AZ42"/>
    <mergeCell ref="AH43:AJ43"/>
    <mergeCell ref="AK43:AM43"/>
    <mergeCell ref="AN43:AP43"/>
    <mergeCell ref="AQ43:AT43"/>
    <mergeCell ref="AU43:AW43"/>
    <mergeCell ref="AX43:AZ43"/>
    <mergeCell ref="AH44:AJ44"/>
    <mergeCell ref="AK44:AM44"/>
    <mergeCell ref="AN44:AP44"/>
    <mergeCell ref="AH45:AJ45"/>
    <mergeCell ref="AK45:AM45"/>
    <mergeCell ref="AN45:AP45"/>
    <mergeCell ref="B44:G44"/>
    <mergeCell ref="H44:I44"/>
    <mergeCell ref="J44:M44"/>
    <mergeCell ref="N44:P44"/>
    <mergeCell ref="Q44:T44"/>
    <mergeCell ref="U44:W44"/>
    <mergeCell ref="X44:Z44"/>
    <mergeCell ref="AA44:AC44"/>
    <mergeCell ref="AD44:AG44"/>
    <mergeCell ref="B45:G45"/>
    <mergeCell ref="H45:I45"/>
    <mergeCell ref="J45:M45"/>
    <mergeCell ref="N45:P45"/>
    <mergeCell ref="Q45:T45"/>
    <mergeCell ref="U45:W45"/>
    <mergeCell ref="X45:Z45"/>
    <mergeCell ref="AA45:AC45"/>
    <mergeCell ref="AD45:AG45"/>
    <mergeCell ref="AC57:AE57"/>
    <mergeCell ref="AR53:AT53"/>
    <mergeCell ref="AU53:AW53"/>
    <mergeCell ref="AX53:AZ53"/>
    <mergeCell ref="B52:H53"/>
    <mergeCell ref="I52:J53"/>
    <mergeCell ref="K52:L53"/>
    <mergeCell ref="M52:N53"/>
    <mergeCell ref="O52:P53"/>
    <mergeCell ref="Q52:Y52"/>
    <mergeCell ref="Z52:AH52"/>
    <mergeCell ref="AR52:AZ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I52:AQ52"/>
    <mergeCell ref="W54:Y54"/>
    <mergeCell ref="Z54:AB54"/>
    <mergeCell ref="AC54:AE54"/>
    <mergeCell ref="I56:J56"/>
    <mergeCell ref="K56:L56"/>
    <mergeCell ref="M56:N56"/>
    <mergeCell ref="O56:P56"/>
    <mergeCell ref="Q56:S56"/>
    <mergeCell ref="T55:V55"/>
    <mergeCell ref="W55:Y55"/>
    <mergeCell ref="Z55:AB55"/>
    <mergeCell ref="AC55:AE55"/>
    <mergeCell ref="B54:H54"/>
    <mergeCell ref="I54:J54"/>
    <mergeCell ref="K54:L54"/>
    <mergeCell ref="M54:N54"/>
    <mergeCell ref="O54:P54"/>
    <mergeCell ref="Q54:S54"/>
    <mergeCell ref="T54:V54"/>
    <mergeCell ref="B55:H57"/>
    <mergeCell ref="I55:J55"/>
    <mergeCell ref="K55:L55"/>
    <mergeCell ref="M55:N55"/>
    <mergeCell ref="O55:P55"/>
    <mergeCell ref="Q55:S55"/>
    <mergeCell ref="AF57:AH57"/>
    <mergeCell ref="AI57:AK57"/>
    <mergeCell ref="AL57:AN57"/>
    <mergeCell ref="AO57:AQ57"/>
    <mergeCell ref="AO54:AQ54"/>
    <mergeCell ref="AR54:AT54"/>
    <mergeCell ref="AU54:AW54"/>
    <mergeCell ref="AX54:AZ54"/>
    <mergeCell ref="AF54:AH54"/>
    <mergeCell ref="AI54:AK54"/>
    <mergeCell ref="AL54:AN54"/>
    <mergeCell ref="AC58:AE58"/>
    <mergeCell ref="AF58:AH58"/>
    <mergeCell ref="AI58:AK58"/>
    <mergeCell ref="AU58:AW58"/>
    <mergeCell ref="AX56:AZ56"/>
    <mergeCell ref="AU55:AW55"/>
    <mergeCell ref="AX55:AZ55"/>
    <mergeCell ref="O57:P57"/>
    <mergeCell ref="Q57:S57"/>
    <mergeCell ref="T57:V57"/>
    <mergeCell ref="W57:Y57"/>
    <mergeCell ref="Z57:AB57"/>
    <mergeCell ref="T56:V56"/>
    <mergeCell ref="W56:Y56"/>
    <mergeCell ref="Z56:AB56"/>
    <mergeCell ref="AX57:AZ57"/>
    <mergeCell ref="AF55:AH55"/>
    <mergeCell ref="AI55:AK55"/>
    <mergeCell ref="AL55:AN55"/>
    <mergeCell ref="AO55:AQ55"/>
    <mergeCell ref="AR55:AT55"/>
    <mergeCell ref="AC56:AE56"/>
    <mergeCell ref="AF56:AH56"/>
    <mergeCell ref="AI56:AK56"/>
    <mergeCell ref="AL59:AN59"/>
    <mergeCell ref="AO59:AQ59"/>
    <mergeCell ref="AL56:AN56"/>
    <mergeCell ref="AR57:AT57"/>
    <mergeCell ref="AO56:AQ56"/>
    <mergeCell ref="AR56:AT56"/>
    <mergeCell ref="AU56:AW56"/>
    <mergeCell ref="AX58:AZ58"/>
    <mergeCell ref="AR58:AT58"/>
    <mergeCell ref="AU57:AW57"/>
    <mergeCell ref="D71:E71"/>
    <mergeCell ref="H71:M71"/>
    <mergeCell ref="Q71:R71"/>
    <mergeCell ref="C67:H67"/>
    <mergeCell ref="AB67:AN67"/>
    <mergeCell ref="C70:G70"/>
    <mergeCell ref="AF60:AH60"/>
    <mergeCell ref="AI60:AK60"/>
    <mergeCell ref="B49:AZ49"/>
    <mergeCell ref="AO61:AQ61"/>
    <mergeCell ref="AR61:AT61"/>
    <mergeCell ref="AU61:AW61"/>
    <mergeCell ref="AX61:AZ61"/>
    <mergeCell ref="B58:H60"/>
    <mergeCell ref="AX59:AZ59"/>
    <mergeCell ref="I60:N60"/>
    <mergeCell ref="O60:P60"/>
    <mergeCell ref="Q60:S60"/>
    <mergeCell ref="T60:V60"/>
    <mergeCell ref="W60:Y60"/>
    <mergeCell ref="AO60:AQ60"/>
    <mergeCell ref="AR60:AT60"/>
    <mergeCell ref="AI59:AK59"/>
    <mergeCell ref="AU60:AW60"/>
    <mergeCell ref="C68:H68"/>
    <mergeCell ref="AB68:AN68"/>
    <mergeCell ref="AQ68:AZ68"/>
    <mergeCell ref="AL60:AN60"/>
    <mergeCell ref="T61:V61"/>
    <mergeCell ref="W61:Y61"/>
    <mergeCell ref="Z61:AB61"/>
    <mergeCell ref="AC61:AE61"/>
    <mergeCell ref="AF61:AH61"/>
    <mergeCell ref="AI61:AK61"/>
    <mergeCell ref="Z60:AB60"/>
    <mergeCell ref="AC60:AE60"/>
    <mergeCell ref="AX60:AZ60"/>
    <mergeCell ref="B61:N61"/>
    <mergeCell ref="O61:P61"/>
    <mergeCell ref="Q61:S61"/>
    <mergeCell ref="AL61:AN61"/>
    <mergeCell ref="C64:H64"/>
    <mergeCell ref="M64:Y64"/>
    <mergeCell ref="AB64:AH64"/>
    <mergeCell ref="AK64:AZ64"/>
    <mergeCell ref="M65:Y65"/>
    <mergeCell ref="AB65:AH65"/>
    <mergeCell ref="AK65:AZ65"/>
    <mergeCell ref="B48:AZ48"/>
    <mergeCell ref="AQ67:AZ67"/>
    <mergeCell ref="AL58:AN58"/>
    <mergeCell ref="AO58:AQ58"/>
    <mergeCell ref="Z59:AB59"/>
    <mergeCell ref="AC59:AE59"/>
    <mergeCell ref="AF59:AH59"/>
    <mergeCell ref="I58:J58"/>
    <mergeCell ref="K58:L58"/>
    <mergeCell ref="M58:N58"/>
    <mergeCell ref="AR59:AT59"/>
    <mergeCell ref="AU59:AW59"/>
    <mergeCell ref="T58:V58"/>
    <mergeCell ref="W58:Y58"/>
    <mergeCell ref="Z58:AB58"/>
    <mergeCell ref="O58:P58"/>
    <mergeCell ref="Q58:S58"/>
    <mergeCell ref="I59:J59"/>
    <mergeCell ref="K59:L59"/>
    <mergeCell ref="M59:N59"/>
    <mergeCell ref="O59:P59"/>
    <mergeCell ref="Q59:S59"/>
    <mergeCell ref="T59:V59"/>
    <mergeCell ref="W59:Y59"/>
  </mergeCells>
  <pageMargins left="0.70866141732283472" right="0.39370078740157483" top="0.74803149606299213" bottom="0.74803149606299213" header="0.31496062992125984" footer="0"/>
  <pageSetup paperSize="8" scale="4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9"/>
  <sheetViews>
    <sheetView view="pageBreakPreview" topLeftCell="A43" zoomScaleNormal="100" zoomScaleSheetLayoutView="100" workbookViewId="0">
      <selection activeCell="C79" sqref="C79"/>
    </sheetView>
  </sheetViews>
  <sheetFormatPr defaultColWidth="0.85546875" defaultRowHeight="15"/>
  <cols>
    <col min="1" max="52" width="3.85546875" style="279" customWidth="1"/>
    <col min="53" max="53" width="0.85546875" style="279"/>
    <col min="54" max="16384" width="0.85546875" style="198"/>
  </cols>
  <sheetData>
    <row r="1" spans="1:53" ht="42.75" customHeight="1">
      <c r="A1" s="1306" t="s">
        <v>1253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364"/>
    </row>
    <row r="2" spans="1:53" s="199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</row>
    <row r="3" spans="1:53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363"/>
    </row>
    <row r="4" spans="1:53" s="280" customFormat="1" ht="29.2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824" t="s">
        <v>1254</v>
      </c>
      <c r="M4" s="1824"/>
      <c r="N4" s="1824"/>
      <c r="O4" s="1824"/>
      <c r="P4" s="1824"/>
      <c r="Q4" s="1824"/>
      <c r="R4" s="1824"/>
      <c r="S4" s="1824"/>
      <c r="T4" s="1824"/>
      <c r="U4" s="1824"/>
      <c r="V4" s="1824"/>
      <c r="W4" s="1824"/>
      <c r="X4" s="1824"/>
      <c r="Y4" s="1824"/>
      <c r="Z4" s="1824"/>
      <c r="AA4" s="1824"/>
      <c r="AB4" s="1824"/>
      <c r="AC4" s="1824"/>
      <c r="AD4" s="1824"/>
      <c r="AE4" s="1824"/>
      <c r="AF4" s="1824"/>
      <c r="AG4" s="1824"/>
      <c r="AH4" s="1824"/>
      <c r="AI4" s="1824"/>
      <c r="AJ4" s="1824"/>
      <c r="AK4" s="1824"/>
      <c r="AL4" s="1824"/>
      <c r="AM4" s="1824"/>
      <c r="AN4" s="1824"/>
      <c r="AO4" s="1824"/>
      <c r="AP4" s="1824"/>
      <c r="AQ4" s="1824"/>
      <c r="AR4" s="1824"/>
      <c r="AS4" s="1824"/>
      <c r="AT4" s="1824"/>
      <c r="AU4" s="1824"/>
      <c r="AV4" s="1824"/>
      <c r="AW4" s="1824"/>
      <c r="AX4" s="1824"/>
      <c r="AY4" s="1824"/>
      <c r="AZ4" s="1824"/>
      <c r="BA4" s="363"/>
    </row>
    <row r="5" spans="1:53" s="280" customFormat="1" ht="1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363"/>
    </row>
    <row r="6" spans="1:53" ht="22.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335"/>
    </row>
    <row r="7" spans="1:53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829" t="s">
        <v>298</v>
      </c>
      <c r="M7" s="1829"/>
      <c r="N7" s="1829"/>
      <c r="O7" s="1829"/>
      <c r="P7" s="1829"/>
      <c r="Q7" s="1829"/>
      <c r="R7" s="1829"/>
      <c r="S7" s="1829"/>
      <c r="T7" s="1829"/>
      <c r="U7" s="1829"/>
      <c r="V7" s="1829"/>
      <c r="W7" s="1829"/>
      <c r="X7" s="1829"/>
      <c r="Y7" s="1829"/>
      <c r="Z7" s="1829"/>
      <c r="AA7" s="1829"/>
      <c r="AB7" s="1829"/>
      <c r="AC7" s="1829"/>
      <c r="AD7" s="1829"/>
      <c r="AE7" s="1829"/>
      <c r="AF7" s="1829"/>
      <c r="AG7" s="1829"/>
      <c r="AH7" s="1829"/>
      <c r="AI7" s="1829"/>
      <c r="AJ7" s="1829"/>
      <c r="AK7" s="1829"/>
      <c r="AL7" s="1829"/>
      <c r="AM7" s="1829"/>
      <c r="AN7" s="1829"/>
      <c r="AO7" s="1829"/>
      <c r="AP7" s="1829"/>
      <c r="AQ7" s="1829"/>
      <c r="AR7" s="1829"/>
      <c r="AS7" s="1829"/>
      <c r="AT7" s="1829"/>
      <c r="AU7" s="1829"/>
      <c r="AV7" s="1829"/>
      <c r="AW7" s="1829"/>
      <c r="AX7" s="1829"/>
      <c r="AY7" s="1829"/>
      <c r="AZ7" s="1829"/>
      <c r="BA7" s="362"/>
    </row>
    <row r="8" spans="1:53" s="199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</row>
    <row r="9" spans="1:53" ht="18.75" customHeight="1"/>
    <row r="10" spans="1:53" s="178" customFormat="1">
      <c r="A10" s="177"/>
      <c r="B10" s="1305" t="s">
        <v>863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177"/>
    </row>
    <row r="11" spans="1:53" s="178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s="178" customFormat="1" ht="24.95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  <c r="BA12" s="177"/>
    </row>
    <row r="13" spans="1:53" s="178" customFormat="1" ht="24.95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1212</v>
      </c>
      <c r="AD13" s="1052"/>
      <c r="AE13" s="1052"/>
      <c r="AF13" s="1052"/>
      <c r="AG13" s="1052"/>
      <c r="AH13" s="1052"/>
      <c r="AI13" s="1052"/>
      <c r="AJ13" s="1053"/>
      <c r="AK13" s="1044" t="s">
        <v>1213</v>
      </c>
      <c r="AL13" s="1044"/>
      <c r="AM13" s="1044"/>
      <c r="AN13" s="1044"/>
      <c r="AO13" s="1044"/>
      <c r="AP13" s="1044"/>
      <c r="AQ13" s="1044"/>
      <c r="AR13" s="1044"/>
      <c r="AS13" s="1052" t="s">
        <v>1214</v>
      </c>
      <c r="AT13" s="1052"/>
      <c r="AU13" s="1052"/>
      <c r="AV13" s="1052"/>
      <c r="AW13" s="1052"/>
      <c r="AX13" s="1052"/>
      <c r="AY13" s="1052"/>
      <c r="AZ13" s="1052"/>
      <c r="BA13" s="177"/>
    </row>
    <row r="14" spans="1:53" s="178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  <c r="BA14" s="177"/>
    </row>
    <row r="15" spans="1:53" s="181" customFormat="1" ht="15" customHeight="1">
      <c r="A15" s="179"/>
      <c r="B15" s="1045">
        <v>1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6"/>
      <c r="Z15" s="1047" t="s">
        <v>307</v>
      </c>
      <c r="AA15" s="1045"/>
      <c r="AB15" s="1046"/>
      <c r="AC15" s="1047" t="s">
        <v>308</v>
      </c>
      <c r="AD15" s="1045"/>
      <c r="AE15" s="1045"/>
      <c r="AF15" s="1045"/>
      <c r="AG15" s="1045"/>
      <c r="AH15" s="1045"/>
      <c r="AI15" s="1045"/>
      <c r="AJ15" s="1046"/>
      <c r="AK15" s="1047" t="s">
        <v>309</v>
      </c>
      <c r="AL15" s="1045"/>
      <c r="AM15" s="1045"/>
      <c r="AN15" s="1045"/>
      <c r="AO15" s="1045"/>
      <c r="AP15" s="1045"/>
      <c r="AQ15" s="1045"/>
      <c r="AR15" s="1046"/>
      <c r="AS15" s="1047" t="s">
        <v>310</v>
      </c>
      <c r="AT15" s="1045"/>
      <c r="AU15" s="1045"/>
      <c r="AV15" s="1045"/>
      <c r="AW15" s="1045"/>
      <c r="AX15" s="1045"/>
      <c r="AY15" s="1045"/>
      <c r="AZ15" s="1045"/>
      <c r="BA15" s="180"/>
    </row>
    <row r="16" spans="1:53" s="390" customFormat="1" ht="15.75">
      <c r="A16" s="270"/>
      <c r="B16" s="1064" t="s">
        <v>629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41" t="s">
        <v>312</v>
      </c>
      <c r="AA16" s="1041"/>
      <c r="AB16" s="1041"/>
      <c r="AC16" s="1044"/>
      <c r="AD16" s="1044"/>
      <c r="AE16" s="1044"/>
      <c r="AF16" s="1044"/>
      <c r="AG16" s="1044"/>
      <c r="AH16" s="1044"/>
      <c r="AI16" s="1044"/>
      <c r="AJ16" s="1044"/>
      <c r="AK16" s="1044"/>
      <c r="AL16" s="1044"/>
      <c r="AM16" s="1044"/>
      <c r="AN16" s="1044"/>
      <c r="AO16" s="1044"/>
      <c r="AP16" s="1044"/>
      <c r="AQ16" s="1044"/>
      <c r="AR16" s="1044"/>
      <c r="AS16" s="1044"/>
      <c r="AT16" s="1044"/>
      <c r="AU16" s="1044"/>
      <c r="AV16" s="1044"/>
      <c r="AW16" s="1044"/>
      <c r="AX16" s="1044"/>
      <c r="AY16" s="1044"/>
      <c r="AZ16" s="1044"/>
      <c r="BA16" s="270"/>
    </row>
    <row r="17" spans="1:54" s="390" customFormat="1">
      <c r="A17" s="270"/>
      <c r="B17" s="1048" t="s">
        <v>862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041" t="s">
        <v>314</v>
      </c>
      <c r="AA17" s="1041"/>
      <c r="AB17" s="1041"/>
      <c r="AC17" s="1061"/>
      <c r="AD17" s="1062"/>
      <c r="AE17" s="1062"/>
      <c r="AF17" s="1062"/>
      <c r="AG17" s="1062"/>
      <c r="AH17" s="1062"/>
      <c r="AI17" s="1062"/>
      <c r="AJ17" s="1168"/>
      <c r="AK17" s="1061"/>
      <c r="AL17" s="1062"/>
      <c r="AM17" s="1062"/>
      <c r="AN17" s="1062"/>
      <c r="AO17" s="1062"/>
      <c r="AP17" s="1062"/>
      <c r="AQ17" s="1062"/>
      <c r="AR17" s="1168"/>
      <c r="AS17" s="1061"/>
      <c r="AT17" s="1062"/>
      <c r="AU17" s="1062"/>
      <c r="AV17" s="1062"/>
      <c r="AW17" s="1062"/>
      <c r="AX17" s="1062"/>
      <c r="AY17" s="1062"/>
      <c r="AZ17" s="1168"/>
      <c r="BA17" s="270"/>
    </row>
    <row r="18" spans="1:54" s="390" customFormat="1">
      <c r="A18" s="270"/>
      <c r="B18" s="1048" t="s">
        <v>861</v>
      </c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50"/>
      <c r="Z18" s="1041" t="s">
        <v>316</v>
      </c>
      <c r="AA18" s="1041"/>
      <c r="AB18" s="1041"/>
      <c r="AC18" s="1571">
        <f>AC33</f>
        <v>0</v>
      </c>
      <c r="AD18" s="1572"/>
      <c r="AE18" s="1572"/>
      <c r="AF18" s="1572"/>
      <c r="AG18" s="1572"/>
      <c r="AH18" s="1572"/>
      <c r="AI18" s="1572"/>
      <c r="AJ18" s="1573"/>
      <c r="AK18" s="1571">
        <f t="shared" ref="AK18" si="0">AK33</f>
        <v>0</v>
      </c>
      <c r="AL18" s="1572"/>
      <c r="AM18" s="1572"/>
      <c r="AN18" s="1572"/>
      <c r="AO18" s="1572"/>
      <c r="AP18" s="1572"/>
      <c r="AQ18" s="1572"/>
      <c r="AR18" s="1573"/>
      <c r="AS18" s="1571">
        <f t="shared" ref="AS18" si="1">AS33</f>
        <v>0</v>
      </c>
      <c r="AT18" s="1572"/>
      <c r="AU18" s="1572"/>
      <c r="AV18" s="1572"/>
      <c r="AW18" s="1572"/>
      <c r="AX18" s="1572"/>
      <c r="AY18" s="1572"/>
      <c r="AZ18" s="1573"/>
      <c r="BA18" s="270"/>
    </row>
    <row r="19" spans="1:54" s="390" customFormat="1" ht="15.75">
      <c r="A19" s="270"/>
      <c r="B19" s="1064" t="s">
        <v>632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41" t="s">
        <v>318</v>
      </c>
      <c r="AA19" s="1041"/>
      <c r="AB19" s="1041"/>
      <c r="AC19" s="1061"/>
      <c r="AD19" s="1062"/>
      <c r="AE19" s="1062"/>
      <c r="AF19" s="1062"/>
      <c r="AG19" s="1062"/>
      <c r="AH19" s="1062"/>
      <c r="AI19" s="1062"/>
      <c r="AJ19" s="1168"/>
      <c r="AK19" s="1061"/>
      <c r="AL19" s="1062"/>
      <c r="AM19" s="1062"/>
      <c r="AN19" s="1062"/>
      <c r="AO19" s="1062"/>
      <c r="AP19" s="1062"/>
      <c r="AQ19" s="1062"/>
      <c r="AR19" s="1168"/>
      <c r="AS19" s="1061"/>
      <c r="AT19" s="1062"/>
      <c r="AU19" s="1062"/>
      <c r="AV19" s="1062"/>
      <c r="AW19" s="1062"/>
      <c r="AX19" s="1062"/>
      <c r="AY19" s="1062"/>
      <c r="AZ19" s="1168"/>
      <c r="BA19" s="270"/>
    </row>
    <row r="20" spans="1:54" s="390" customFormat="1">
      <c r="A20" s="270"/>
      <c r="B20" s="1048" t="s">
        <v>860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50"/>
      <c r="Z20" s="1041" t="s">
        <v>320</v>
      </c>
      <c r="AA20" s="1041"/>
      <c r="AB20" s="1041"/>
      <c r="AC20" s="1061"/>
      <c r="AD20" s="1062"/>
      <c r="AE20" s="1062"/>
      <c r="AF20" s="1062"/>
      <c r="AG20" s="1062"/>
      <c r="AH20" s="1062"/>
      <c r="AI20" s="1062"/>
      <c r="AJ20" s="1168"/>
      <c r="AK20" s="1061"/>
      <c r="AL20" s="1062"/>
      <c r="AM20" s="1062"/>
      <c r="AN20" s="1062"/>
      <c r="AO20" s="1062"/>
      <c r="AP20" s="1062"/>
      <c r="AQ20" s="1062"/>
      <c r="AR20" s="1168"/>
      <c r="AS20" s="1061"/>
      <c r="AT20" s="1062"/>
      <c r="AU20" s="1062"/>
      <c r="AV20" s="1062"/>
      <c r="AW20" s="1062"/>
      <c r="AX20" s="1062"/>
      <c r="AY20" s="1062"/>
      <c r="AZ20" s="1168"/>
      <c r="BA20" s="270"/>
    </row>
    <row r="21" spans="1:54" s="182" customFormat="1" ht="18" customHeight="1">
      <c r="A21" s="177"/>
      <c r="B21" s="1048" t="s">
        <v>859</v>
      </c>
      <c r="C21" s="1049"/>
      <c r="D21" s="1049"/>
      <c r="E21" s="1049"/>
      <c r="F21" s="1049"/>
      <c r="G21" s="1049"/>
      <c r="H21" s="1049"/>
      <c r="I21" s="1049"/>
      <c r="J21" s="1049"/>
      <c r="K21" s="1049"/>
      <c r="L21" s="1049"/>
      <c r="M21" s="1049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50"/>
      <c r="Z21" s="1041" t="s">
        <v>322</v>
      </c>
      <c r="AA21" s="1041"/>
      <c r="AB21" s="1041"/>
      <c r="AC21" s="1042">
        <f>AC18+AC16-AC17-AC19+AC20</f>
        <v>0</v>
      </c>
      <c r="AD21" s="1042"/>
      <c r="AE21" s="1042"/>
      <c r="AF21" s="1042"/>
      <c r="AG21" s="1042"/>
      <c r="AH21" s="1042"/>
      <c r="AI21" s="1042"/>
      <c r="AJ21" s="1042"/>
      <c r="AK21" s="1042">
        <f t="shared" ref="AK21" si="2">AK18+AK16-AK17-AK19+AK20</f>
        <v>0</v>
      </c>
      <c r="AL21" s="1042"/>
      <c r="AM21" s="1042"/>
      <c r="AN21" s="1042"/>
      <c r="AO21" s="1042"/>
      <c r="AP21" s="1042"/>
      <c r="AQ21" s="1042"/>
      <c r="AR21" s="1042"/>
      <c r="AS21" s="1042">
        <f t="shared" ref="AS21" si="3">AS18+AS16-AS17-AS19+AS20</f>
        <v>0</v>
      </c>
      <c r="AT21" s="1042"/>
      <c r="AU21" s="1042"/>
      <c r="AV21" s="1042"/>
      <c r="AW21" s="1042"/>
      <c r="AX21" s="1042"/>
      <c r="AY21" s="1042"/>
      <c r="AZ21" s="1042"/>
      <c r="BA21" s="177"/>
    </row>
    <row r="22" spans="1:54" s="178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0</v>
      </c>
      <c r="AD22" s="1042"/>
      <c r="AE22" s="1042"/>
      <c r="AF22" s="1042"/>
      <c r="AG22" s="1042"/>
      <c r="AH22" s="1042"/>
      <c r="AI22" s="1042"/>
      <c r="AJ22" s="1042"/>
      <c r="AK22" s="1042">
        <f t="shared" ref="AK22" si="4">AK21</f>
        <v>0</v>
      </c>
      <c r="AL22" s="1042"/>
      <c r="AM22" s="1042"/>
      <c r="AN22" s="1042"/>
      <c r="AO22" s="1042"/>
      <c r="AP22" s="1042"/>
      <c r="AQ22" s="1042"/>
      <c r="AR22" s="1042"/>
      <c r="AS22" s="1042">
        <f t="shared" ref="AS22" si="5">AS21</f>
        <v>0</v>
      </c>
      <c r="AT22" s="1042"/>
      <c r="AU22" s="1042"/>
      <c r="AV22" s="1042"/>
      <c r="AW22" s="1042"/>
      <c r="AX22" s="1042"/>
      <c r="AY22" s="1042"/>
      <c r="AZ22" s="1042"/>
      <c r="BA22" s="177"/>
    </row>
    <row r="23" spans="1:54" s="178" customFormat="1" hidden="1">
      <c r="A23" s="177"/>
      <c r="B23" s="33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  <c r="BB23" s="177"/>
    </row>
    <row r="24" spans="1:54" s="216" customFormat="1" ht="18" hidden="1" customHeight="1">
      <c r="A24" s="305"/>
      <c r="B24" s="1346" t="s">
        <v>858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</row>
    <row r="25" spans="1:54" s="216" customFormat="1">
      <c r="A25" s="1828"/>
      <c r="B25" s="1828"/>
      <c r="C25" s="1828"/>
      <c r="D25" s="1828"/>
      <c r="E25" s="1828"/>
      <c r="F25" s="1828"/>
      <c r="G25" s="1828"/>
      <c r="H25" s="1828"/>
      <c r="I25" s="1828"/>
      <c r="J25" s="1828"/>
      <c r="K25" s="1828"/>
      <c r="L25" s="1828"/>
      <c r="M25" s="1828"/>
      <c r="N25" s="1828"/>
      <c r="O25" s="1828"/>
      <c r="P25" s="1828"/>
      <c r="Q25" s="1828"/>
      <c r="R25" s="1828"/>
      <c r="S25" s="1828"/>
      <c r="T25" s="1828"/>
      <c r="U25" s="1828"/>
      <c r="V25" s="1828"/>
      <c r="W25" s="1828"/>
      <c r="X25" s="1828"/>
      <c r="Y25" s="1828"/>
      <c r="Z25" s="1828"/>
      <c r="AA25" s="1828"/>
      <c r="AB25" s="1828"/>
      <c r="AC25" s="1828"/>
      <c r="AD25" s="1828"/>
      <c r="AE25" s="1828"/>
      <c r="AF25" s="1828"/>
      <c r="AG25" s="1828"/>
      <c r="AH25" s="1828"/>
      <c r="AI25" s="1828"/>
      <c r="AJ25" s="1828"/>
      <c r="AK25" s="1828"/>
      <c r="AL25" s="1828"/>
      <c r="AM25" s="1828"/>
      <c r="AN25" s="1828"/>
      <c r="AO25" s="1828"/>
      <c r="AP25" s="1828"/>
      <c r="AQ25" s="1828"/>
      <c r="AR25" s="1828"/>
      <c r="AS25" s="1828"/>
      <c r="AT25" s="1828"/>
      <c r="AU25" s="1828"/>
      <c r="AV25" s="1828"/>
      <c r="AW25" s="1828"/>
      <c r="AX25" s="1828"/>
      <c r="AY25" s="1828"/>
      <c r="AZ25" s="1828"/>
    </row>
    <row r="26" spans="1:54" s="356" customFormat="1" ht="14.25">
      <c r="A26" s="332"/>
      <c r="B26" s="1803" t="s">
        <v>834</v>
      </c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803"/>
      <c r="P26" s="1803"/>
      <c r="Q26" s="1803"/>
      <c r="R26" s="1803"/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803"/>
      <c r="AF26" s="1803"/>
      <c r="AG26" s="1803"/>
      <c r="AH26" s="1803"/>
      <c r="AI26" s="1803"/>
      <c r="AJ26" s="1803"/>
      <c r="AK26" s="1803"/>
      <c r="AL26" s="1803"/>
      <c r="AM26" s="1803"/>
      <c r="AN26" s="1803"/>
      <c r="AO26" s="1803"/>
      <c r="AP26" s="1803"/>
      <c r="AQ26" s="1803"/>
      <c r="AR26" s="1803"/>
      <c r="AS26" s="1803"/>
      <c r="AT26" s="1803"/>
      <c r="AU26" s="1803"/>
      <c r="AV26" s="1803"/>
      <c r="AW26" s="1803"/>
      <c r="AX26" s="1803"/>
      <c r="AY26" s="1803"/>
      <c r="AZ26" s="1803"/>
      <c r="BA26" s="332"/>
    </row>
    <row r="27" spans="1:54" s="356" customFormat="1">
      <c r="A27" s="332"/>
      <c r="B27" s="1052" t="s">
        <v>0</v>
      </c>
      <c r="C27" s="1052"/>
      <c r="D27" s="1052"/>
      <c r="E27" s="1052"/>
      <c r="F27" s="1052"/>
      <c r="G27" s="1052"/>
      <c r="H27" s="1052"/>
      <c r="I27" s="1052"/>
      <c r="J27" s="1052"/>
      <c r="K27" s="1052"/>
      <c r="L27" s="1052"/>
      <c r="M27" s="1052"/>
      <c r="N27" s="1052"/>
      <c r="O27" s="1052"/>
      <c r="P27" s="1052"/>
      <c r="Q27" s="1052"/>
      <c r="R27" s="1052"/>
      <c r="S27" s="1052"/>
      <c r="T27" s="1052"/>
      <c r="U27" s="1052"/>
      <c r="V27" s="1052"/>
      <c r="W27" s="1052"/>
      <c r="X27" s="1052"/>
      <c r="Y27" s="1053"/>
      <c r="Z27" s="1058" t="s">
        <v>302</v>
      </c>
      <c r="AA27" s="1052"/>
      <c r="AB27" s="1053"/>
      <c r="AC27" s="1061" t="s">
        <v>495</v>
      </c>
      <c r="AD27" s="1062"/>
      <c r="AE27" s="1062"/>
      <c r="AF27" s="1062"/>
      <c r="AG27" s="1062"/>
      <c r="AH27" s="1062"/>
      <c r="AI27" s="1062"/>
      <c r="AJ27" s="1062"/>
      <c r="AK27" s="1062"/>
      <c r="AL27" s="1062"/>
      <c r="AM27" s="1062"/>
      <c r="AN27" s="1062"/>
      <c r="AO27" s="1062"/>
      <c r="AP27" s="1062"/>
      <c r="AQ27" s="1062"/>
      <c r="AR27" s="1062"/>
      <c r="AS27" s="1062"/>
      <c r="AT27" s="1062"/>
      <c r="AU27" s="1062"/>
      <c r="AV27" s="1062"/>
      <c r="AW27" s="1062"/>
      <c r="AX27" s="1062"/>
      <c r="AY27" s="1062"/>
      <c r="AZ27" s="1062"/>
      <c r="BA27" s="332"/>
    </row>
    <row r="28" spans="1:54" s="356" customFormat="1" ht="14.25" customHeight="1">
      <c r="A28" s="332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5"/>
      <c r="Z28" s="1059"/>
      <c r="AA28" s="1054"/>
      <c r="AB28" s="1055"/>
      <c r="AC28" s="1058" t="s">
        <v>1212</v>
      </c>
      <c r="AD28" s="1052"/>
      <c r="AE28" s="1052"/>
      <c r="AF28" s="1052"/>
      <c r="AG28" s="1052"/>
      <c r="AH28" s="1052"/>
      <c r="AI28" s="1052"/>
      <c r="AJ28" s="1053"/>
      <c r="AK28" s="1044" t="s">
        <v>1213</v>
      </c>
      <c r="AL28" s="1044"/>
      <c r="AM28" s="1044"/>
      <c r="AN28" s="1044"/>
      <c r="AO28" s="1044"/>
      <c r="AP28" s="1044"/>
      <c r="AQ28" s="1044"/>
      <c r="AR28" s="1044"/>
      <c r="AS28" s="1052" t="s">
        <v>1214</v>
      </c>
      <c r="AT28" s="1052"/>
      <c r="AU28" s="1052"/>
      <c r="AV28" s="1052"/>
      <c r="AW28" s="1052"/>
      <c r="AX28" s="1052"/>
      <c r="AY28" s="1052"/>
      <c r="AZ28" s="1052"/>
      <c r="BA28" s="332"/>
    </row>
    <row r="29" spans="1:54" s="356" customFormat="1" ht="29.25" customHeight="1">
      <c r="A29" s="332"/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7"/>
      <c r="Z29" s="1060"/>
      <c r="AA29" s="1056"/>
      <c r="AB29" s="1057"/>
      <c r="AC29" s="1060"/>
      <c r="AD29" s="1056"/>
      <c r="AE29" s="1056"/>
      <c r="AF29" s="1056"/>
      <c r="AG29" s="1056"/>
      <c r="AH29" s="1056"/>
      <c r="AI29" s="1056"/>
      <c r="AJ29" s="1057"/>
      <c r="AK29" s="1044"/>
      <c r="AL29" s="1044"/>
      <c r="AM29" s="1044"/>
      <c r="AN29" s="1044"/>
      <c r="AO29" s="1044"/>
      <c r="AP29" s="1044"/>
      <c r="AQ29" s="1044"/>
      <c r="AR29" s="1044"/>
      <c r="AS29" s="1056"/>
      <c r="AT29" s="1056"/>
      <c r="AU29" s="1056"/>
      <c r="AV29" s="1056"/>
      <c r="AW29" s="1056"/>
      <c r="AX29" s="1056"/>
      <c r="AY29" s="1056"/>
      <c r="AZ29" s="1056"/>
      <c r="BA29" s="332"/>
    </row>
    <row r="30" spans="1:54" s="356" customFormat="1" ht="14.25">
      <c r="A30" s="332"/>
      <c r="B30" s="1181">
        <v>1</v>
      </c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1"/>
      <c r="T30" s="1181"/>
      <c r="U30" s="1181"/>
      <c r="V30" s="1181"/>
      <c r="W30" s="1181"/>
      <c r="X30" s="1181"/>
      <c r="Y30" s="1182"/>
      <c r="Z30" s="1183" t="s">
        <v>307</v>
      </c>
      <c r="AA30" s="1181"/>
      <c r="AB30" s="1182"/>
      <c r="AC30" s="1183" t="s">
        <v>308</v>
      </c>
      <c r="AD30" s="1181"/>
      <c r="AE30" s="1181"/>
      <c r="AF30" s="1181"/>
      <c r="AG30" s="1181"/>
      <c r="AH30" s="1181"/>
      <c r="AI30" s="1181"/>
      <c r="AJ30" s="1182"/>
      <c r="AK30" s="1183" t="s">
        <v>309</v>
      </c>
      <c r="AL30" s="1181"/>
      <c r="AM30" s="1181"/>
      <c r="AN30" s="1181"/>
      <c r="AO30" s="1181"/>
      <c r="AP30" s="1181"/>
      <c r="AQ30" s="1181"/>
      <c r="AR30" s="1182"/>
      <c r="AS30" s="1183" t="s">
        <v>310</v>
      </c>
      <c r="AT30" s="1181"/>
      <c r="AU30" s="1181"/>
      <c r="AV30" s="1181"/>
      <c r="AW30" s="1181"/>
      <c r="AX30" s="1181"/>
      <c r="AY30" s="1181"/>
      <c r="AZ30" s="1181"/>
      <c r="BA30" s="332"/>
    </row>
    <row r="31" spans="1:54" s="356" customFormat="1" ht="30.75" customHeight="1">
      <c r="A31" s="332"/>
      <c r="B31" s="1831" t="s">
        <v>857</v>
      </c>
      <c r="C31" s="1831"/>
      <c r="D31" s="1831"/>
      <c r="E31" s="1831"/>
      <c r="F31" s="1831"/>
      <c r="G31" s="1831"/>
      <c r="H31" s="1831"/>
      <c r="I31" s="1831"/>
      <c r="J31" s="1831"/>
      <c r="K31" s="1831"/>
      <c r="L31" s="1831"/>
      <c r="M31" s="1831"/>
      <c r="N31" s="1831"/>
      <c r="O31" s="1831"/>
      <c r="P31" s="1831"/>
      <c r="Q31" s="1831"/>
      <c r="R31" s="1831"/>
      <c r="S31" s="1831"/>
      <c r="T31" s="1831"/>
      <c r="U31" s="1831"/>
      <c r="V31" s="1831"/>
      <c r="W31" s="1831"/>
      <c r="X31" s="1831"/>
      <c r="Y31" s="1831"/>
      <c r="Z31" s="1580" t="s">
        <v>7</v>
      </c>
      <c r="AA31" s="1580"/>
      <c r="AB31" s="1580"/>
      <c r="AC31" s="1042">
        <f>Y44</f>
        <v>0</v>
      </c>
      <c r="AD31" s="1042"/>
      <c r="AE31" s="1042"/>
      <c r="AF31" s="1042"/>
      <c r="AG31" s="1042"/>
      <c r="AH31" s="1042"/>
      <c r="AI31" s="1042"/>
      <c r="AJ31" s="1042"/>
      <c r="AK31" s="1042">
        <f>AK44</f>
        <v>0</v>
      </c>
      <c r="AL31" s="1042"/>
      <c r="AM31" s="1042"/>
      <c r="AN31" s="1042"/>
      <c r="AO31" s="1042"/>
      <c r="AP31" s="1042"/>
      <c r="AQ31" s="1042"/>
      <c r="AR31" s="1042"/>
      <c r="AS31" s="1042">
        <f>AW44</f>
        <v>0</v>
      </c>
      <c r="AT31" s="1042"/>
      <c r="AU31" s="1042"/>
      <c r="AV31" s="1042"/>
      <c r="AW31" s="1042"/>
      <c r="AX31" s="1042"/>
      <c r="AY31" s="1042"/>
      <c r="AZ31" s="1042"/>
      <c r="BA31" s="332"/>
    </row>
    <row r="32" spans="1:54" s="356" customFormat="1" ht="36.75" customHeight="1">
      <c r="A32" s="332"/>
      <c r="B32" s="1830" t="s">
        <v>856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041" t="s">
        <v>9</v>
      </c>
      <c r="AA32" s="1041"/>
      <c r="AB32" s="1041"/>
      <c r="AC32" s="1042">
        <f>AR59</f>
        <v>0</v>
      </c>
      <c r="AD32" s="1042"/>
      <c r="AE32" s="1042"/>
      <c r="AF32" s="1042"/>
      <c r="AG32" s="1042"/>
      <c r="AH32" s="1042"/>
      <c r="AI32" s="1042"/>
      <c r="AJ32" s="1042"/>
      <c r="AK32" s="1042">
        <f>AU59</f>
        <v>0</v>
      </c>
      <c r="AL32" s="1042"/>
      <c r="AM32" s="1042"/>
      <c r="AN32" s="1042"/>
      <c r="AO32" s="1042"/>
      <c r="AP32" s="1042"/>
      <c r="AQ32" s="1042"/>
      <c r="AR32" s="1042"/>
      <c r="AS32" s="1042">
        <f>AX59</f>
        <v>0</v>
      </c>
      <c r="AT32" s="1042"/>
      <c r="AU32" s="1042"/>
      <c r="AV32" s="1042"/>
      <c r="AW32" s="1042"/>
      <c r="AX32" s="1042"/>
      <c r="AY32" s="1042"/>
      <c r="AZ32" s="1042"/>
      <c r="BA32" s="332"/>
    </row>
    <row r="33" spans="1:60" s="356" customFormat="1" ht="30" customHeight="1">
      <c r="A33" s="332"/>
      <c r="B33" s="1039" t="s">
        <v>338</v>
      </c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1" t="s">
        <v>339</v>
      </c>
      <c r="AA33" s="1041"/>
      <c r="AB33" s="1041"/>
      <c r="AC33" s="1042">
        <f>SUM(AC31:AJ32)</f>
        <v>0</v>
      </c>
      <c r="AD33" s="1042"/>
      <c r="AE33" s="1042"/>
      <c r="AF33" s="1042"/>
      <c r="AG33" s="1042"/>
      <c r="AH33" s="1042"/>
      <c r="AI33" s="1042"/>
      <c r="AJ33" s="1042"/>
      <c r="AK33" s="1042">
        <f t="shared" ref="AK33" si="6">SUM(AK31:AR32)</f>
        <v>0</v>
      </c>
      <c r="AL33" s="1042"/>
      <c r="AM33" s="1042"/>
      <c r="AN33" s="1042"/>
      <c r="AO33" s="1042"/>
      <c r="AP33" s="1042"/>
      <c r="AQ33" s="1042"/>
      <c r="AR33" s="1042"/>
      <c r="AS33" s="1042">
        <f t="shared" ref="AS33" si="7">SUM(AS31:AZ32)</f>
        <v>0</v>
      </c>
      <c r="AT33" s="1042"/>
      <c r="AU33" s="1042"/>
      <c r="AV33" s="1042"/>
      <c r="AW33" s="1042"/>
      <c r="AX33" s="1042"/>
      <c r="AY33" s="1042"/>
      <c r="AZ33" s="1042"/>
      <c r="BA33" s="332"/>
    </row>
    <row r="34" spans="1:60" s="356" customFormat="1" ht="30" customHeight="1">
      <c r="A34" s="332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2"/>
    </row>
    <row r="35" spans="1:60" s="389" customFormat="1" ht="18" customHeight="1">
      <c r="A35" s="359"/>
      <c r="B35" s="1803" t="s">
        <v>855</v>
      </c>
      <c r="C35" s="1803"/>
      <c r="D35" s="1803"/>
      <c r="E35" s="1803"/>
      <c r="F35" s="1803"/>
      <c r="G35" s="1803"/>
      <c r="H35" s="1803"/>
      <c r="I35" s="1803"/>
      <c r="J35" s="1803"/>
      <c r="K35" s="1803"/>
      <c r="L35" s="1803"/>
      <c r="M35" s="1803"/>
      <c r="N35" s="1803"/>
      <c r="O35" s="1803"/>
      <c r="P35" s="1803"/>
      <c r="Q35" s="1803"/>
      <c r="R35" s="1803"/>
      <c r="S35" s="1803"/>
      <c r="T35" s="1803"/>
      <c r="U35" s="1803"/>
      <c r="V35" s="1803"/>
      <c r="W35" s="1803"/>
      <c r="X35" s="1803"/>
      <c r="Y35" s="1803"/>
      <c r="Z35" s="1803"/>
      <c r="AA35" s="1803"/>
      <c r="AB35" s="1803"/>
      <c r="AC35" s="1803"/>
      <c r="AD35" s="1803"/>
      <c r="AE35" s="1803"/>
      <c r="AF35" s="1803"/>
      <c r="AG35" s="1803"/>
      <c r="AH35" s="1803"/>
      <c r="AI35" s="1803"/>
      <c r="AJ35" s="1803"/>
      <c r="AK35" s="1803"/>
      <c r="AL35" s="1803"/>
      <c r="AM35" s="1803"/>
      <c r="AN35" s="1803"/>
      <c r="AO35" s="1803"/>
      <c r="AP35" s="1803"/>
      <c r="AQ35" s="1803"/>
      <c r="AR35" s="1803"/>
      <c r="AS35" s="1803"/>
      <c r="AT35" s="1803"/>
      <c r="AU35" s="1803"/>
      <c r="AV35" s="1803"/>
      <c r="AW35" s="1803"/>
      <c r="AX35" s="1803"/>
      <c r="AY35" s="1803"/>
      <c r="AZ35" s="1803"/>
      <c r="BA35" s="359"/>
    </row>
    <row r="36" spans="1:60" s="182" customFormat="1" ht="18" customHeight="1">
      <c r="A36" s="177"/>
      <c r="B36" s="1803" t="s">
        <v>854</v>
      </c>
      <c r="C36" s="1803"/>
      <c r="D36" s="1803"/>
      <c r="E36" s="1803"/>
      <c r="F36" s="1803"/>
      <c r="G36" s="1803"/>
      <c r="H36" s="1803"/>
      <c r="I36" s="1803"/>
      <c r="J36" s="1803"/>
      <c r="K36" s="1803"/>
      <c r="L36" s="1803"/>
      <c r="M36" s="1803"/>
      <c r="N36" s="1803"/>
      <c r="O36" s="1803"/>
      <c r="P36" s="1803"/>
      <c r="Q36" s="1803"/>
      <c r="R36" s="1803"/>
      <c r="S36" s="1803"/>
      <c r="T36" s="1803"/>
      <c r="U36" s="1803"/>
      <c r="V36" s="1803"/>
      <c r="W36" s="1803"/>
      <c r="X36" s="1803"/>
      <c r="Y36" s="1803"/>
      <c r="Z36" s="1803"/>
      <c r="AA36" s="1803"/>
      <c r="AB36" s="1803"/>
      <c r="AC36" s="1803"/>
      <c r="AD36" s="1803"/>
      <c r="AE36" s="1803"/>
      <c r="AF36" s="1803"/>
      <c r="AG36" s="1803"/>
      <c r="AH36" s="1803"/>
      <c r="AI36" s="1803"/>
      <c r="AJ36" s="1803"/>
      <c r="AK36" s="1803"/>
      <c r="AL36" s="1803"/>
      <c r="AM36" s="1803"/>
      <c r="AN36" s="1803"/>
      <c r="AO36" s="1803"/>
      <c r="AP36" s="1803"/>
      <c r="AQ36" s="1803"/>
      <c r="AR36" s="1803"/>
      <c r="AS36" s="1803"/>
      <c r="AT36" s="1803"/>
      <c r="AU36" s="1803"/>
      <c r="AV36" s="1803"/>
      <c r="AW36" s="1803"/>
      <c r="AX36" s="1803"/>
      <c r="AY36" s="1803"/>
      <c r="AZ36" s="1803"/>
      <c r="BA36" s="177"/>
    </row>
    <row r="37" spans="1:60" s="348" customFormat="1" ht="8.1" customHeight="1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</row>
    <row r="38" spans="1:60" s="205" customFormat="1" ht="35.25" customHeight="1">
      <c r="A38" s="261"/>
      <c r="B38" s="1052" t="s">
        <v>0</v>
      </c>
      <c r="C38" s="1052"/>
      <c r="D38" s="1052"/>
      <c r="E38" s="1052"/>
      <c r="F38" s="1052"/>
      <c r="G38" s="1052"/>
      <c r="H38" s="1052"/>
      <c r="I38" s="1052"/>
      <c r="J38" s="1052"/>
      <c r="K38" s="1052"/>
      <c r="L38" s="1052"/>
      <c r="M38" s="1052"/>
      <c r="N38" s="1053"/>
      <c r="O38" s="1058" t="s">
        <v>1</v>
      </c>
      <c r="P38" s="1053"/>
      <c r="Q38" s="1061" t="s">
        <v>1215</v>
      </c>
      <c r="R38" s="1062"/>
      <c r="S38" s="1062"/>
      <c r="T38" s="1062"/>
      <c r="U38" s="1062"/>
      <c r="V38" s="1062"/>
      <c r="W38" s="1062"/>
      <c r="X38" s="1062"/>
      <c r="Y38" s="1062"/>
      <c r="Z38" s="1062"/>
      <c r="AA38" s="1062"/>
      <c r="AB38" s="1168"/>
      <c r="AC38" s="1061" t="s">
        <v>1216</v>
      </c>
      <c r="AD38" s="1062"/>
      <c r="AE38" s="1062"/>
      <c r="AF38" s="1062"/>
      <c r="AG38" s="1062"/>
      <c r="AH38" s="1062"/>
      <c r="AI38" s="1062"/>
      <c r="AJ38" s="1062"/>
      <c r="AK38" s="1062"/>
      <c r="AL38" s="1062"/>
      <c r="AM38" s="1062"/>
      <c r="AN38" s="1168"/>
      <c r="AO38" s="1061" t="s">
        <v>1217</v>
      </c>
      <c r="AP38" s="1062"/>
      <c r="AQ38" s="1062"/>
      <c r="AR38" s="1062"/>
      <c r="AS38" s="1062"/>
      <c r="AT38" s="1062"/>
      <c r="AU38" s="1062"/>
      <c r="AV38" s="1062"/>
      <c r="AW38" s="1062"/>
      <c r="AX38" s="1062"/>
      <c r="AY38" s="1062"/>
      <c r="AZ38" s="1062"/>
      <c r="BA38" s="320"/>
      <c r="BB38" s="239"/>
      <c r="BC38" s="239"/>
      <c r="BD38" s="239"/>
      <c r="BE38" s="239"/>
      <c r="BF38" s="239"/>
      <c r="BG38" s="246"/>
      <c r="BH38" s="246"/>
    </row>
    <row r="39" spans="1:60" s="205" customFormat="1" ht="42.75" customHeight="1">
      <c r="A39" s="261"/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7"/>
      <c r="O39" s="1060"/>
      <c r="P39" s="1057"/>
      <c r="Q39" s="1061" t="s">
        <v>782</v>
      </c>
      <c r="R39" s="1062"/>
      <c r="S39" s="1062"/>
      <c r="T39" s="1168"/>
      <c r="U39" s="1061" t="s">
        <v>781</v>
      </c>
      <c r="V39" s="1062"/>
      <c r="W39" s="1062"/>
      <c r="X39" s="1168"/>
      <c r="Y39" s="1061" t="s">
        <v>397</v>
      </c>
      <c r="Z39" s="1062"/>
      <c r="AA39" s="1062"/>
      <c r="AB39" s="1168"/>
      <c r="AC39" s="1061" t="s">
        <v>782</v>
      </c>
      <c r="AD39" s="1062"/>
      <c r="AE39" s="1062"/>
      <c r="AF39" s="1168"/>
      <c r="AG39" s="1061" t="s">
        <v>781</v>
      </c>
      <c r="AH39" s="1062"/>
      <c r="AI39" s="1062"/>
      <c r="AJ39" s="1168"/>
      <c r="AK39" s="1061" t="s">
        <v>397</v>
      </c>
      <c r="AL39" s="1062"/>
      <c r="AM39" s="1062"/>
      <c r="AN39" s="1168"/>
      <c r="AO39" s="1061" t="s">
        <v>782</v>
      </c>
      <c r="AP39" s="1062"/>
      <c r="AQ39" s="1062"/>
      <c r="AR39" s="1168"/>
      <c r="AS39" s="1061" t="s">
        <v>781</v>
      </c>
      <c r="AT39" s="1062"/>
      <c r="AU39" s="1062"/>
      <c r="AV39" s="1168"/>
      <c r="AW39" s="1061" t="s">
        <v>397</v>
      </c>
      <c r="AX39" s="1062"/>
      <c r="AY39" s="1062"/>
      <c r="AZ39" s="1062"/>
      <c r="BA39" s="319"/>
      <c r="BB39" s="318"/>
      <c r="BC39" s="318"/>
      <c r="BD39" s="239"/>
      <c r="BE39" s="239"/>
      <c r="BF39" s="239"/>
      <c r="BG39" s="246"/>
      <c r="BH39" s="246"/>
    </row>
    <row r="40" spans="1:60" s="205" customFormat="1">
      <c r="A40" s="261"/>
      <c r="B40" s="1627">
        <v>1</v>
      </c>
      <c r="C40" s="1627"/>
      <c r="D40" s="1627"/>
      <c r="E40" s="1627"/>
      <c r="F40" s="1627"/>
      <c r="G40" s="1627"/>
      <c r="H40" s="1627"/>
      <c r="I40" s="1627"/>
      <c r="J40" s="1627"/>
      <c r="K40" s="1627"/>
      <c r="L40" s="1627"/>
      <c r="M40" s="1627"/>
      <c r="N40" s="1628"/>
      <c r="O40" s="1625">
        <v>2</v>
      </c>
      <c r="P40" s="1590"/>
      <c r="Q40" s="1058">
        <v>3</v>
      </c>
      <c r="R40" s="1052"/>
      <c r="S40" s="1052"/>
      <c r="T40" s="1053"/>
      <c r="U40" s="1058">
        <v>4</v>
      </c>
      <c r="V40" s="1052"/>
      <c r="W40" s="1052"/>
      <c r="X40" s="1053"/>
      <c r="Y40" s="1058">
        <v>5</v>
      </c>
      <c r="Z40" s="1052"/>
      <c r="AA40" s="1052"/>
      <c r="AB40" s="1053"/>
      <c r="AC40" s="1058">
        <v>6</v>
      </c>
      <c r="AD40" s="1052"/>
      <c r="AE40" s="1052"/>
      <c r="AF40" s="1053"/>
      <c r="AG40" s="1058">
        <v>7</v>
      </c>
      <c r="AH40" s="1052"/>
      <c r="AI40" s="1052"/>
      <c r="AJ40" s="1053"/>
      <c r="AK40" s="1058">
        <v>8</v>
      </c>
      <c r="AL40" s="1052"/>
      <c r="AM40" s="1052"/>
      <c r="AN40" s="1053"/>
      <c r="AO40" s="1058">
        <v>9</v>
      </c>
      <c r="AP40" s="1052"/>
      <c r="AQ40" s="1052"/>
      <c r="AR40" s="1053"/>
      <c r="AS40" s="1058">
        <v>10</v>
      </c>
      <c r="AT40" s="1052"/>
      <c r="AU40" s="1052"/>
      <c r="AV40" s="1053"/>
      <c r="AW40" s="1058">
        <v>11</v>
      </c>
      <c r="AX40" s="1052"/>
      <c r="AY40" s="1052"/>
      <c r="AZ40" s="1052"/>
      <c r="BA40" s="180"/>
      <c r="BB40" s="237"/>
      <c r="BC40" s="237"/>
      <c r="BD40" s="237"/>
      <c r="BE40" s="237"/>
      <c r="BF40" s="237"/>
      <c r="BG40" s="246"/>
      <c r="BH40" s="246"/>
    </row>
    <row r="41" spans="1:60" s="205" customFormat="1" ht="48.75" customHeight="1">
      <c r="A41" s="261"/>
      <c r="B41" s="1299" t="s">
        <v>853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29" t="s">
        <v>312</v>
      </c>
      <c r="P41" s="1229"/>
      <c r="Q41" s="1226" t="s">
        <v>6</v>
      </c>
      <c r="R41" s="1226"/>
      <c r="S41" s="1226"/>
      <c r="T41" s="1226"/>
      <c r="U41" s="1226" t="s">
        <v>6</v>
      </c>
      <c r="V41" s="1226"/>
      <c r="W41" s="1226"/>
      <c r="X41" s="1226"/>
      <c r="Y41" s="1165">
        <f>SUM(Y42:AB43)</f>
        <v>0</v>
      </c>
      <c r="Z41" s="1165"/>
      <c r="AA41" s="1165"/>
      <c r="AB41" s="1165"/>
      <c r="AC41" s="1226" t="s">
        <v>6</v>
      </c>
      <c r="AD41" s="1226"/>
      <c r="AE41" s="1226"/>
      <c r="AF41" s="1226"/>
      <c r="AG41" s="1226" t="s">
        <v>6</v>
      </c>
      <c r="AH41" s="1226"/>
      <c r="AI41" s="1226"/>
      <c r="AJ41" s="1226"/>
      <c r="AK41" s="1165">
        <f>SUM(AK42:AN43)</f>
        <v>0</v>
      </c>
      <c r="AL41" s="1165"/>
      <c r="AM41" s="1165"/>
      <c r="AN41" s="1165"/>
      <c r="AO41" s="1226" t="s">
        <v>6</v>
      </c>
      <c r="AP41" s="1226"/>
      <c r="AQ41" s="1226"/>
      <c r="AR41" s="1226"/>
      <c r="AS41" s="1226" t="s">
        <v>6</v>
      </c>
      <c r="AT41" s="1226"/>
      <c r="AU41" s="1226"/>
      <c r="AV41" s="1226"/>
      <c r="AW41" s="1165">
        <f>SUM(AW42:AZ43)</f>
        <v>0</v>
      </c>
      <c r="AX41" s="1165"/>
      <c r="AY41" s="1165"/>
      <c r="AZ41" s="1165"/>
      <c r="BA41" s="180"/>
      <c r="BB41" s="237"/>
      <c r="BC41" s="237"/>
      <c r="BD41" s="237"/>
      <c r="BE41" s="237"/>
      <c r="BF41" s="237"/>
      <c r="BG41" s="246"/>
      <c r="BH41" s="246"/>
    </row>
    <row r="42" spans="1:60" s="205" customFormat="1" ht="18" customHeight="1">
      <c r="A42" s="261"/>
      <c r="B42" s="1299"/>
      <c r="C42" s="1299"/>
      <c r="D42" s="1299"/>
      <c r="E42" s="1299"/>
      <c r="F42" s="1299"/>
      <c r="G42" s="1299"/>
      <c r="H42" s="1299"/>
      <c r="I42" s="1299"/>
      <c r="J42" s="1299"/>
      <c r="K42" s="1299"/>
      <c r="L42" s="1299"/>
      <c r="M42" s="1299"/>
      <c r="N42" s="1299"/>
      <c r="O42" s="1229" t="s">
        <v>349</v>
      </c>
      <c r="P42" s="1229"/>
      <c r="Q42" s="1226"/>
      <c r="R42" s="1226"/>
      <c r="S42" s="1226"/>
      <c r="T42" s="1226"/>
      <c r="U42" s="1226"/>
      <c r="V42" s="1226"/>
      <c r="W42" s="1226"/>
      <c r="X42" s="1226"/>
      <c r="Y42" s="1165"/>
      <c r="Z42" s="1165"/>
      <c r="AA42" s="1165"/>
      <c r="AB42" s="1165"/>
      <c r="AC42" s="1226"/>
      <c r="AD42" s="1226"/>
      <c r="AE42" s="1226"/>
      <c r="AF42" s="1226"/>
      <c r="AG42" s="1226"/>
      <c r="AH42" s="1226"/>
      <c r="AI42" s="1226"/>
      <c r="AJ42" s="1226"/>
      <c r="AK42" s="1165"/>
      <c r="AL42" s="1165"/>
      <c r="AM42" s="1165"/>
      <c r="AN42" s="1165"/>
      <c r="AO42" s="1226"/>
      <c r="AP42" s="1226"/>
      <c r="AQ42" s="1226"/>
      <c r="AR42" s="1226"/>
      <c r="AS42" s="1226"/>
      <c r="AT42" s="1226"/>
      <c r="AU42" s="1226"/>
      <c r="AV42" s="1226"/>
      <c r="AW42" s="1165"/>
      <c r="AX42" s="1165"/>
      <c r="AY42" s="1165"/>
      <c r="AZ42" s="1165"/>
      <c r="BA42" s="180"/>
      <c r="BB42" s="237"/>
      <c r="BC42" s="237"/>
      <c r="BD42" s="237"/>
      <c r="BE42" s="237"/>
      <c r="BF42" s="237"/>
      <c r="BG42" s="246"/>
      <c r="BH42" s="246"/>
    </row>
    <row r="43" spans="1:60" s="205" customFormat="1" ht="18" customHeight="1">
      <c r="A43" s="261"/>
      <c r="B43" s="1299"/>
      <c r="C43" s="1299"/>
      <c r="D43" s="1299"/>
      <c r="E43" s="1299"/>
      <c r="F43" s="1299"/>
      <c r="G43" s="1299"/>
      <c r="H43" s="1299"/>
      <c r="I43" s="1299"/>
      <c r="J43" s="1299"/>
      <c r="K43" s="1299"/>
      <c r="L43" s="1299"/>
      <c r="M43" s="1299"/>
      <c r="N43" s="1299"/>
      <c r="O43" s="1229" t="s">
        <v>429</v>
      </c>
      <c r="P43" s="1229"/>
      <c r="Q43" s="1226"/>
      <c r="R43" s="1226"/>
      <c r="S43" s="1226"/>
      <c r="T43" s="1226"/>
      <c r="U43" s="1226"/>
      <c r="V43" s="1226"/>
      <c r="W43" s="1226"/>
      <c r="X43" s="1226"/>
      <c r="Y43" s="1165"/>
      <c r="Z43" s="1165"/>
      <c r="AA43" s="1165"/>
      <c r="AB43" s="1165"/>
      <c r="AC43" s="1226"/>
      <c r="AD43" s="1226"/>
      <c r="AE43" s="1226"/>
      <c r="AF43" s="1226"/>
      <c r="AG43" s="1226"/>
      <c r="AH43" s="1226"/>
      <c r="AI43" s="1226"/>
      <c r="AJ43" s="1226"/>
      <c r="AK43" s="1165"/>
      <c r="AL43" s="1165"/>
      <c r="AM43" s="1165"/>
      <c r="AN43" s="1165"/>
      <c r="AO43" s="1226"/>
      <c r="AP43" s="1226"/>
      <c r="AQ43" s="1226"/>
      <c r="AR43" s="1226"/>
      <c r="AS43" s="1226"/>
      <c r="AT43" s="1226"/>
      <c r="AU43" s="1226"/>
      <c r="AV43" s="1226"/>
      <c r="AW43" s="1165"/>
      <c r="AX43" s="1165"/>
      <c r="AY43" s="1165"/>
      <c r="AZ43" s="1165"/>
      <c r="BA43" s="180"/>
      <c r="BB43" s="237"/>
      <c r="BC43" s="237"/>
      <c r="BD43" s="237"/>
      <c r="BE43" s="237"/>
      <c r="BF43" s="237"/>
      <c r="BG43" s="246"/>
      <c r="BH43" s="246"/>
    </row>
    <row r="44" spans="1:60" s="205" customFormat="1" ht="18" customHeight="1">
      <c r="A44" s="261"/>
      <c r="B44" s="1227" t="s">
        <v>352</v>
      </c>
      <c r="C44" s="1227"/>
      <c r="D44" s="1227"/>
      <c r="E44" s="1227"/>
      <c r="F44" s="1227"/>
      <c r="G44" s="1227"/>
      <c r="H44" s="1227"/>
      <c r="I44" s="1227"/>
      <c r="J44" s="1227"/>
      <c r="K44" s="1227"/>
      <c r="L44" s="1227"/>
      <c r="M44" s="1227"/>
      <c r="N44" s="1227"/>
      <c r="O44" s="1228">
        <v>9000</v>
      </c>
      <c r="P44" s="1228"/>
      <c r="Q44" s="1226" t="s">
        <v>6</v>
      </c>
      <c r="R44" s="1226"/>
      <c r="S44" s="1226"/>
      <c r="T44" s="1226"/>
      <c r="U44" s="1226" t="s">
        <v>6</v>
      </c>
      <c r="V44" s="1226"/>
      <c r="W44" s="1226"/>
      <c r="X44" s="1226"/>
      <c r="Y44" s="1165">
        <f>Y41</f>
        <v>0</v>
      </c>
      <c r="Z44" s="1165"/>
      <c r="AA44" s="1165"/>
      <c r="AB44" s="1165"/>
      <c r="AC44" s="1226" t="s">
        <v>6</v>
      </c>
      <c r="AD44" s="1226"/>
      <c r="AE44" s="1226"/>
      <c r="AF44" s="1226"/>
      <c r="AG44" s="1226" t="s">
        <v>6</v>
      </c>
      <c r="AH44" s="1226"/>
      <c r="AI44" s="1226"/>
      <c r="AJ44" s="1226"/>
      <c r="AK44" s="1165">
        <f>AK41</f>
        <v>0</v>
      </c>
      <c r="AL44" s="1165"/>
      <c r="AM44" s="1165"/>
      <c r="AN44" s="1165"/>
      <c r="AO44" s="1226" t="s">
        <v>6</v>
      </c>
      <c r="AP44" s="1226"/>
      <c r="AQ44" s="1226"/>
      <c r="AR44" s="1226"/>
      <c r="AS44" s="1226" t="s">
        <v>6</v>
      </c>
      <c r="AT44" s="1226"/>
      <c r="AU44" s="1226"/>
      <c r="AV44" s="1226"/>
      <c r="AW44" s="1165">
        <f>AW41</f>
        <v>0</v>
      </c>
      <c r="AX44" s="1165"/>
      <c r="AY44" s="1165"/>
      <c r="AZ44" s="1165"/>
      <c r="BA44" s="317"/>
      <c r="BB44" s="316"/>
      <c r="BC44" s="316"/>
      <c r="BD44" s="316"/>
      <c r="BE44" s="316"/>
      <c r="BF44" s="316"/>
      <c r="BG44" s="246"/>
      <c r="BH44" s="246"/>
    </row>
    <row r="45" spans="1:60" s="178" customFormat="1" ht="15" customHeight="1">
      <c r="A45" s="177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26"/>
      <c r="T45" s="326"/>
      <c r="U45" s="325"/>
      <c r="V45" s="325"/>
      <c r="W45" s="325"/>
      <c r="X45" s="325"/>
      <c r="Y45" s="325"/>
      <c r="Z45" s="325"/>
      <c r="AA45" s="325"/>
      <c r="AB45" s="325"/>
      <c r="AC45" s="268"/>
      <c r="AD45" s="268"/>
      <c r="AE45" s="268"/>
      <c r="AF45" s="268"/>
      <c r="AG45" s="268"/>
      <c r="AH45" s="268"/>
      <c r="AI45" s="268"/>
      <c r="AJ45" s="268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177"/>
    </row>
    <row r="46" spans="1:60" s="178" customFormat="1" ht="33" customHeight="1">
      <c r="A46" s="177"/>
      <c r="B46" s="1803"/>
      <c r="C46" s="1803"/>
      <c r="D46" s="1803"/>
      <c r="E46" s="1803"/>
      <c r="F46" s="1803"/>
      <c r="G46" s="1803"/>
      <c r="H46" s="1803"/>
      <c r="I46" s="1803"/>
      <c r="J46" s="1803"/>
      <c r="K46" s="1803"/>
      <c r="L46" s="1803"/>
      <c r="M46" s="1803"/>
      <c r="N46" s="1803"/>
      <c r="O46" s="1803"/>
      <c r="P46" s="1803"/>
      <c r="Q46" s="1803"/>
      <c r="R46" s="1803"/>
      <c r="S46" s="1803"/>
      <c r="T46" s="1803"/>
      <c r="U46" s="1803"/>
      <c r="V46" s="1803"/>
      <c r="W46" s="1803"/>
      <c r="X46" s="1803"/>
      <c r="Y46" s="1803"/>
      <c r="Z46" s="1803"/>
      <c r="AA46" s="1803"/>
      <c r="AB46" s="1803"/>
      <c r="AC46" s="1803"/>
      <c r="AD46" s="1803"/>
      <c r="AE46" s="1803"/>
      <c r="AF46" s="1803"/>
      <c r="AG46" s="1803"/>
      <c r="AH46" s="1803"/>
      <c r="AI46" s="1803"/>
      <c r="AJ46" s="1803"/>
      <c r="AK46" s="1803"/>
      <c r="AL46" s="1803"/>
      <c r="AM46" s="1803"/>
      <c r="AN46" s="1803"/>
      <c r="AO46" s="1803"/>
      <c r="AP46" s="1803"/>
      <c r="AQ46" s="1803"/>
      <c r="AR46" s="1803"/>
      <c r="AS46" s="1803"/>
      <c r="AT46" s="1803"/>
      <c r="AU46" s="1803"/>
      <c r="AV46" s="1803"/>
      <c r="AW46" s="1803"/>
      <c r="AX46" s="1803"/>
      <c r="AY46" s="1803"/>
      <c r="AZ46" s="1803"/>
      <c r="BA46" s="177"/>
    </row>
    <row r="47" spans="1:60" s="178" customFormat="1" ht="8.1" customHeight="1">
      <c r="A47" s="177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211"/>
      <c r="V47" s="211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177"/>
    </row>
    <row r="48" spans="1:60" s="241" customFormat="1" ht="32.25" customHeight="1">
      <c r="A48" s="261"/>
      <c r="B48" s="1623" t="s">
        <v>1162</v>
      </c>
      <c r="C48" s="1623"/>
      <c r="D48" s="1623"/>
      <c r="E48" s="1623"/>
      <c r="F48" s="1623"/>
      <c r="G48" s="1623"/>
      <c r="H48" s="1623"/>
      <c r="I48" s="1623"/>
      <c r="J48" s="1623"/>
      <c r="K48" s="1623"/>
      <c r="L48" s="1623"/>
      <c r="M48" s="1623"/>
      <c r="N48" s="1623"/>
      <c r="O48" s="1623"/>
      <c r="P48" s="1623"/>
      <c r="Q48" s="1623"/>
      <c r="R48" s="1623"/>
      <c r="S48" s="1623"/>
      <c r="T48" s="1623"/>
      <c r="U48" s="1623"/>
      <c r="V48" s="1623"/>
      <c r="W48" s="1623"/>
      <c r="X48" s="1623"/>
      <c r="Y48" s="1623"/>
      <c r="Z48" s="1623"/>
      <c r="AA48" s="1623"/>
      <c r="AB48" s="1623"/>
      <c r="AC48" s="1623"/>
      <c r="AD48" s="1623"/>
      <c r="AE48" s="1623"/>
      <c r="AF48" s="1623"/>
      <c r="AG48" s="1623"/>
      <c r="AH48" s="1623"/>
      <c r="AI48" s="1623"/>
      <c r="AJ48" s="1623"/>
      <c r="AK48" s="1623"/>
      <c r="AL48" s="1623"/>
      <c r="AM48" s="1623"/>
      <c r="AN48" s="1623"/>
      <c r="AO48" s="1623"/>
      <c r="AP48" s="1623"/>
      <c r="AQ48" s="1623"/>
      <c r="AR48" s="1623"/>
      <c r="AS48" s="1623"/>
      <c r="AT48" s="1623"/>
      <c r="AU48" s="1623"/>
      <c r="AV48" s="1623"/>
      <c r="AW48" s="1623"/>
      <c r="AX48" s="1623"/>
      <c r="AY48" s="1623"/>
      <c r="AZ48" s="1623"/>
      <c r="BA48" s="261"/>
    </row>
    <row r="49" spans="1:60" s="348" customFormat="1" ht="8.1" customHeight="1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</row>
    <row r="50" spans="1:60" s="205" customFormat="1" ht="50.1" customHeight="1">
      <c r="A50" s="261"/>
      <c r="B50" s="1052" t="s">
        <v>708</v>
      </c>
      <c r="C50" s="1052"/>
      <c r="D50" s="1052"/>
      <c r="E50" s="1052"/>
      <c r="F50" s="1052"/>
      <c r="G50" s="1052"/>
      <c r="H50" s="1053"/>
      <c r="I50" s="1775" t="s">
        <v>707</v>
      </c>
      <c r="J50" s="1777"/>
      <c r="K50" s="1775" t="s">
        <v>458</v>
      </c>
      <c r="L50" s="1777"/>
      <c r="M50" s="1775" t="s">
        <v>706</v>
      </c>
      <c r="N50" s="1776"/>
      <c r="O50" s="1794" t="s">
        <v>1</v>
      </c>
      <c r="P50" s="1794"/>
      <c r="Q50" s="1061" t="s">
        <v>705</v>
      </c>
      <c r="R50" s="1062"/>
      <c r="S50" s="1062"/>
      <c r="T50" s="1062"/>
      <c r="U50" s="1062"/>
      <c r="V50" s="1062"/>
      <c r="W50" s="1062"/>
      <c r="X50" s="1062"/>
      <c r="Y50" s="1168"/>
      <c r="Z50" s="1061" t="s">
        <v>704</v>
      </c>
      <c r="AA50" s="1062"/>
      <c r="AB50" s="1062"/>
      <c r="AC50" s="1062"/>
      <c r="AD50" s="1062"/>
      <c r="AE50" s="1062"/>
      <c r="AF50" s="1062"/>
      <c r="AG50" s="1062"/>
      <c r="AH50" s="1168"/>
      <c r="AI50" s="1061" t="s">
        <v>703</v>
      </c>
      <c r="AJ50" s="1062"/>
      <c r="AK50" s="1062"/>
      <c r="AL50" s="1062"/>
      <c r="AM50" s="1062"/>
      <c r="AN50" s="1062"/>
      <c r="AO50" s="1062"/>
      <c r="AP50" s="1062"/>
      <c r="AQ50" s="1168"/>
      <c r="AR50" s="1061" t="s">
        <v>702</v>
      </c>
      <c r="AS50" s="1062"/>
      <c r="AT50" s="1062"/>
      <c r="AU50" s="1062"/>
      <c r="AV50" s="1062"/>
      <c r="AW50" s="1062"/>
      <c r="AX50" s="1062"/>
      <c r="AY50" s="1062"/>
      <c r="AZ50" s="1062"/>
      <c r="BA50" s="320"/>
      <c r="BB50" s="239"/>
      <c r="BC50" s="239"/>
      <c r="BD50" s="239"/>
      <c r="BE50" s="239"/>
      <c r="BF50" s="239"/>
      <c r="BG50" s="246"/>
      <c r="BH50" s="246"/>
    </row>
    <row r="51" spans="1:60" s="205" customFormat="1" ht="120" customHeight="1">
      <c r="A51" s="261"/>
      <c r="B51" s="1056"/>
      <c r="C51" s="1056"/>
      <c r="D51" s="1056"/>
      <c r="E51" s="1056"/>
      <c r="F51" s="1056"/>
      <c r="G51" s="1056"/>
      <c r="H51" s="1057"/>
      <c r="I51" s="1778"/>
      <c r="J51" s="1780"/>
      <c r="K51" s="1778"/>
      <c r="L51" s="1780"/>
      <c r="M51" s="1778"/>
      <c r="N51" s="1779"/>
      <c r="O51" s="1794"/>
      <c r="P51" s="1794"/>
      <c r="Q51" s="1771" t="s">
        <v>1215</v>
      </c>
      <c r="R51" s="1772"/>
      <c r="S51" s="1773"/>
      <c r="T51" s="1771" t="s">
        <v>1216</v>
      </c>
      <c r="U51" s="1772"/>
      <c r="V51" s="1773"/>
      <c r="W51" s="1771" t="s">
        <v>1174</v>
      </c>
      <c r="X51" s="1772"/>
      <c r="Y51" s="1773"/>
      <c r="Z51" s="1771" t="s">
        <v>1215</v>
      </c>
      <c r="AA51" s="1772"/>
      <c r="AB51" s="1773"/>
      <c r="AC51" s="1771" t="s">
        <v>1216</v>
      </c>
      <c r="AD51" s="1772"/>
      <c r="AE51" s="1773"/>
      <c r="AF51" s="1771" t="s">
        <v>1174</v>
      </c>
      <c r="AG51" s="1772"/>
      <c r="AH51" s="1773"/>
      <c r="AI51" s="1771" t="s">
        <v>1215</v>
      </c>
      <c r="AJ51" s="1772"/>
      <c r="AK51" s="1773"/>
      <c r="AL51" s="1771" t="s">
        <v>1216</v>
      </c>
      <c r="AM51" s="1772"/>
      <c r="AN51" s="1773"/>
      <c r="AO51" s="1771" t="s">
        <v>1174</v>
      </c>
      <c r="AP51" s="1772"/>
      <c r="AQ51" s="1773"/>
      <c r="AR51" s="1771" t="s">
        <v>1215</v>
      </c>
      <c r="AS51" s="1772"/>
      <c r="AT51" s="1773"/>
      <c r="AU51" s="1771" t="s">
        <v>1216</v>
      </c>
      <c r="AV51" s="1772"/>
      <c r="AW51" s="1773"/>
      <c r="AX51" s="1771" t="s">
        <v>1174</v>
      </c>
      <c r="AY51" s="1772"/>
      <c r="AZ51" s="1773"/>
      <c r="BA51" s="319"/>
      <c r="BB51" s="318"/>
      <c r="BC51" s="318"/>
      <c r="BD51" s="239"/>
      <c r="BE51" s="239"/>
      <c r="BF51" s="239"/>
      <c r="BG51" s="246"/>
      <c r="BH51" s="246"/>
    </row>
    <row r="52" spans="1:60" s="205" customFormat="1">
      <c r="A52" s="261"/>
      <c r="B52" s="1590">
        <v>1</v>
      </c>
      <c r="C52" s="1629"/>
      <c r="D52" s="1629"/>
      <c r="E52" s="1629"/>
      <c r="F52" s="1629"/>
      <c r="G52" s="1629"/>
      <c r="H52" s="1629"/>
      <c r="I52" s="1625">
        <v>2</v>
      </c>
      <c r="J52" s="1590"/>
      <c r="K52" s="1625">
        <v>3</v>
      </c>
      <c r="L52" s="1590"/>
      <c r="M52" s="1625">
        <v>4</v>
      </c>
      <c r="N52" s="1590"/>
      <c r="O52" s="1589">
        <v>5</v>
      </c>
      <c r="P52" s="1590"/>
      <c r="Q52" s="1058">
        <v>6</v>
      </c>
      <c r="R52" s="1052"/>
      <c r="S52" s="1053"/>
      <c r="T52" s="1058">
        <v>7</v>
      </c>
      <c r="U52" s="1052"/>
      <c r="V52" s="1053"/>
      <c r="W52" s="1058">
        <v>8</v>
      </c>
      <c r="X52" s="1052"/>
      <c r="Y52" s="1053"/>
      <c r="Z52" s="1058">
        <v>9</v>
      </c>
      <c r="AA52" s="1052"/>
      <c r="AB52" s="1053"/>
      <c r="AC52" s="1058">
        <v>10</v>
      </c>
      <c r="AD52" s="1052"/>
      <c r="AE52" s="1053"/>
      <c r="AF52" s="1058">
        <v>11</v>
      </c>
      <c r="AG52" s="1052"/>
      <c r="AH52" s="1053"/>
      <c r="AI52" s="1058">
        <v>12</v>
      </c>
      <c r="AJ52" s="1052"/>
      <c r="AK52" s="1053"/>
      <c r="AL52" s="1058">
        <v>13</v>
      </c>
      <c r="AM52" s="1052"/>
      <c r="AN52" s="1053"/>
      <c r="AO52" s="1058">
        <v>14</v>
      </c>
      <c r="AP52" s="1052"/>
      <c r="AQ52" s="1053"/>
      <c r="AR52" s="1058">
        <v>15</v>
      </c>
      <c r="AS52" s="1052"/>
      <c r="AT52" s="1053"/>
      <c r="AU52" s="1058">
        <v>16</v>
      </c>
      <c r="AV52" s="1052"/>
      <c r="AW52" s="1053"/>
      <c r="AX52" s="1058">
        <v>17</v>
      </c>
      <c r="AY52" s="1052"/>
      <c r="AZ52" s="1052"/>
      <c r="BA52" s="180"/>
      <c r="BB52" s="237"/>
      <c r="BC52" s="237"/>
      <c r="BD52" s="237"/>
      <c r="BE52" s="237"/>
      <c r="BF52" s="237"/>
      <c r="BG52" s="246"/>
      <c r="BH52" s="246"/>
    </row>
    <row r="53" spans="1:60" s="205" customFormat="1" ht="18" customHeight="1">
      <c r="A53" s="261"/>
      <c r="B53" s="1044"/>
      <c r="C53" s="1044"/>
      <c r="D53" s="1044"/>
      <c r="E53" s="1044"/>
      <c r="F53" s="1044"/>
      <c r="G53" s="1044"/>
      <c r="H53" s="1044"/>
      <c r="I53" s="1588"/>
      <c r="J53" s="1588"/>
      <c r="K53" s="1588"/>
      <c r="L53" s="1588"/>
      <c r="M53" s="1588"/>
      <c r="N53" s="1588"/>
      <c r="O53" s="1232" t="s">
        <v>349</v>
      </c>
      <c r="P53" s="1232"/>
      <c r="Q53" s="1044"/>
      <c r="R53" s="1044"/>
      <c r="S53" s="1044"/>
      <c r="T53" s="1044"/>
      <c r="U53" s="1044"/>
      <c r="V53" s="1044"/>
      <c r="W53" s="1044"/>
      <c r="X53" s="1044"/>
      <c r="Y53" s="1044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4"/>
      <c r="AJ53" s="1044"/>
      <c r="AK53" s="1044"/>
      <c r="AL53" s="1044"/>
      <c r="AM53" s="1044"/>
      <c r="AN53" s="1044"/>
      <c r="AO53" s="1044"/>
      <c r="AP53" s="1044"/>
      <c r="AQ53" s="1044"/>
      <c r="AR53" s="1042"/>
      <c r="AS53" s="1042"/>
      <c r="AT53" s="1042"/>
      <c r="AU53" s="1042"/>
      <c r="AV53" s="1042"/>
      <c r="AW53" s="1042"/>
      <c r="AX53" s="1042"/>
      <c r="AY53" s="1042"/>
      <c r="AZ53" s="1042"/>
      <c r="BA53" s="180"/>
      <c r="BB53" s="237"/>
      <c r="BC53" s="237"/>
      <c r="BD53" s="237"/>
      <c r="BE53" s="237"/>
      <c r="BF53" s="237"/>
      <c r="BG53" s="246"/>
      <c r="BH53" s="246"/>
    </row>
    <row r="54" spans="1:60" s="205" customFormat="1" ht="18" customHeight="1">
      <c r="A54" s="261"/>
      <c r="B54" s="1044"/>
      <c r="C54" s="1044"/>
      <c r="D54" s="1044"/>
      <c r="E54" s="1044"/>
      <c r="F54" s="1044"/>
      <c r="G54" s="1044"/>
      <c r="H54" s="1044"/>
      <c r="I54" s="1588"/>
      <c r="J54" s="1588"/>
      <c r="K54" s="1588"/>
      <c r="L54" s="1588"/>
      <c r="M54" s="1588"/>
      <c r="N54" s="1588"/>
      <c r="O54" s="1232" t="s">
        <v>429</v>
      </c>
      <c r="P54" s="1232"/>
      <c r="Q54" s="1044"/>
      <c r="R54" s="1044"/>
      <c r="S54" s="1044"/>
      <c r="T54" s="1044"/>
      <c r="U54" s="1044"/>
      <c r="V54" s="1044"/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4"/>
      <c r="AJ54" s="1044"/>
      <c r="AK54" s="1044"/>
      <c r="AL54" s="1044"/>
      <c r="AM54" s="1044"/>
      <c r="AN54" s="1044"/>
      <c r="AO54" s="1044"/>
      <c r="AP54" s="1044"/>
      <c r="AQ54" s="1044"/>
      <c r="AR54" s="1042"/>
      <c r="AS54" s="1042"/>
      <c r="AT54" s="1042"/>
      <c r="AU54" s="1042"/>
      <c r="AV54" s="1042"/>
      <c r="AW54" s="1042"/>
      <c r="AX54" s="1042"/>
      <c r="AY54" s="1042"/>
      <c r="AZ54" s="1042"/>
      <c r="BA54" s="180"/>
      <c r="BB54" s="237"/>
      <c r="BC54" s="237"/>
      <c r="BD54" s="237"/>
      <c r="BE54" s="237"/>
      <c r="BF54" s="237"/>
      <c r="BG54" s="246"/>
      <c r="BH54" s="246"/>
    </row>
    <row r="55" spans="1:60" s="205" customFormat="1" ht="18" customHeight="1">
      <c r="A55" s="261"/>
      <c r="B55" s="1044"/>
      <c r="C55" s="1044"/>
      <c r="D55" s="1044"/>
      <c r="E55" s="1044"/>
      <c r="F55" s="1044"/>
      <c r="G55" s="1044"/>
      <c r="H55" s="1044"/>
      <c r="I55" s="704" t="s">
        <v>700</v>
      </c>
      <c r="J55" s="704"/>
      <c r="K55" s="704"/>
      <c r="L55" s="704"/>
      <c r="M55" s="704"/>
      <c r="N55" s="704"/>
      <c r="O55" s="1588">
        <v>9001</v>
      </c>
      <c r="P55" s="1588"/>
      <c r="Q55" s="1044"/>
      <c r="R55" s="1044"/>
      <c r="S55" s="1044"/>
      <c r="T55" s="1044"/>
      <c r="U55" s="1044"/>
      <c r="V55" s="1044"/>
      <c r="W55" s="1044"/>
      <c r="X55" s="1044"/>
      <c r="Y55" s="1044"/>
      <c r="Z55" s="1044"/>
      <c r="AA55" s="1044"/>
      <c r="AB55" s="1044"/>
      <c r="AC55" s="1044"/>
      <c r="AD55" s="1044"/>
      <c r="AE55" s="1044"/>
      <c r="AF55" s="1044"/>
      <c r="AG55" s="1044"/>
      <c r="AH55" s="1044"/>
      <c r="AI55" s="1044"/>
      <c r="AJ55" s="1044"/>
      <c r="AK55" s="1044"/>
      <c r="AL55" s="1044"/>
      <c r="AM55" s="1044"/>
      <c r="AN55" s="1044"/>
      <c r="AO55" s="1044"/>
      <c r="AP55" s="1044"/>
      <c r="AQ55" s="1044"/>
      <c r="AR55" s="1042">
        <f>SUM(AR53:AT54)</f>
        <v>0</v>
      </c>
      <c r="AS55" s="1042"/>
      <c r="AT55" s="1042"/>
      <c r="AU55" s="1042">
        <f t="shared" ref="AU55" si="8">SUM(AU53:AW54)</f>
        <v>0</v>
      </c>
      <c r="AV55" s="1042"/>
      <c r="AW55" s="1042"/>
      <c r="AX55" s="1042">
        <f t="shared" ref="AX55" si="9">SUM(AX53:AZ54)</f>
        <v>0</v>
      </c>
      <c r="AY55" s="1042"/>
      <c r="AZ55" s="1042"/>
      <c r="BA55" s="180"/>
      <c r="BB55" s="237"/>
      <c r="BC55" s="237"/>
      <c r="BD55" s="237"/>
      <c r="BE55" s="237"/>
      <c r="BF55" s="237"/>
      <c r="BG55" s="246"/>
      <c r="BH55" s="246"/>
    </row>
    <row r="56" spans="1:60" s="205" customFormat="1" ht="18" customHeight="1">
      <c r="A56" s="261"/>
      <c r="B56" s="1044"/>
      <c r="C56" s="1044"/>
      <c r="D56" s="1044"/>
      <c r="E56" s="1044"/>
      <c r="F56" s="1044"/>
      <c r="G56" s="1044"/>
      <c r="H56" s="1044"/>
      <c r="I56" s="1588"/>
      <c r="J56" s="1588"/>
      <c r="K56" s="1588"/>
      <c r="L56" s="1588"/>
      <c r="M56" s="1588"/>
      <c r="N56" s="1588"/>
      <c r="O56" s="1232" t="s">
        <v>351</v>
      </c>
      <c r="P56" s="1232"/>
      <c r="Q56" s="1044"/>
      <c r="R56" s="1044"/>
      <c r="S56" s="1044"/>
      <c r="T56" s="1044"/>
      <c r="U56" s="1044"/>
      <c r="V56" s="1044"/>
      <c r="W56" s="1044"/>
      <c r="X56" s="1044"/>
      <c r="Y56" s="1044"/>
      <c r="Z56" s="1044"/>
      <c r="AA56" s="1044"/>
      <c r="AB56" s="1044"/>
      <c r="AC56" s="1044"/>
      <c r="AD56" s="1044"/>
      <c r="AE56" s="1044"/>
      <c r="AF56" s="1044"/>
      <c r="AG56" s="1044"/>
      <c r="AH56" s="1044"/>
      <c r="AI56" s="1044"/>
      <c r="AJ56" s="1044"/>
      <c r="AK56" s="1044"/>
      <c r="AL56" s="1044"/>
      <c r="AM56" s="1044"/>
      <c r="AN56" s="1044"/>
      <c r="AO56" s="1044"/>
      <c r="AP56" s="1044"/>
      <c r="AQ56" s="1044"/>
      <c r="AR56" s="1042"/>
      <c r="AS56" s="1042"/>
      <c r="AT56" s="1042"/>
      <c r="AU56" s="1042"/>
      <c r="AV56" s="1042"/>
      <c r="AW56" s="1042"/>
      <c r="AX56" s="1042"/>
      <c r="AY56" s="1042"/>
      <c r="AZ56" s="1042"/>
      <c r="BA56" s="180"/>
      <c r="BB56" s="237"/>
      <c r="BC56" s="237"/>
      <c r="BD56" s="237"/>
      <c r="BE56" s="237"/>
      <c r="BF56" s="237"/>
      <c r="BG56" s="246"/>
      <c r="BH56" s="246"/>
    </row>
    <row r="57" spans="1:60" s="205" customFormat="1" ht="18" customHeight="1">
      <c r="A57" s="261"/>
      <c r="B57" s="1044"/>
      <c r="C57" s="1044"/>
      <c r="D57" s="1044"/>
      <c r="E57" s="1044"/>
      <c r="F57" s="1044"/>
      <c r="G57" s="1044"/>
      <c r="H57" s="1044"/>
      <c r="I57" s="1588"/>
      <c r="J57" s="1588"/>
      <c r="K57" s="1588"/>
      <c r="L57" s="1588"/>
      <c r="M57" s="1588"/>
      <c r="N57" s="1588"/>
      <c r="O57" s="1232" t="s">
        <v>701</v>
      </c>
      <c r="P57" s="1232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4"/>
      <c r="AI57" s="1044"/>
      <c r="AJ57" s="1044"/>
      <c r="AK57" s="1044"/>
      <c r="AL57" s="1044"/>
      <c r="AM57" s="1044"/>
      <c r="AN57" s="1044"/>
      <c r="AO57" s="1044"/>
      <c r="AP57" s="1044"/>
      <c r="AQ57" s="1044"/>
      <c r="AR57" s="1042"/>
      <c r="AS57" s="1042"/>
      <c r="AT57" s="1042"/>
      <c r="AU57" s="1042"/>
      <c r="AV57" s="1042"/>
      <c r="AW57" s="1042"/>
      <c r="AX57" s="1042"/>
      <c r="AY57" s="1042"/>
      <c r="AZ57" s="1042"/>
      <c r="BA57" s="180"/>
      <c r="BB57" s="237"/>
      <c r="BC57" s="237"/>
      <c r="BD57" s="237"/>
      <c r="BE57" s="237"/>
      <c r="BF57" s="237"/>
      <c r="BG57" s="246"/>
      <c r="BH57" s="246"/>
    </row>
    <row r="58" spans="1:60" s="205" customFormat="1" ht="18" customHeight="1">
      <c r="A58" s="261"/>
      <c r="B58" s="1044"/>
      <c r="C58" s="1044"/>
      <c r="D58" s="1044"/>
      <c r="E58" s="1044"/>
      <c r="F58" s="1044"/>
      <c r="G58" s="1044"/>
      <c r="H58" s="1044"/>
      <c r="I58" s="1827" t="s">
        <v>700</v>
      </c>
      <c r="J58" s="1827"/>
      <c r="K58" s="1827"/>
      <c r="L58" s="1827"/>
      <c r="M58" s="1827"/>
      <c r="N58" s="1827"/>
      <c r="O58" s="1588">
        <v>9002</v>
      </c>
      <c r="P58" s="1588"/>
      <c r="Q58" s="1044"/>
      <c r="R58" s="1044"/>
      <c r="S58" s="1044"/>
      <c r="T58" s="1044"/>
      <c r="U58" s="1044"/>
      <c r="V58" s="1044"/>
      <c r="W58" s="1044"/>
      <c r="X58" s="1044"/>
      <c r="Y58" s="1044"/>
      <c r="Z58" s="1044"/>
      <c r="AA58" s="1044"/>
      <c r="AB58" s="1044"/>
      <c r="AC58" s="1044"/>
      <c r="AD58" s="1044"/>
      <c r="AE58" s="1044"/>
      <c r="AF58" s="1044"/>
      <c r="AG58" s="1044"/>
      <c r="AH58" s="1044"/>
      <c r="AI58" s="1044"/>
      <c r="AJ58" s="1044"/>
      <c r="AK58" s="1044"/>
      <c r="AL58" s="1044"/>
      <c r="AM58" s="1044"/>
      <c r="AN58" s="1044"/>
      <c r="AO58" s="1044"/>
      <c r="AP58" s="1044"/>
      <c r="AQ58" s="1044"/>
      <c r="AR58" s="1042">
        <f>SUM(AR56:AT57)</f>
        <v>0</v>
      </c>
      <c r="AS58" s="1042"/>
      <c r="AT58" s="1042"/>
      <c r="AU58" s="1042">
        <f t="shared" ref="AU58" si="10">SUM(AU56:AW57)</f>
        <v>0</v>
      </c>
      <c r="AV58" s="1042"/>
      <c r="AW58" s="1042"/>
      <c r="AX58" s="1042">
        <f t="shared" ref="AX58" si="11">SUM(AX56:AZ57)</f>
        <v>0</v>
      </c>
      <c r="AY58" s="1042"/>
      <c r="AZ58" s="1042"/>
      <c r="BA58" s="180"/>
      <c r="BB58" s="237"/>
      <c r="BC58" s="237"/>
      <c r="BD58" s="237"/>
      <c r="BE58" s="237"/>
      <c r="BF58" s="237"/>
      <c r="BG58" s="246"/>
      <c r="BH58" s="246"/>
    </row>
    <row r="59" spans="1:60" s="205" customFormat="1" ht="18" customHeight="1">
      <c r="A59" s="261"/>
      <c r="B59" s="1800" t="s">
        <v>338</v>
      </c>
      <c r="C59" s="1800"/>
      <c r="D59" s="1800"/>
      <c r="E59" s="1800"/>
      <c r="F59" s="1800"/>
      <c r="G59" s="1800"/>
      <c r="H59" s="1800"/>
      <c r="I59" s="1800"/>
      <c r="J59" s="1800"/>
      <c r="K59" s="1800"/>
      <c r="L59" s="1800"/>
      <c r="M59" s="1800"/>
      <c r="N59" s="1800"/>
      <c r="O59" s="1588">
        <v>9009</v>
      </c>
      <c r="P59" s="1588"/>
      <c r="Q59" s="1044"/>
      <c r="R59" s="1044"/>
      <c r="S59" s="1044"/>
      <c r="T59" s="1044"/>
      <c r="U59" s="1044"/>
      <c r="V59" s="1044"/>
      <c r="W59" s="1044"/>
      <c r="X59" s="1044"/>
      <c r="Y59" s="1044"/>
      <c r="Z59" s="1044"/>
      <c r="AA59" s="1044"/>
      <c r="AB59" s="1044"/>
      <c r="AC59" s="1044"/>
      <c r="AD59" s="1044"/>
      <c r="AE59" s="1044"/>
      <c r="AF59" s="1044"/>
      <c r="AG59" s="1044"/>
      <c r="AH59" s="1044"/>
      <c r="AI59" s="1044"/>
      <c r="AJ59" s="1044"/>
      <c r="AK59" s="1044"/>
      <c r="AL59" s="1044"/>
      <c r="AM59" s="1044"/>
      <c r="AN59" s="1044"/>
      <c r="AO59" s="1044"/>
      <c r="AP59" s="1044"/>
      <c r="AQ59" s="1044"/>
      <c r="AR59" s="1042">
        <f>AR55+AR58</f>
        <v>0</v>
      </c>
      <c r="AS59" s="1042"/>
      <c r="AT59" s="1042"/>
      <c r="AU59" s="1042">
        <f t="shared" ref="AU59" si="12">AU55+AU58</f>
        <v>0</v>
      </c>
      <c r="AV59" s="1042"/>
      <c r="AW59" s="1042"/>
      <c r="AX59" s="1042">
        <f t="shared" ref="AX59" si="13">AX55+AX58</f>
        <v>0</v>
      </c>
      <c r="AY59" s="1042"/>
      <c r="AZ59" s="1042"/>
      <c r="BA59" s="317"/>
      <c r="BB59" s="316"/>
      <c r="BC59" s="316"/>
      <c r="BD59" s="316"/>
      <c r="BE59" s="316"/>
      <c r="BF59" s="316"/>
      <c r="BG59" s="246"/>
      <c r="BH59" s="246"/>
    </row>
    <row r="60" spans="1:60" s="178" customFormat="1" ht="15" customHeight="1">
      <c r="A60" s="177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26"/>
      <c r="T60" s="326"/>
      <c r="U60" s="325"/>
      <c r="V60" s="325"/>
      <c r="W60" s="325"/>
      <c r="X60" s="325"/>
      <c r="Y60" s="325"/>
      <c r="Z60" s="325"/>
      <c r="AA60" s="325"/>
      <c r="AB60" s="325"/>
      <c r="AC60" s="268"/>
      <c r="AD60" s="268"/>
      <c r="AE60" s="268"/>
      <c r="AF60" s="268"/>
      <c r="AG60" s="268"/>
      <c r="AH60" s="268"/>
      <c r="AI60" s="268"/>
      <c r="AJ60" s="268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177"/>
    </row>
    <row r="61" spans="1:60" s="178" customFormat="1" ht="27" hidden="1" customHeight="1">
      <c r="A61" s="177"/>
      <c r="B61" s="1825" t="s">
        <v>852</v>
      </c>
      <c r="C61" s="1825"/>
      <c r="D61" s="1825"/>
      <c r="E61" s="1825"/>
      <c r="F61" s="1825"/>
      <c r="G61" s="1825"/>
      <c r="H61" s="1825"/>
      <c r="I61" s="1825"/>
      <c r="J61" s="1825"/>
      <c r="K61" s="1825"/>
      <c r="L61" s="1825"/>
      <c r="M61" s="1825"/>
      <c r="N61" s="1825"/>
      <c r="O61" s="1825"/>
      <c r="P61" s="1825"/>
      <c r="Q61" s="1825"/>
      <c r="R61" s="1825"/>
      <c r="S61" s="1825"/>
      <c r="T61" s="1825"/>
      <c r="U61" s="1825"/>
      <c r="V61" s="1825"/>
      <c r="W61" s="1825"/>
      <c r="X61" s="1825"/>
      <c r="Y61" s="1825"/>
      <c r="Z61" s="1825"/>
      <c r="AA61" s="1825"/>
      <c r="AB61" s="1825"/>
      <c r="AC61" s="1825"/>
      <c r="AD61" s="1825"/>
      <c r="AE61" s="1825"/>
      <c r="AF61" s="1825"/>
      <c r="AG61" s="1825"/>
      <c r="AH61" s="1825"/>
      <c r="AI61" s="1825"/>
      <c r="AJ61" s="1825"/>
      <c r="AK61" s="1825"/>
      <c r="AL61" s="1825"/>
      <c r="AM61" s="1825"/>
      <c r="AN61" s="1825"/>
      <c r="AO61" s="1825"/>
      <c r="AP61" s="1825"/>
      <c r="AQ61" s="1825"/>
      <c r="AR61" s="1825"/>
      <c r="AS61" s="1825"/>
      <c r="AT61" s="1825"/>
      <c r="AU61" s="1825"/>
      <c r="AV61" s="1825"/>
      <c r="AW61" s="1825"/>
      <c r="AX61" s="1825"/>
      <c r="AY61" s="1825"/>
      <c r="AZ61" s="1825"/>
      <c r="BA61" s="268"/>
    </row>
    <row r="62" spans="1:60" s="178" customFormat="1" ht="27" hidden="1" customHeight="1">
      <c r="A62" s="177"/>
      <c r="B62" s="1825" t="s">
        <v>851</v>
      </c>
      <c r="C62" s="1825"/>
      <c r="D62" s="1825"/>
      <c r="E62" s="1825"/>
      <c r="F62" s="1825"/>
      <c r="G62" s="1825"/>
      <c r="H62" s="1825"/>
      <c r="I62" s="1825"/>
      <c r="J62" s="1825"/>
      <c r="K62" s="1825"/>
      <c r="L62" s="1825"/>
      <c r="M62" s="1825"/>
      <c r="N62" s="1825"/>
      <c r="O62" s="1825"/>
      <c r="P62" s="1825"/>
      <c r="Q62" s="1825"/>
      <c r="R62" s="1825"/>
      <c r="S62" s="1825"/>
      <c r="T62" s="1825"/>
      <c r="U62" s="1825"/>
      <c r="V62" s="1825"/>
      <c r="W62" s="1825"/>
      <c r="X62" s="1825"/>
      <c r="Y62" s="1825"/>
      <c r="Z62" s="1825"/>
      <c r="AA62" s="1825"/>
      <c r="AB62" s="1825"/>
      <c r="AC62" s="1825"/>
      <c r="AD62" s="1825"/>
      <c r="AE62" s="1825"/>
      <c r="AF62" s="1825"/>
      <c r="AG62" s="1825"/>
      <c r="AH62" s="1825"/>
      <c r="AI62" s="1825"/>
      <c r="AJ62" s="1825"/>
      <c r="AK62" s="1825"/>
      <c r="AL62" s="1825"/>
      <c r="AM62" s="1825"/>
      <c r="AN62" s="1825"/>
      <c r="AO62" s="1825"/>
      <c r="AP62" s="1825"/>
      <c r="AQ62" s="1825"/>
      <c r="AR62" s="1825"/>
      <c r="AS62" s="1825"/>
      <c r="AT62" s="1825"/>
      <c r="AU62" s="1825"/>
      <c r="AV62" s="1825"/>
      <c r="AW62" s="1825"/>
      <c r="AX62" s="1825"/>
      <c r="AY62" s="1825"/>
      <c r="AZ62" s="1825"/>
      <c r="BA62" s="268"/>
    </row>
    <row r="63" spans="1:60" s="178" customFormat="1" ht="27" hidden="1" customHeight="1">
      <c r="A63" s="177"/>
      <c r="B63" s="1825" t="s">
        <v>850</v>
      </c>
      <c r="C63" s="1825"/>
      <c r="D63" s="1825"/>
      <c r="E63" s="1825"/>
      <c r="F63" s="1825"/>
      <c r="G63" s="1825"/>
      <c r="H63" s="1825"/>
      <c r="I63" s="1825"/>
      <c r="J63" s="1825"/>
      <c r="K63" s="1825"/>
      <c r="L63" s="1825"/>
      <c r="M63" s="1825"/>
      <c r="N63" s="1825"/>
      <c r="O63" s="1825"/>
      <c r="P63" s="1825"/>
      <c r="Q63" s="1825"/>
      <c r="R63" s="1825"/>
      <c r="S63" s="1825"/>
      <c r="T63" s="1825"/>
      <c r="U63" s="1825"/>
      <c r="V63" s="1825"/>
      <c r="W63" s="1825"/>
      <c r="X63" s="1825"/>
      <c r="Y63" s="1825"/>
      <c r="Z63" s="1825"/>
      <c r="AA63" s="1825"/>
      <c r="AB63" s="1825"/>
      <c r="AC63" s="1825"/>
      <c r="AD63" s="1825"/>
      <c r="AE63" s="1825"/>
      <c r="AF63" s="1825"/>
      <c r="AG63" s="1825"/>
      <c r="AH63" s="1825"/>
      <c r="AI63" s="1825"/>
      <c r="AJ63" s="1825"/>
      <c r="AK63" s="1825"/>
      <c r="AL63" s="1825"/>
      <c r="AM63" s="1825"/>
      <c r="AN63" s="1825"/>
      <c r="AO63" s="1825"/>
      <c r="AP63" s="1825"/>
      <c r="AQ63" s="1825"/>
      <c r="AR63" s="1825"/>
      <c r="AS63" s="1825"/>
      <c r="AT63" s="1825"/>
      <c r="AU63" s="1825"/>
      <c r="AV63" s="1825"/>
      <c r="AW63" s="1825"/>
      <c r="AX63" s="1825"/>
      <c r="AY63" s="1825"/>
      <c r="AZ63" s="1825"/>
      <c r="BA63" s="268"/>
    </row>
    <row r="64" spans="1:60" s="178" customFormat="1" ht="27" hidden="1" customHeight="1">
      <c r="A64" s="177"/>
      <c r="B64" s="1825" t="s">
        <v>849</v>
      </c>
      <c r="C64" s="1825"/>
      <c r="D64" s="1825"/>
      <c r="E64" s="1825"/>
      <c r="F64" s="1825"/>
      <c r="G64" s="1825"/>
      <c r="H64" s="1825"/>
      <c r="I64" s="1825"/>
      <c r="J64" s="1825"/>
      <c r="K64" s="1825"/>
      <c r="L64" s="1825"/>
      <c r="M64" s="1825"/>
      <c r="N64" s="1825"/>
      <c r="O64" s="1825"/>
      <c r="P64" s="1825"/>
      <c r="Q64" s="1825"/>
      <c r="R64" s="1825"/>
      <c r="S64" s="1825"/>
      <c r="T64" s="1825"/>
      <c r="U64" s="1825"/>
      <c r="V64" s="1825"/>
      <c r="W64" s="1825"/>
      <c r="X64" s="1825"/>
      <c r="Y64" s="1825"/>
      <c r="Z64" s="1825"/>
      <c r="AA64" s="1825"/>
      <c r="AB64" s="1825"/>
      <c r="AC64" s="1825"/>
      <c r="AD64" s="1825"/>
      <c r="AE64" s="1825"/>
      <c r="AF64" s="1825"/>
      <c r="AG64" s="1825"/>
      <c r="AH64" s="1825"/>
      <c r="AI64" s="1825"/>
      <c r="AJ64" s="1825"/>
      <c r="AK64" s="1825"/>
      <c r="AL64" s="1825"/>
      <c r="AM64" s="1825"/>
      <c r="AN64" s="1825"/>
      <c r="AO64" s="1825"/>
      <c r="AP64" s="1825"/>
      <c r="AQ64" s="1825"/>
      <c r="AR64" s="1825"/>
      <c r="AS64" s="1825"/>
      <c r="AT64" s="1825"/>
      <c r="AU64" s="1825"/>
      <c r="AV64" s="1825"/>
      <c r="AW64" s="1825"/>
      <c r="AX64" s="1825"/>
      <c r="AY64" s="1825"/>
      <c r="AZ64" s="1825"/>
      <c r="BA64" s="268"/>
    </row>
    <row r="65" spans="1:53" s="178" customFormat="1" ht="27" hidden="1" customHeight="1">
      <c r="A65" s="177"/>
      <c r="B65" s="1825" t="s">
        <v>848</v>
      </c>
      <c r="C65" s="1825"/>
      <c r="D65" s="1825"/>
      <c r="E65" s="1825"/>
      <c r="F65" s="1825"/>
      <c r="G65" s="1825"/>
      <c r="H65" s="1825"/>
      <c r="I65" s="1825"/>
      <c r="J65" s="1825"/>
      <c r="K65" s="1825"/>
      <c r="L65" s="1825"/>
      <c r="M65" s="1825"/>
      <c r="N65" s="1825"/>
      <c r="O65" s="1825"/>
      <c r="P65" s="1825"/>
      <c r="Q65" s="1825"/>
      <c r="R65" s="1825"/>
      <c r="S65" s="1825"/>
      <c r="T65" s="1825"/>
      <c r="U65" s="1825"/>
      <c r="V65" s="1825"/>
      <c r="W65" s="1825"/>
      <c r="X65" s="1825"/>
      <c r="Y65" s="1825"/>
      <c r="Z65" s="1825"/>
      <c r="AA65" s="1825"/>
      <c r="AB65" s="1825"/>
      <c r="AC65" s="1825"/>
      <c r="AD65" s="1825"/>
      <c r="AE65" s="1825"/>
      <c r="AF65" s="1825"/>
      <c r="AG65" s="1825"/>
      <c r="AH65" s="1825"/>
      <c r="AI65" s="1825"/>
      <c r="AJ65" s="1825"/>
      <c r="AK65" s="1825"/>
      <c r="AL65" s="1825"/>
      <c r="AM65" s="1825"/>
      <c r="AN65" s="1825"/>
      <c r="AO65" s="1825"/>
      <c r="AP65" s="1825"/>
      <c r="AQ65" s="1825"/>
      <c r="AR65" s="1825"/>
      <c r="AS65" s="1825"/>
      <c r="AT65" s="1825"/>
      <c r="AU65" s="1825"/>
      <c r="AV65" s="1825"/>
      <c r="AW65" s="1825"/>
      <c r="AX65" s="1825"/>
      <c r="AY65" s="1825"/>
      <c r="AZ65" s="1825"/>
      <c r="BA65" s="268"/>
    </row>
    <row r="66" spans="1:53" s="178" customFormat="1" ht="53.1" hidden="1" customHeight="1">
      <c r="A66" s="177"/>
      <c r="B66" s="1825" t="s">
        <v>847</v>
      </c>
      <c r="C66" s="1825"/>
      <c r="D66" s="1825"/>
      <c r="E66" s="1825"/>
      <c r="F66" s="1825"/>
      <c r="G66" s="1825"/>
      <c r="H66" s="1825"/>
      <c r="I66" s="1825"/>
      <c r="J66" s="1825"/>
      <c r="K66" s="1825"/>
      <c r="L66" s="1825"/>
      <c r="M66" s="1825"/>
      <c r="N66" s="1825"/>
      <c r="O66" s="1825"/>
      <c r="P66" s="1825"/>
      <c r="Q66" s="1825"/>
      <c r="R66" s="1825"/>
      <c r="S66" s="1825"/>
      <c r="T66" s="1825"/>
      <c r="U66" s="1825"/>
      <c r="V66" s="1825"/>
      <c r="W66" s="1825"/>
      <c r="X66" s="1825"/>
      <c r="Y66" s="1825"/>
      <c r="Z66" s="1825"/>
      <c r="AA66" s="1825"/>
      <c r="AB66" s="1825"/>
      <c r="AC66" s="1825"/>
      <c r="AD66" s="1825"/>
      <c r="AE66" s="1825"/>
      <c r="AF66" s="1825"/>
      <c r="AG66" s="1825"/>
      <c r="AH66" s="1825"/>
      <c r="AI66" s="1825"/>
      <c r="AJ66" s="1825"/>
      <c r="AK66" s="1825"/>
      <c r="AL66" s="1825"/>
      <c r="AM66" s="1825"/>
      <c r="AN66" s="1825"/>
      <c r="AO66" s="1825"/>
      <c r="AP66" s="1825"/>
      <c r="AQ66" s="1825"/>
      <c r="AR66" s="1825"/>
      <c r="AS66" s="1825"/>
      <c r="AT66" s="1825"/>
      <c r="AU66" s="1825"/>
      <c r="AV66" s="1825"/>
      <c r="AW66" s="1825"/>
      <c r="AX66" s="1825"/>
      <c r="AY66" s="1825"/>
      <c r="AZ66" s="1825"/>
      <c r="BA66" s="268"/>
    </row>
    <row r="67" spans="1:53" s="178" customFormat="1" ht="27" hidden="1" customHeight="1">
      <c r="A67" s="177"/>
      <c r="B67" s="1825" t="s">
        <v>846</v>
      </c>
      <c r="C67" s="1825"/>
      <c r="D67" s="1825"/>
      <c r="E67" s="1825"/>
      <c r="F67" s="1825"/>
      <c r="G67" s="1825"/>
      <c r="H67" s="1825"/>
      <c r="I67" s="1825"/>
      <c r="J67" s="1825"/>
      <c r="K67" s="1825"/>
      <c r="L67" s="1825"/>
      <c r="M67" s="1825"/>
      <c r="N67" s="1825"/>
      <c r="O67" s="1825"/>
      <c r="P67" s="1825"/>
      <c r="Q67" s="1825"/>
      <c r="R67" s="1825"/>
      <c r="S67" s="1825"/>
      <c r="T67" s="1825"/>
      <c r="U67" s="1825"/>
      <c r="V67" s="1825"/>
      <c r="W67" s="1825"/>
      <c r="X67" s="1825"/>
      <c r="Y67" s="1825"/>
      <c r="Z67" s="1825"/>
      <c r="AA67" s="1825"/>
      <c r="AB67" s="1825"/>
      <c r="AC67" s="1825"/>
      <c r="AD67" s="1825"/>
      <c r="AE67" s="1825"/>
      <c r="AF67" s="1825"/>
      <c r="AG67" s="1825"/>
      <c r="AH67" s="1825"/>
      <c r="AI67" s="1825"/>
      <c r="AJ67" s="1825"/>
      <c r="AK67" s="1825"/>
      <c r="AL67" s="1825"/>
      <c r="AM67" s="1825"/>
      <c r="AN67" s="1825"/>
      <c r="AO67" s="1825"/>
      <c r="AP67" s="1825"/>
      <c r="AQ67" s="1825"/>
      <c r="AR67" s="1825"/>
      <c r="AS67" s="1825"/>
      <c r="AT67" s="1825"/>
      <c r="AU67" s="1825"/>
      <c r="AV67" s="1825"/>
      <c r="AW67" s="1825"/>
      <c r="AX67" s="1825"/>
      <c r="AY67" s="1825"/>
      <c r="AZ67" s="1825"/>
      <c r="BA67" s="268"/>
    </row>
    <row r="68" spans="1:53" s="178" customFormat="1" ht="53.1" hidden="1" customHeight="1">
      <c r="A68" s="177"/>
      <c r="B68" s="1825" t="s">
        <v>845</v>
      </c>
      <c r="C68" s="1825"/>
      <c r="D68" s="1825"/>
      <c r="E68" s="1825"/>
      <c r="F68" s="1825"/>
      <c r="G68" s="1825"/>
      <c r="H68" s="1825"/>
      <c r="I68" s="1825"/>
      <c r="J68" s="1825"/>
      <c r="K68" s="1825"/>
      <c r="L68" s="1825"/>
      <c r="M68" s="1825"/>
      <c r="N68" s="1825"/>
      <c r="O68" s="1825"/>
      <c r="P68" s="1825"/>
      <c r="Q68" s="1825"/>
      <c r="R68" s="1825"/>
      <c r="S68" s="1825"/>
      <c r="T68" s="1825"/>
      <c r="U68" s="1825"/>
      <c r="V68" s="1825"/>
      <c r="W68" s="1825"/>
      <c r="X68" s="1825"/>
      <c r="Y68" s="1825"/>
      <c r="Z68" s="1825"/>
      <c r="AA68" s="1825"/>
      <c r="AB68" s="1825"/>
      <c r="AC68" s="1825"/>
      <c r="AD68" s="1825"/>
      <c r="AE68" s="1825"/>
      <c r="AF68" s="1825"/>
      <c r="AG68" s="1825"/>
      <c r="AH68" s="1825"/>
      <c r="AI68" s="1825"/>
      <c r="AJ68" s="1825"/>
      <c r="AK68" s="1825"/>
      <c r="AL68" s="1825"/>
      <c r="AM68" s="1825"/>
      <c r="AN68" s="1825"/>
      <c r="AO68" s="1825"/>
      <c r="AP68" s="1825"/>
      <c r="AQ68" s="1825"/>
      <c r="AR68" s="1825"/>
      <c r="AS68" s="1825"/>
      <c r="AT68" s="1825"/>
      <c r="AU68" s="1825"/>
      <c r="AV68" s="1825"/>
      <c r="AW68" s="1825"/>
      <c r="AX68" s="1825"/>
      <c r="AY68" s="1825"/>
      <c r="AZ68" s="1825"/>
      <c r="BA68" s="268"/>
    </row>
    <row r="69" spans="1:53" s="178" customFormat="1" ht="27" hidden="1" customHeight="1">
      <c r="A69" s="177"/>
      <c r="B69" s="1825" t="s">
        <v>844</v>
      </c>
      <c r="C69" s="1825"/>
      <c r="D69" s="1825"/>
      <c r="E69" s="1825"/>
      <c r="F69" s="1825"/>
      <c r="G69" s="1825"/>
      <c r="H69" s="1825"/>
      <c r="I69" s="1825"/>
      <c r="J69" s="1825"/>
      <c r="K69" s="1825"/>
      <c r="L69" s="1825"/>
      <c r="M69" s="1825"/>
      <c r="N69" s="1825"/>
      <c r="O69" s="1825"/>
      <c r="P69" s="1825"/>
      <c r="Q69" s="1825"/>
      <c r="R69" s="1825"/>
      <c r="S69" s="1825"/>
      <c r="T69" s="1825"/>
      <c r="U69" s="1825"/>
      <c r="V69" s="1825"/>
      <c r="W69" s="1825"/>
      <c r="X69" s="1825"/>
      <c r="Y69" s="1825"/>
      <c r="Z69" s="1825"/>
      <c r="AA69" s="1825"/>
      <c r="AB69" s="1825"/>
      <c r="AC69" s="1825"/>
      <c r="AD69" s="1825"/>
      <c r="AE69" s="1825"/>
      <c r="AF69" s="1825"/>
      <c r="AG69" s="1825"/>
      <c r="AH69" s="1825"/>
      <c r="AI69" s="1825"/>
      <c r="AJ69" s="1825"/>
      <c r="AK69" s="1825"/>
      <c r="AL69" s="1825"/>
      <c r="AM69" s="1825"/>
      <c r="AN69" s="1825"/>
      <c r="AO69" s="1825"/>
      <c r="AP69" s="1825"/>
      <c r="AQ69" s="1825"/>
      <c r="AR69" s="1825"/>
      <c r="AS69" s="1825"/>
      <c r="AT69" s="1825"/>
      <c r="AU69" s="1825"/>
      <c r="AV69" s="1825"/>
      <c r="AW69" s="1825"/>
      <c r="AX69" s="1825"/>
      <c r="AY69" s="1825"/>
      <c r="AZ69" s="1825"/>
      <c r="BA69" s="268"/>
    </row>
    <row r="70" spans="1:53" s="178" customFormat="1" ht="53.1" hidden="1" customHeight="1">
      <c r="A70" s="177"/>
      <c r="B70" s="1825" t="s">
        <v>843</v>
      </c>
      <c r="C70" s="1825"/>
      <c r="D70" s="1825"/>
      <c r="E70" s="1825"/>
      <c r="F70" s="1825"/>
      <c r="G70" s="1825"/>
      <c r="H70" s="1825"/>
      <c r="I70" s="1825"/>
      <c r="J70" s="1825"/>
      <c r="K70" s="1825"/>
      <c r="L70" s="1825"/>
      <c r="M70" s="1825"/>
      <c r="N70" s="1825"/>
      <c r="O70" s="1825"/>
      <c r="P70" s="1825"/>
      <c r="Q70" s="1825"/>
      <c r="R70" s="1825"/>
      <c r="S70" s="1825"/>
      <c r="T70" s="1825"/>
      <c r="U70" s="1825"/>
      <c r="V70" s="1825"/>
      <c r="W70" s="1825"/>
      <c r="X70" s="1825"/>
      <c r="Y70" s="1825"/>
      <c r="Z70" s="1825"/>
      <c r="AA70" s="1825"/>
      <c r="AB70" s="1825"/>
      <c r="AC70" s="1825"/>
      <c r="AD70" s="1825"/>
      <c r="AE70" s="1825"/>
      <c r="AF70" s="1825"/>
      <c r="AG70" s="1825"/>
      <c r="AH70" s="1825"/>
      <c r="AI70" s="1825"/>
      <c r="AJ70" s="1825"/>
      <c r="AK70" s="1825"/>
      <c r="AL70" s="1825"/>
      <c r="AM70" s="1825"/>
      <c r="AN70" s="1825"/>
      <c r="AO70" s="1825"/>
      <c r="AP70" s="1825"/>
      <c r="AQ70" s="1825"/>
      <c r="AR70" s="1825"/>
      <c r="AS70" s="1825"/>
      <c r="AT70" s="1825"/>
      <c r="AU70" s="1825"/>
      <c r="AV70" s="1825"/>
      <c r="AW70" s="1825"/>
      <c r="AX70" s="1825"/>
      <c r="AY70" s="1825"/>
      <c r="AZ70" s="1825"/>
      <c r="BA70" s="268"/>
    </row>
    <row r="71" spans="1:53" s="178" customFormat="1" ht="15" customHeight="1">
      <c r="A71" s="177"/>
      <c r="B71" s="266"/>
      <c r="C71" s="266"/>
      <c r="D71" s="266"/>
      <c r="E71" s="266"/>
      <c r="F71" s="266"/>
      <c r="G71" s="266"/>
      <c r="H71" s="266"/>
      <c r="I71" s="266"/>
      <c r="J71" s="212"/>
      <c r="K71" s="212"/>
      <c r="L71" s="212"/>
      <c r="M71" s="212"/>
      <c r="N71" s="212"/>
      <c r="O71" s="212"/>
      <c r="P71" s="212"/>
      <c r="Q71" s="212"/>
      <c r="R71" s="267"/>
      <c r="S71" s="267"/>
      <c r="T71" s="267"/>
      <c r="U71" s="267"/>
      <c r="V71" s="267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</row>
    <row r="72" spans="1:53">
      <c r="A72" s="177"/>
      <c r="B72" s="693"/>
      <c r="C72" s="998" t="s">
        <v>436</v>
      </c>
      <c r="D72" s="998"/>
      <c r="E72" s="998"/>
      <c r="F72" s="998"/>
      <c r="G72" s="998"/>
      <c r="H72" s="998"/>
      <c r="I72" s="693"/>
      <c r="J72" s="349"/>
      <c r="K72" s="349"/>
      <c r="L72" s="349"/>
      <c r="M72" s="999" t="str">
        <f>р.2!F$129</f>
        <v>директор</v>
      </c>
      <c r="N72" s="999"/>
      <c r="O72" s="999"/>
      <c r="P72" s="999"/>
      <c r="Q72" s="999"/>
      <c r="R72" s="999"/>
      <c r="S72" s="999"/>
      <c r="T72" s="999"/>
      <c r="U72" s="999"/>
      <c r="V72" s="999"/>
      <c r="W72" s="999"/>
      <c r="X72" s="999"/>
      <c r="Y72" s="999"/>
      <c r="Z72" s="693"/>
      <c r="AA72" s="693"/>
      <c r="AB72" s="999"/>
      <c r="AC72" s="999"/>
      <c r="AD72" s="999"/>
      <c r="AE72" s="999"/>
      <c r="AF72" s="999"/>
      <c r="AG72" s="999"/>
      <c r="AH72" s="999"/>
      <c r="AI72" s="177"/>
      <c r="AJ72" s="177"/>
      <c r="AK72" s="999" t="str">
        <f>р.2!O$129</f>
        <v>/Л.А. Панюшева/</v>
      </c>
      <c r="AL72" s="999"/>
      <c r="AM72" s="999"/>
      <c r="AN72" s="999"/>
      <c r="AO72" s="999"/>
      <c r="AP72" s="999"/>
      <c r="AQ72" s="999"/>
      <c r="AR72" s="999"/>
      <c r="AS72" s="999"/>
      <c r="AT72" s="999"/>
      <c r="AU72" s="999"/>
      <c r="AV72" s="999"/>
      <c r="AW72" s="999"/>
      <c r="AX72" s="999"/>
      <c r="AY72" s="999"/>
      <c r="AZ72" s="999"/>
      <c r="BA72" s="697"/>
    </row>
    <row r="73" spans="1:53">
      <c r="A73" s="177"/>
      <c r="B73" s="693"/>
      <c r="C73" s="549" t="s">
        <v>437</v>
      </c>
      <c r="D73" s="549"/>
      <c r="E73" s="549"/>
      <c r="F73" s="549"/>
      <c r="G73" s="549"/>
      <c r="H73" s="549"/>
      <c r="I73" s="693"/>
      <c r="J73" s="198"/>
      <c r="K73" s="550"/>
      <c r="L73" s="198"/>
      <c r="M73" s="1000" t="s">
        <v>90</v>
      </c>
      <c r="N73" s="1000"/>
      <c r="O73" s="1000"/>
      <c r="P73" s="1000"/>
      <c r="Q73" s="1000"/>
      <c r="R73" s="1000"/>
      <c r="S73" s="1000"/>
      <c r="T73" s="1000"/>
      <c r="U73" s="1000"/>
      <c r="V73" s="1000"/>
      <c r="W73" s="1000"/>
      <c r="X73" s="1000"/>
      <c r="Y73" s="1000"/>
      <c r="Z73" s="272"/>
      <c r="AA73" s="272"/>
      <c r="AB73" s="1000" t="s">
        <v>42</v>
      </c>
      <c r="AC73" s="1000"/>
      <c r="AD73" s="1000"/>
      <c r="AE73" s="1000"/>
      <c r="AF73" s="1000"/>
      <c r="AG73" s="1000"/>
      <c r="AH73" s="1000"/>
      <c r="AI73" s="273"/>
      <c r="AJ73" s="273"/>
      <c r="AK73" s="1000" t="s">
        <v>41</v>
      </c>
      <c r="AL73" s="1000"/>
      <c r="AM73" s="1000"/>
      <c r="AN73" s="1000"/>
      <c r="AO73" s="1000"/>
      <c r="AP73" s="1000"/>
      <c r="AQ73" s="1000"/>
      <c r="AR73" s="1000"/>
      <c r="AS73" s="1000"/>
      <c r="AT73" s="1000"/>
      <c r="AU73" s="1000"/>
      <c r="AV73" s="1000"/>
      <c r="AW73" s="1000"/>
      <c r="AX73" s="1000"/>
      <c r="AY73" s="1000"/>
      <c r="AZ73" s="1000"/>
      <c r="BA73" s="697"/>
    </row>
    <row r="74" spans="1:53" ht="15" customHeight="1">
      <c r="A74" s="690"/>
      <c r="B74" s="690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0"/>
      <c r="O74" s="690"/>
      <c r="P74" s="690"/>
      <c r="Q74" s="690"/>
      <c r="R74" s="690"/>
      <c r="S74" s="690"/>
      <c r="T74" s="690"/>
      <c r="U74" s="690"/>
      <c r="V74" s="690"/>
      <c r="W74" s="690"/>
      <c r="X74" s="690"/>
      <c r="Y74" s="690"/>
      <c r="Z74" s="690"/>
      <c r="AA74" s="690"/>
      <c r="AB74" s="690"/>
      <c r="AC74" s="690"/>
      <c r="AD74" s="690"/>
      <c r="AE74" s="690"/>
      <c r="AF74" s="690"/>
      <c r="AG74" s="690"/>
      <c r="AH74" s="690"/>
      <c r="AI74" s="690"/>
      <c r="AJ74" s="690"/>
      <c r="AK74" s="690"/>
      <c r="AL74" s="690"/>
      <c r="AM74" s="690"/>
      <c r="AN74" s="690"/>
      <c r="AO74" s="690"/>
      <c r="AP74" s="690"/>
      <c r="AQ74" s="690"/>
      <c r="AR74" s="690"/>
      <c r="AS74" s="690"/>
      <c r="AT74" s="690"/>
      <c r="AU74" s="690"/>
      <c r="AV74" s="690"/>
      <c r="AW74" s="690"/>
      <c r="AX74" s="690"/>
      <c r="AY74" s="690"/>
      <c r="AZ74" s="690"/>
      <c r="BA74" s="198"/>
    </row>
    <row r="75" spans="1:53" s="248" customFormat="1" ht="18" customHeight="1">
      <c r="A75" s="213"/>
      <c r="B75" s="222"/>
      <c r="C75" s="1001" t="s">
        <v>91</v>
      </c>
      <c r="D75" s="1001"/>
      <c r="E75" s="1001"/>
      <c r="F75" s="1001"/>
      <c r="G75" s="1001"/>
      <c r="H75" s="1001"/>
      <c r="I75" s="694"/>
      <c r="J75" s="1002" t="s">
        <v>1089</v>
      </c>
      <c r="K75" s="1002"/>
      <c r="L75" s="1002"/>
      <c r="M75" s="1002"/>
      <c r="N75" s="1002"/>
      <c r="O75" s="1002"/>
      <c r="P75" s="1002"/>
      <c r="Q75" s="1002"/>
      <c r="R75" s="1002"/>
      <c r="S75" s="1002"/>
      <c r="T75" s="569"/>
      <c r="U75" s="1002"/>
      <c r="V75" s="1002"/>
      <c r="W75" s="1002"/>
      <c r="X75" s="1002"/>
      <c r="Y75" s="1002"/>
      <c r="Z75" s="1002"/>
      <c r="AA75" s="224"/>
      <c r="AB75" s="1002" t="str">
        <f>р.2!I$134</f>
        <v>/Е.С. Орлова/</v>
      </c>
      <c r="AC75" s="1002"/>
      <c r="AD75" s="1002"/>
      <c r="AE75" s="1002"/>
      <c r="AF75" s="1002"/>
      <c r="AG75" s="1002"/>
      <c r="AH75" s="1002"/>
      <c r="AI75" s="1002"/>
      <c r="AJ75" s="1002"/>
      <c r="AK75" s="1002"/>
      <c r="AL75" s="1002"/>
      <c r="AM75" s="1002"/>
      <c r="AN75" s="1002"/>
      <c r="AO75" s="225"/>
      <c r="AP75" s="225"/>
      <c r="AQ75" s="1003" t="str">
        <f>р.2!O$134</f>
        <v>8 (8332) 70-80-93</v>
      </c>
      <c r="AR75" s="1003"/>
      <c r="AS75" s="1003"/>
      <c r="AT75" s="1003"/>
      <c r="AU75" s="1003"/>
      <c r="AV75" s="1003"/>
      <c r="AW75" s="1003"/>
      <c r="AX75" s="1003"/>
      <c r="AY75" s="1003"/>
      <c r="AZ75" s="1003"/>
    </row>
    <row r="76" spans="1:53" s="248" customFormat="1" ht="18" customHeight="1">
      <c r="A76" s="213"/>
      <c r="B76" s="222"/>
      <c r="C76" s="994"/>
      <c r="D76" s="994"/>
      <c r="E76" s="994"/>
      <c r="F76" s="994"/>
      <c r="G76" s="994"/>
      <c r="H76" s="994"/>
      <c r="I76" s="694"/>
      <c r="J76" s="995" t="s">
        <v>1144</v>
      </c>
      <c r="K76" s="995"/>
      <c r="L76" s="995"/>
      <c r="M76" s="995"/>
      <c r="N76" s="995"/>
      <c r="O76" s="995"/>
      <c r="P76" s="995"/>
      <c r="Q76" s="995"/>
      <c r="R76" s="995"/>
      <c r="S76" s="995"/>
      <c r="T76" s="569"/>
      <c r="U76" s="996" t="s">
        <v>42</v>
      </c>
      <c r="V76" s="996"/>
      <c r="W76" s="996"/>
      <c r="X76" s="996"/>
      <c r="Y76" s="996"/>
      <c r="Z76" s="996"/>
      <c r="AA76" s="224"/>
      <c r="AB76" s="995" t="s">
        <v>438</v>
      </c>
      <c r="AC76" s="995"/>
      <c r="AD76" s="995"/>
      <c r="AE76" s="995"/>
      <c r="AF76" s="995"/>
      <c r="AG76" s="995"/>
      <c r="AH76" s="995"/>
      <c r="AI76" s="995"/>
      <c r="AJ76" s="995"/>
      <c r="AK76" s="995"/>
      <c r="AL76" s="995"/>
      <c r="AM76" s="995"/>
      <c r="AN76" s="995"/>
      <c r="AO76" s="225"/>
      <c r="AP76" s="225"/>
      <c r="AQ76" s="995" t="s">
        <v>92</v>
      </c>
      <c r="AR76" s="995"/>
      <c r="AS76" s="995"/>
      <c r="AT76" s="995"/>
      <c r="AU76" s="995"/>
      <c r="AV76" s="995"/>
      <c r="AW76" s="995"/>
      <c r="AX76" s="995"/>
      <c r="AY76" s="995"/>
      <c r="AZ76" s="995"/>
    </row>
    <row r="77" spans="1:53" s="248" customFormat="1" ht="18" customHeight="1">
      <c r="A77" s="213"/>
      <c r="B77" s="222"/>
      <c r="C77" s="694"/>
      <c r="D77" s="694"/>
      <c r="E77" s="694"/>
      <c r="F77" s="694"/>
      <c r="G77" s="694"/>
      <c r="H77" s="694"/>
      <c r="I77" s="694"/>
      <c r="J77" s="692"/>
      <c r="K77" s="692"/>
      <c r="L77" s="692"/>
      <c r="M77" s="692"/>
      <c r="N77" s="692"/>
      <c r="O77" s="692"/>
      <c r="P77" s="692"/>
      <c r="Q77" s="692"/>
      <c r="R77" s="692"/>
      <c r="S77" s="692"/>
      <c r="T77" s="692"/>
      <c r="U77" s="692"/>
      <c r="V77" s="692"/>
      <c r="W77" s="692"/>
      <c r="X77" s="692"/>
      <c r="Y77" s="692"/>
      <c r="Z77" s="694"/>
      <c r="AA77" s="694"/>
      <c r="AB77" s="692"/>
      <c r="AC77" s="692"/>
      <c r="AD77" s="692"/>
      <c r="AE77" s="692"/>
      <c r="AF77" s="692"/>
      <c r="AG77" s="692"/>
      <c r="AH77" s="692"/>
      <c r="AI77" s="692"/>
      <c r="AJ77" s="692"/>
      <c r="AK77" s="692"/>
      <c r="AL77" s="692"/>
      <c r="AM77" s="692"/>
      <c r="AN77" s="692"/>
      <c r="AO77" s="170"/>
      <c r="AP77" s="170"/>
      <c r="AQ77" s="692"/>
      <c r="AR77" s="692"/>
      <c r="AS77" s="692"/>
      <c r="AT77" s="692"/>
      <c r="AU77" s="692"/>
      <c r="AV77" s="692"/>
      <c r="AW77" s="692"/>
      <c r="AX77" s="692"/>
      <c r="AY77" s="692"/>
      <c r="AZ77" s="692"/>
    </row>
    <row r="78" spans="1:53" s="248" customFormat="1" ht="18" customHeight="1">
      <c r="A78" s="213"/>
      <c r="B78" s="170"/>
      <c r="C78" s="997">
        <f>р.2!C137</f>
        <v>44925</v>
      </c>
      <c r="D78" s="997"/>
      <c r="E78" s="997"/>
      <c r="F78" s="997"/>
      <c r="G78" s="997"/>
      <c r="H78" s="997"/>
      <c r="I78" s="997"/>
      <c r="J78" s="997"/>
      <c r="K78" s="997"/>
      <c r="L78" s="997"/>
      <c r="M78" s="997"/>
      <c r="N78" s="997"/>
      <c r="O78" s="997"/>
      <c r="P78" s="997"/>
      <c r="Q78" s="997"/>
      <c r="R78" s="997"/>
      <c r="S78" s="694"/>
      <c r="T78" s="229"/>
      <c r="U78" s="229"/>
      <c r="V78" s="229"/>
      <c r="W78" s="229"/>
      <c r="X78" s="170"/>
      <c r="Y78" s="694"/>
      <c r="Z78" s="694"/>
      <c r="AA78" s="694"/>
      <c r="AB78" s="694"/>
      <c r="AC78" s="694"/>
      <c r="AD78" s="694"/>
      <c r="AE78" s="694"/>
      <c r="AF78" s="694"/>
      <c r="AG78" s="694"/>
      <c r="AH78" s="694"/>
      <c r="AI78" s="694"/>
      <c r="AJ78" s="694"/>
      <c r="AK78" s="694"/>
      <c r="AL78" s="694"/>
      <c r="AM78" s="694"/>
      <c r="AN78" s="694"/>
      <c r="AO78" s="694"/>
      <c r="AP78" s="694"/>
      <c r="AQ78" s="694"/>
      <c r="AR78" s="694"/>
      <c r="AS78" s="694"/>
      <c r="AT78" s="694"/>
      <c r="AU78" s="694"/>
      <c r="AV78" s="170"/>
      <c r="AW78" s="170"/>
      <c r="AX78" s="170"/>
      <c r="AY78" s="170"/>
      <c r="AZ78" s="227"/>
      <c r="BA78" s="182"/>
    </row>
    <row r="79" spans="1:53" s="182" customFormat="1" ht="18" customHeight="1">
      <c r="A79" s="274"/>
      <c r="B79" s="177"/>
      <c r="C79" s="177"/>
      <c r="D79" s="1826"/>
      <c r="E79" s="1826"/>
      <c r="F79" s="177"/>
      <c r="G79" s="177"/>
      <c r="H79" s="1826"/>
      <c r="I79" s="1826"/>
      <c r="J79" s="1826"/>
      <c r="K79" s="1826"/>
      <c r="L79" s="1826"/>
      <c r="M79" s="1826"/>
      <c r="N79" s="177"/>
      <c r="O79" s="177"/>
      <c r="P79" s="177"/>
      <c r="Q79" s="1826"/>
      <c r="R79" s="1826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</row>
  </sheetData>
  <mergeCells count="333">
    <mergeCell ref="O43:P43"/>
    <mergeCell ref="O41:P41"/>
    <mergeCell ref="AC22:AJ22"/>
    <mergeCell ref="AK22:AR22"/>
    <mergeCell ref="B30:Y30"/>
    <mergeCell ref="Z30:AB30"/>
    <mergeCell ref="AC30:AJ30"/>
    <mergeCell ref="AK30:AR30"/>
    <mergeCell ref="AS30:AZ30"/>
    <mergeCell ref="AS32:AZ32"/>
    <mergeCell ref="B33:Y33"/>
    <mergeCell ref="Z33:AB33"/>
    <mergeCell ref="AC33:AJ33"/>
    <mergeCell ref="AS31:AZ31"/>
    <mergeCell ref="B26:AZ26"/>
    <mergeCell ref="B27:Y29"/>
    <mergeCell ref="Z27:AB29"/>
    <mergeCell ref="AC27:AZ27"/>
    <mergeCell ref="AC28:AJ29"/>
    <mergeCell ref="AK28:AR29"/>
    <mergeCell ref="AS28:AZ29"/>
    <mergeCell ref="B31:Y31"/>
    <mergeCell ref="Z31:AB31"/>
    <mergeCell ref="AC31:AJ31"/>
    <mergeCell ref="AK31:AR31"/>
    <mergeCell ref="AK33:AR33"/>
    <mergeCell ref="B44:N44"/>
    <mergeCell ref="O44:P44"/>
    <mergeCell ref="AO44:AR44"/>
    <mergeCell ref="AS44:AV44"/>
    <mergeCell ref="AW44:AZ44"/>
    <mergeCell ref="Q44:T44"/>
    <mergeCell ref="B32:Y32"/>
    <mergeCell ref="Z32:AB32"/>
    <mergeCell ref="AC32:AJ32"/>
    <mergeCell ref="AK32:AR32"/>
    <mergeCell ref="AS33:AZ33"/>
    <mergeCell ref="U44:X44"/>
    <mergeCell ref="Y44:AB44"/>
    <mergeCell ref="AC44:AF44"/>
    <mergeCell ref="AG44:AJ44"/>
    <mergeCell ref="AK44:AN44"/>
    <mergeCell ref="B38:N39"/>
    <mergeCell ref="O38:P39"/>
    <mergeCell ref="B40:N40"/>
    <mergeCell ref="O40:P40"/>
    <mergeCell ref="B41:N41"/>
    <mergeCell ref="B42:N42"/>
    <mergeCell ref="O42:P42"/>
    <mergeCell ref="B43:N43"/>
    <mergeCell ref="U40:X40"/>
    <mergeCell ref="Y40:AB40"/>
    <mergeCell ref="AC40:AF40"/>
    <mergeCell ref="AG40:AJ40"/>
    <mergeCell ref="AK40:AN40"/>
    <mergeCell ref="B36:AZ36"/>
    <mergeCell ref="AS42:AV42"/>
    <mergeCell ref="AK41:AN41"/>
    <mergeCell ref="AO41:AR41"/>
    <mergeCell ref="AS41:AV41"/>
    <mergeCell ref="Q42:T42"/>
    <mergeCell ref="AW42:AZ42"/>
    <mergeCell ref="AO42:AR42"/>
    <mergeCell ref="U42:X42"/>
    <mergeCell ref="Y42:AB42"/>
    <mergeCell ref="AC42:AF42"/>
    <mergeCell ref="AG42:AJ42"/>
    <mergeCell ref="AK42:AN42"/>
    <mergeCell ref="AW41:AZ41"/>
    <mergeCell ref="Q40:T40"/>
    <mergeCell ref="AS39:AV39"/>
    <mergeCell ref="AW39:AZ39"/>
    <mergeCell ref="AO40:AR40"/>
    <mergeCell ref="AS40:AV40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3:AZ43"/>
    <mergeCell ref="AW40:AZ40"/>
    <mergeCell ref="Q41:T41"/>
    <mergeCell ref="U41:X41"/>
    <mergeCell ref="Y41:AB41"/>
    <mergeCell ref="AC41:AF41"/>
    <mergeCell ref="AG41:AJ41"/>
    <mergeCell ref="B15:Y15"/>
    <mergeCell ref="Z15:AB15"/>
    <mergeCell ref="AC15:AJ15"/>
    <mergeCell ref="AK15:AR15"/>
    <mergeCell ref="AS15:AZ15"/>
    <mergeCell ref="AO38:AZ38"/>
    <mergeCell ref="Q39:T39"/>
    <mergeCell ref="U39:X39"/>
    <mergeCell ref="Y39:AB39"/>
    <mergeCell ref="AC39:AF39"/>
    <mergeCell ref="AG39:AJ39"/>
    <mergeCell ref="AK39:AN39"/>
    <mergeCell ref="AO39:AR39"/>
    <mergeCell ref="Q38:AB38"/>
    <mergeCell ref="AC38:AN38"/>
    <mergeCell ref="B16:Y16"/>
    <mergeCell ref="Z21:AB21"/>
    <mergeCell ref="AC21:AJ21"/>
    <mergeCell ref="Z22:AB22"/>
    <mergeCell ref="Z17:AB17"/>
    <mergeCell ref="B35:AZ35"/>
    <mergeCell ref="A1:AZ1"/>
    <mergeCell ref="L3:AZ3"/>
    <mergeCell ref="L6:AZ6"/>
    <mergeCell ref="L7:AZ7"/>
    <mergeCell ref="B10:AB10"/>
    <mergeCell ref="B12:Y14"/>
    <mergeCell ref="Z12:AB14"/>
    <mergeCell ref="AC12:AZ12"/>
    <mergeCell ref="AC13:AJ14"/>
    <mergeCell ref="AK13:AR14"/>
    <mergeCell ref="A3:K3"/>
    <mergeCell ref="AS13:AZ14"/>
    <mergeCell ref="A4:K4"/>
    <mergeCell ref="L4:AZ4"/>
    <mergeCell ref="L5:AZ5"/>
    <mergeCell ref="Z18:AB18"/>
    <mergeCell ref="Z16:AB16"/>
    <mergeCell ref="AC16:AJ16"/>
    <mergeCell ref="B24:AZ24"/>
    <mergeCell ref="B21:Y21"/>
    <mergeCell ref="A25:AZ25"/>
    <mergeCell ref="AK16:AR16"/>
    <mergeCell ref="AS16:AZ16"/>
    <mergeCell ref="AS22:AZ22"/>
    <mergeCell ref="Z19:AB19"/>
    <mergeCell ref="Z20:AB20"/>
    <mergeCell ref="B20:Y20"/>
    <mergeCell ref="B19:Y19"/>
    <mergeCell ref="B17:Y17"/>
    <mergeCell ref="B18:Y18"/>
    <mergeCell ref="AC17:AJ17"/>
    <mergeCell ref="AC18:AJ18"/>
    <mergeCell ref="AC19:AJ19"/>
    <mergeCell ref="AC20:AJ20"/>
    <mergeCell ref="AK17:AR17"/>
    <mergeCell ref="AK18:AR18"/>
    <mergeCell ref="AK19:AR19"/>
    <mergeCell ref="AK20:AR20"/>
    <mergeCell ref="AS17:AZ17"/>
    <mergeCell ref="AS18:AZ18"/>
    <mergeCell ref="AS19:AZ19"/>
    <mergeCell ref="AS20:AZ20"/>
    <mergeCell ref="AK21:AR21"/>
    <mergeCell ref="AS21:AZ21"/>
    <mergeCell ref="B22:Y22"/>
    <mergeCell ref="AU51:AW51"/>
    <mergeCell ref="AO51:AQ51"/>
    <mergeCell ref="B46:AZ46"/>
    <mergeCell ref="B48:AZ48"/>
    <mergeCell ref="B50:H51"/>
    <mergeCell ref="I50:J51"/>
    <mergeCell ref="K50:L51"/>
    <mergeCell ref="M50:N51"/>
    <mergeCell ref="O50:P51"/>
    <mergeCell ref="Q50:Y50"/>
    <mergeCell ref="Z50:AH50"/>
    <mergeCell ref="AI50:AQ50"/>
    <mergeCell ref="AR50:AZ50"/>
    <mergeCell ref="Q51:S51"/>
    <mergeCell ref="T51:V51"/>
    <mergeCell ref="W51:Y51"/>
    <mergeCell ref="Z51:AB51"/>
    <mergeCell ref="AC51:AE51"/>
    <mergeCell ref="AX51:AZ51"/>
    <mergeCell ref="AF51:AH51"/>
    <mergeCell ref="AI51:AK51"/>
    <mergeCell ref="AL51:AN51"/>
    <mergeCell ref="AR51:AT51"/>
    <mergeCell ref="AO53:AQ53"/>
    <mergeCell ref="AR53:AT53"/>
    <mergeCell ref="AU53:AW53"/>
    <mergeCell ref="AX53:AZ53"/>
    <mergeCell ref="B52:H52"/>
    <mergeCell ref="I52:J52"/>
    <mergeCell ref="K52:L52"/>
    <mergeCell ref="M52:N52"/>
    <mergeCell ref="O52:P52"/>
    <mergeCell ref="Q52:S52"/>
    <mergeCell ref="T52:V52"/>
    <mergeCell ref="W52:Y52"/>
    <mergeCell ref="B53:H55"/>
    <mergeCell ref="I53:J53"/>
    <mergeCell ref="K53:L53"/>
    <mergeCell ref="M53:N53"/>
    <mergeCell ref="O53:P53"/>
    <mergeCell ref="Q53:S53"/>
    <mergeCell ref="AL53:AN53"/>
    <mergeCell ref="I54:J54"/>
    <mergeCell ref="K54:L54"/>
    <mergeCell ref="M54:N54"/>
    <mergeCell ref="T53:V53"/>
    <mergeCell ref="AI55:AK55"/>
    <mergeCell ref="B56:H58"/>
    <mergeCell ref="I56:J56"/>
    <mergeCell ref="K56:L56"/>
    <mergeCell ref="M56:N56"/>
    <mergeCell ref="AX52:AZ52"/>
    <mergeCell ref="O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Z52:AB52"/>
    <mergeCell ref="AI52:AK52"/>
    <mergeCell ref="AL52:AN52"/>
    <mergeCell ref="AO52:AQ52"/>
    <mergeCell ref="AR52:AT52"/>
    <mergeCell ref="AU52:AW52"/>
    <mergeCell ref="AC52:AE52"/>
    <mergeCell ref="AF52:AH52"/>
    <mergeCell ref="AO54:AQ54"/>
    <mergeCell ref="AR54:AT54"/>
    <mergeCell ref="W53:Y53"/>
    <mergeCell ref="Z53:AB53"/>
    <mergeCell ref="O55:P55"/>
    <mergeCell ref="Q55:S55"/>
    <mergeCell ref="AC53:AE53"/>
    <mergeCell ref="AF53:AH53"/>
    <mergeCell ref="AI53:AK53"/>
    <mergeCell ref="AL56:AN56"/>
    <mergeCell ref="Q56:S56"/>
    <mergeCell ref="AX54:AZ54"/>
    <mergeCell ref="AU55:AW55"/>
    <mergeCell ref="AU58:AW58"/>
    <mergeCell ref="AU54:AW54"/>
    <mergeCell ref="AF56:AH56"/>
    <mergeCell ref="AI56:AK56"/>
    <mergeCell ref="AC57:AE57"/>
    <mergeCell ref="AF57:AH57"/>
    <mergeCell ref="AI57:AK57"/>
    <mergeCell ref="AL57:AN57"/>
    <mergeCell ref="AO57:AQ57"/>
    <mergeCell ref="AR57:AT57"/>
    <mergeCell ref="AO56:AQ56"/>
    <mergeCell ref="AR56:AT56"/>
    <mergeCell ref="AU56:AW56"/>
    <mergeCell ref="AX56:AZ56"/>
    <mergeCell ref="AI58:AK58"/>
    <mergeCell ref="AL58:AN58"/>
    <mergeCell ref="AL55:AN55"/>
    <mergeCell ref="AO58:AQ58"/>
    <mergeCell ref="AX58:AZ58"/>
    <mergeCell ref="AU57:AW57"/>
    <mergeCell ref="AX57:AZ57"/>
    <mergeCell ref="AX55:AZ55"/>
    <mergeCell ref="AO55:AQ55"/>
    <mergeCell ref="T59:V59"/>
    <mergeCell ref="W59:Y59"/>
    <mergeCell ref="Z59:AB59"/>
    <mergeCell ref="AC59:AE59"/>
    <mergeCell ref="AR58:AT58"/>
    <mergeCell ref="AC55:AE55"/>
    <mergeCell ref="AF55:AH55"/>
    <mergeCell ref="T56:V56"/>
    <mergeCell ref="W56:Y56"/>
    <mergeCell ref="Z56:AB56"/>
    <mergeCell ref="AC56:AE56"/>
    <mergeCell ref="W57:Y57"/>
    <mergeCell ref="Z57:AB57"/>
    <mergeCell ref="AR55:AT55"/>
    <mergeCell ref="T55:V55"/>
    <mergeCell ref="W55:Y55"/>
    <mergeCell ref="Z55:AB55"/>
    <mergeCell ref="T58:V58"/>
    <mergeCell ref="W58:Y58"/>
    <mergeCell ref="Z58:AB58"/>
    <mergeCell ref="AC58:AE58"/>
    <mergeCell ref="AF58:AH58"/>
    <mergeCell ref="I57:J57"/>
    <mergeCell ref="O56:P56"/>
    <mergeCell ref="I58:N58"/>
    <mergeCell ref="O58:P58"/>
    <mergeCell ref="K57:L57"/>
    <mergeCell ref="M57:N57"/>
    <mergeCell ref="O57:P57"/>
    <mergeCell ref="Q57:S57"/>
    <mergeCell ref="T57:V57"/>
    <mergeCell ref="Q58:S58"/>
    <mergeCell ref="D79:E79"/>
    <mergeCell ref="H79:M79"/>
    <mergeCell ref="Q79:R79"/>
    <mergeCell ref="AB73:AH73"/>
    <mergeCell ref="AK73:AZ73"/>
    <mergeCell ref="C75:H75"/>
    <mergeCell ref="AB75:AN75"/>
    <mergeCell ref="AQ75:AZ75"/>
    <mergeCell ref="C76:H76"/>
    <mergeCell ref="AB76:AN76"/>
    <mergeCell ref="AQ76:AZ76"/>
    <mergeCell ref="M73:Y73"/>
    <mergeCell ref="J75:S75"/>
    <mergeCell ref="U75:Z75"/>
    <mergeCell ref="J76:S76"/>
    <mergeCell ref="U76:Z76"/>
    <mergeCell ref="C78:R78"/>
    <mergeCell ref="B70:AZ70"/>
    <mergeCell ref="C72:H72"/>
    <mergeCell ref="AB72:AH72"/>
    <mergeCell ref="AK72:AZ72"/>
    <mergeCell ref="B59:N59"/>
    <mergeCell ref="O59:P59"/>
    <mergeCell ref="B62:AZ62"/>
    <mergeCell ref="B63:AZ63"/>
    <mergeCell ref="AF59:AH59"/>
    <mergeCell ref="AI59:AK59"/>
    <mergeCell ref="AL59:AN59"/>
    <mergeCell ref="AO59:AQ59"/>
    <mergeCell ref="AR59:AT59"/>
    <mergeCell ref="AU59:AW59"/>
    <mergeCell ref="B64:AZ64"/>
    <mergeCell ref="B65:AZ65"/>
    <mergeCell ref="B66:AZ66"/>
    <mergeCell ref="B67:AZ67"/>
    <mergeCell ref="B68:AZ68"/>
    <mergeCell ref="B69:AZ69"/>
    <mergeCell ref="B61:AZ61"/>
    <mergeCell ref="AX59:AZ59"/>
    <mergeCell ref="Q59:S59"/>
    <mergeCell ref="M72:Y72"/>
  </mergeCells>
  <pageMargins left="0.70866141732283472" right="0.39370078740157483" top="0.74803149606299213" bottom="0.74803149606299213" header="0.31496062992125984" footer="0"/>
  <pageSetup paperSize="8" scale="67" fitToHeight="0" orientation="landscape" r:id="rId1"/>
  <rowBreaks count="2" manualBreakCount="2">
    <brk id="34" max="52" man="1"/>
    <brk id="47" max="5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view="pageBreakPreview" topLeftCell="A64" zoomScaleNormal="80" zoomScaleSheetLayoutView="100" workbookViewId="0">
      <selection activeCell="B74" sqref="B74"/>
    </sheetView>
  </sheetViews>
  <sheetFormatPr defaultColWidth="0.85546875" defaultRowHeight="15"/>
  <cols>
    <col min="1" max="52" width="3.85546875" style="599" customWidth="1"/>
    <col min="53" max="53" width="13.140625" style="198" bestFit="1" customWidth="1"/>
    <col min="54" max="54" width="12" style="198" bestFit="1" customWidth="1"/>
    <col min="55" max="16384" width="0.85546875" style="198"/>
  </cols>
  <sheetData>
    <row r="1" spans="1:53" ht="40.5" customHeight="1">
      <c r="A1" s="1306" t="s">
        <v>1456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232"/>
    </row>
    <row r="2" spans="1:53" s="199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</row>
    <row r="3" spans="1:53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233"/>
    </row>
    <row r="4" spans="1:53" ht="29.2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1" t="s">
        <v>1013</v>
      </c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233"/>
    </row>
    <row r="5" spans="1:53" ht="18">
      <c r="A5" s="600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233"/>
    </row>
    <row r="6" spans="1:53" ht="1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234"/>
    </row>
    <row r="7" spans="1:53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829" t="s">
        <v>298</v>
      </c>
      <c r="M7" s="1829"/>
      <c r="N7" s="1829"/>
      <c r="O7" s="1829"/>
      <c r="P7" s="1829"/>
      <c r="Q7" s="1829"/>
      <c r="R7" s="1829"/>
      <c r="S7" s="1829"/>
      <c r="T7" s="1829"/>
      <c r="U7" s="1829"/>
      <c r="V7" s="1829"/>
      <c r="W7" s="1829"/>
      <c r="X7" s="1829"/>
      <c r="Y7" s="1829"/>
      <c r="Z7" s="1829"/>
      <c r="AA7" s="1829"/>
      <c r="AB7" s="1829"/>
      <c r="AC7" s="1829"/>
      <c r="AD7" s="1829"/>
      <c r="AE7" s="1829"/>
      <c r="AF7" s="1829"/>
      <c r="AG7" s="1829"/>
      <c r="AH7" s="1829"/>
      <c r="AI7" s="1829"/>
      <c r="AJ7" s="1829"/>
      <c r="AK7" s="1829"/>
      <c r="AL7" s="1829"/>
      <c r="AM7" s="1829"/>
      <c r="AN7" s="1829"/>
      <c r="AO7" s="1829"/>
      <c r="AP7" s="1829"/>
      <c r="AQ7" s="1829"/>
      <c r="AR7" s="1829"/>
      <c r="AS7" s="1829"/>
      <c r="AT7" s="1829"/>
      <c r="AU7" s="1829"/>
      <c r="AV7" s="1829"/>
      <c r="AW7" s="1829"/>
      <c r="AX7" s="1829"/>
      <c r="AY7" s="1829"/>
      <c r="AZ7" s="1829"/>
      <c r="BA7" s="235"/>
    </row>
    <row r="8" spans="1:53" s="199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36"/>
    </row>
    <row r="9" spans="1:53" ht="15" customHeight="1"/>
    <row r="10" spans="1:53" s="178" customFormat="1">
      <c r="A10" s="177"/>
      <c r="B10" s="1305" t="s">
        <v>779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359"/>
      <c r="AU10" s="359"/>
      <c r="AV10" s="359"/>
      <c r="AW10" s="359"/>
      <c r="AX10" s="359"/>
      <c r="AY10" s="359"/>
      <c r="AZ10" s="359"/>
    </row>
    <row r="11" spans="1:53" s="178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1:53" s="178" customFormat="1" ht="24.95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</row>
    <row r="13" spans="1:53" s="178" customFormat="1" ht="24.95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1419</v>
      </c>
      <c r="AD13" s="1052"/>
      <c r="AE13" s="1052"/>
      <c r="AF13" s="1052"/>
      <c r="AG13" s="1052"/>
      <c r="AH13" s="1052"/>
      <c r="AI13" s="1052"/>
      <c r="AJ13" s="1053"/>
      <c r="AK13" s="1044" t="s">
        <v>1420</v>
      </c>
      <c r="AL13" s="1044"/>
      <c r="AM13" s="1044"/>
      <c r="AN13" s="1044"/>
      <c r="AO13" s="1044"/>
      <c r="AP13" s="1044"/>
      <c r="AQ13" s="1044"/>
      <c r="AR13" s="1044"/>
      <c r="AS13" s="1052" t="s">
        <v>1421</v>
      </c>
      <c r="AT13" s="1052"/>
      <c r="AU13" s="1052"/>
      <c r="AV13" s="1052"/>
      <c r="AW13" s="1052"/>
      <c r="AX13" s="1052"/>
      <c r="AY13" s="1052"/>
      <c r="AZ13" s="1052"/>
    </row>
    <row r="14" spans="1:53" s="178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</row>
    <row r="15" spans="1:53" s="181" customFormat="1" ht="15" customHeight="1">
      <c r="A15" s="179"/>
      <c r="B15" s="1045">
        <v>1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6"/>
      <c r="Z15" s="1047" t="s">
        <v>307</v>
      </c>
      <c r="AA15" s="1045"/>
      <c r="AB15" s="1046"/>
      <c r="AC15" s="1047" t="s">
        <v>308</v>
      </c>
      <c r="AD15" s="1045"/>
      <c r="AE15" s="1045"/>
      <c r="AF15" s="1045"/>
      <c r="AG15" s="1045"/>
      <c r="AH15" s="1045"/>
      <c r="AI15" s="1045"/>
      <c r="AJ15" s="1046"/>
      <c r="AK15" s="1047" t="s">
        <v>309</v>
      </c>
      <c r="AL15" s="1045"/>
      <c r="AM15" s="1045"/>
      <c r="AN15" s="1045"/>
      <c r="AO15" s="1045"/>
      <c r="AP15" s="1045"/>
      <c r="AQ15" s="1045"/>
      <c r="AR15" s="1046"/>
      <c r="AS15" s="1047" t="s">
        <v>310</v>
      </c>
      <c r="AT15" s="1045"/>
      <c r="AU15" s="1045"/>
      <c r="AV15" s="1045"/>
      <c r="AW15" s="1045"/>
      <c r="AX15" s="1045"/>
      <c r="AY15" s="1045"/>
      <c r="AZ15" s="1045"/>
      <c r="BA15" s="237"/>
    </row>
    <row r="16" spans="1:53" s="181" customFormat="1" ht="27" customHeight="1">
      <c r="A16" s="179"/>
      <c r="B16" s="1136" t="s">
        <v>778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580" t="s">
        <v>312</v>
      </c>
      <c r="AA16" s="1580"/>
      <c r="AB16" s="1580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2"/>
      <c r="AT16" s="1042"/>
      <c r="AU16" s="1042"/>
      <c r="AV16" s="1042"/>
      <c r="AW16" s="1042"/>
      <c r="AX16" s="1042"/>
      <c r="AY16" s="1042"/>
      <c r="AZ16" s="1042"/>
      <c r="BA16" s="237"/>
    </row>
    <row r="17" spans="1:53" s="181" customFormat="1" ht="30" customHeight="1">
      <c r="A17" s="179"/>
      <c r="B17" s="1048" t="s">
        <v>777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041" t="s">
        <v>314</v>
      </c>
      <c r="AA17" s="1041"/>
      <c r="AB17" s="1041"/>
      <c r="AC17" s="1042">
        <v>0</v>
      </c>
      <c r="AD17" s="1042"/>
      <c r="AE17" s="1042"/>
      <c r="AF17" s="1042"/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042"/>
      <c r="AU17" s="1042"/>
      <c r="AV17" s="1042"/>
      <c r="AW17" s="1042"/>
      <c r="AX17" s="1042"/>
      <c r="AY17" s="1042"/>
      <c r="AZ17" s="1042"/>
      <c r="BA17" s="237"/>
    </row>
    <row r="18" spans="1:53" s="181" customFormat="1" ht="18" customHeight="1">
      <c r="A18" s="179"/>
      <c r="B18" s="1048" t="s">
        <v>776</v>
      </c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50"/>
      <c r="Z18" s="1041" t="s">
        <v>316</v>
      </c>
      <c r="AA18" s="1041"/>
      <c r="AB18" s="1041"/>
      <c r="AC18" s="1042">
        <f>AC33-AC16</f>
        <v>44400</v>
      </c>
      <c r="AD18" s="1042"/>
      <c r="AE18" s="1042"/>
      <c r="AF18" s="1042"/>
      <c r="AG18" s="1042"/>
      <c r="AH18" s="1042"/>
      <c r="AI18" s="1042"/>
      <c r="AJ18" s="1042"/>
      <c r="AK18" s="1042">
        <f>AK33</f>
        <v>43700</v>
      </c>
      <c r="AL18" s="1042"/>
      <c r="AM18" s="1042"/>
      <c r="AN18" s="1042"/>
      <c r="AO18" s="1042"/>
      <c r="AP18" s="1042"/>
      <c r="AQ18" s="1042"/>
      <c r="AR18" s="1042"/>
      <c r="AS18" s="1042">
        <f>AS33</f>
        <v>43000</v>
      </c>
      <c r="AT18" s="1042"/>
      <c r="AU18" s="1042"/>
      <c r="AV18" s="1042"/>
      <c r="AW18" s="1042"/>
      <c r="AX18" s="1042"/>
      <c r="AY18" s="1042"/>
      <c r="AZ18" s="1042"/>
    </row>
    <row r="19" spans="1:53" s="182" customFormat="1" ht="27.75" customHeight="1">
      <c r="A19" s="177"/>
      <c r="B19" s="1136" t="s">
        <v>775</v>
      </c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041" t="s">
        <v>318</v>
      </c>
      <c r="AA19" s="1041"/>
      <c r="AB19" s="1041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</row>
    <row r="20" spans="1:53" s="182" customFormat="1" ht="28.5" customHeight="1">
      <c r="A20" s="177"/>
      <c r="B20" s="1048" t="s">
        <v>774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50"/>
      <c r="Z20" s="1041" t="s">
        <v>320</v>
      </c>
      <c r="AA20" s="1041"/>
      <c r="AB20" s="1041"/>
      <c r="AC20" s="1042"/>
      <c r="AD20" s="1042"/>
      <c r="AE20" s="1042"/>
      <c r="AF20" s="1042"/>
      <c r="AG20" s="1042"/>
      <c r="AH20" s="1042"/>
      <c r="AI20" s="1042"/>
      <c r="AJ20" s="1042"/>
      <c r="AK20" s="1042"/>
      <c r="AL20" s="1042"/>
      <c r="AM20" s="1042"/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1042"/>
      <c r="AX20" s="1042"/>
      <c r="AY20" s="1042"/>
      <c r="AZ20" s="1042"/>
    </row>
    <row r="21" spans="1:53" s="182" customFormat="1" ht="29.25" customHeight="1">
      <c r="A21" s="177"/>
      <c r="B21" s="1043" t="s">
        <v>773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1" t="s">
        <v>322</v>
      </c>
      <c r="AA21" s="1041"/>
      <c r="AB21" s="1041"/>
      <c r="AC21" s="1042">
        <f>AC18+AC16-AC17-AC19+AC20</f>
        <v>44400</v>
      </c>
      <c r="AD21" s="1042"/>
      <c r="AE21" s="1042"/>
      <c r="AF21" s="1042"/>
      <c r="AG21" s="1042"/>
      <c r="AH21" s="1042"/>
      <c r="AI21" s="1042"/>
      <c r="AJ21" s="1042"/>
      <c r="AK21" s="1042">
        <f>AK18+AK16-AK17-AK19+AK20</f>
        <v>43700</v>
      </c>
      <c r="AL21" s="1042"/>
      <c r="AM21" s="1042"/>
      <c r="AN21" s="1042"/>
      <c r="AO21" s="1042"/>
      <c r="AP21" s="1042"/>
      <c r="AQ21" s="1042"/>
      <c r="AR21" s="1042"/>
      <c r="AS21" s="1042">
        <f>AS18+AS16-AS17-AS19+AS20</f>
        <v>43000</v>
      </c>
      <c r="AT21" s="1042"/>
      <c r="AU21" s="1042"/>
      <c r="AV21" s="1042"/>
      <c r="AW21" s="1042"/>
      <c r="AX21" s="1042"/>
      <c r="AY21" s="1042"/>
      <c r="AZ21" s="1042"/>
    </row>
    <row r="22" spans="1:53" s="178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44400</v>
      </c>
      <c r="AD22" s="1042"/>
      <c r="AE22" s="1042"/>
      <c r="AF22" s="1042"/>
      <c r="AG22" s="1042"/>
      <c r="AH22" s="1042"/>
      <c r="AI22" s="1042"/>
      <c r="AJ22" s="1042"/>
      <c r="AK22" s="1042">
        <f>AK21</f>
        <v>43700</v>
      </c>
      <c r="AL22" s="1042"/>
      <c r="AM22" s="1042"/>
      <c r="AN22" s="1042"/>
      <c r="AO22" s="1042"/>
      <c r="AP22" s="1042"/>
      <c r="AQ22" s="1042"/>
      <c r="AR22" s="1042"/>
      <c r="AS22" s="1042">
        <f>AS21</f>
        <v>43000</v>
      </c>
      <c r="AT22" s="1042"/>
      <c r="AU22" s="1042"/>
      <c r="AV22" s="1042"/>
      <c r="AW22" s="1042"/>
      <c r="AX22" s="1042"/>
      <c r="AY22" s="1042"/>
      <c r="AZ22" s="1042"/>
    </row>
    <row r="23" spans="1:53" s="178" customFormat="1" ht="18" hidden="1" customHeight="1">
      <c r="A23" s="177"/>
      <c r="B23" s="1871" t="s">
        <v>772</v>
      </c>
      <c r="C23" s="1169"/>
      <c r="D23" s="1169"/>
      <c r="E23" s="1169"/>
      <c r="F23" s="1169"/>
      <c r="G23" s="1169"/>
      <c r="H23" s="1169"/>
      <c r="I23" s="1169"/>
      <c r="J23" s="1169"/>
      <c r="K23" s="1169"/>
      <c r="L23" s="1169"/>
      <c r="M23" s="1169"/>
      <c r="N23" s="1169"/>
      <c r="O23" s="1169"/>
      <c r="P23" s="1169"/>
      <c r="Q23" s="1169"/>
      <c r="R23" s="1169"/>
      <c r="S23" s="1169"/>
      <c r="T23" s="1169"/>
      <c r="U23" s="1169"/>
      <c r="V23" s="1169"/>
      <c r="W23" s="1169"/>
      <c r="X23" s="1169"/>
      <c r="Y23" s="1169"/>
      <c r="Z23" s="1169"/>
      <c r="AA23" s="1169"/>
      <c r="AB23" s="1169"/>
      <c r="AC23" s="1169"/>
      <c r="AD23" s="1169"/>
      <c r="AE23" s="1169"/>
      <c r="AF23" s="1169"/>
      <c r="AG23" s="1169"/>
      <c r="AH23" s="1169"/>
      <c r="AI23" s="1169"/>
      <c r="AJ23" s="1169"/>
      <c r="AK23" s="1169"/>
      <c r="AL23" s="1169"/>
      <c r="AM23" s="1169"/>
      <c r="AN23" s="1169"/>
      <c r="AO23" s="1169"/>
      <c r="AP23" s="1169"/>
      <c r="AQ23" s="1169"/>
      <c r="AR23" s="1169"/>
      <c r="AS23" s="1169"/>
      <c r="AT23" s="1169"/>
      <c r="AU23" s="1169"/>
      <c r="AV23" s="1169"/>
      <c r="AW23" s="1169"/>
      <c r="AX23" s="1169"/>
      <c r="AY23" s="1169"/>
      <c r="AZ23" s="1169"/>
    </row>
    <row r="24" spans="1:53" s="356" customFormat="1">
      <c r="A24" s="332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3" s="356" customFormat="1" ht="20.25" customHeight="1">
      <c r="A25" s="332"/>
      <c r="B25" s="1872" t="s">
        <v>771</v>
      </c>
      <c r="C25" s="1872"/>
      <c r="D25" s="1872"/>
      <c r="E25" s="1872"/>
      <c r="F25" s="1872"/>
      <c r="G25" s="1872"/>
      <c r="H25" s="1872"/>
      <c r="I25" s="1872"/>
      <c r="J25" s="1872"/>
      <c r="K25" s="1872"/>
      <c r="L25" s="1872"/>
      <c r="M25" s="1872"/>
      <c r="N25" s="1872"/>
      <c r="O25" s="1872"/>
      <c r="P25" s="1872"/>
      <c r="Q25" s="1872"/>
      <c r="R25" s="1872"/>
      <c r="S25" s="1872"/>
      <c r="T25" s="1872"/>
      <c r="U25" s="1872"/>
      <c r="V25" s="1872"/>
      <c r="W25" s="1872"/>
      <c r="X25" s="1872"/>
      <c r="Y25" s="1872"/>
      <c r="Z25" s="1872"/>
      <c r="AA25" s="1872"/>
      <c r="AB25" s="1872"/>
      <c r="AC25" s="1872"/>
      <c r="AD25" s="1872"/>
      <c r="AE25" s="1872"/>
      <c r="AF25" s="1872"/>
      <c r="AG25" s="1872"/>
      <c r="AH25" s="1872"/>
      <c r="AI25" s="1872"/>
      <c r="AJ25" s="1872"/>
      <c r="AK25" s="1872"/>
      <c r="AL25" s="1872"/>
      <c r="AM25" s="1872"/>
      <c r="AN25" s="1872"/>
      <c r="AO25" s="1872"/>
      <c r="AP25" s="1872"/>
      <c r="AQ25" s="1872"/>
      <c r="AR25" s="1872"/>
      <c r="AS25" s="1872"/>
      <c r="AT25" s="1872"/>
      <c r="AU25" s="1872"/>
      <c r="AV25" s="1872"/>
      <c r="AW25" s="1872"/>
      <c r="AX25" s="1872"/>
      <c r="AY25" s="1872"/>
      <c r="AZ25" s="1872"/>
    </row>
    <row r="26" spans="1:53" s="356" customFormat="1" ht="13.9" customHeight="1">
      <c r="A26" s="332"/>
      <c r="B26" s="1052" t="s">
        <v>0</v>
      </c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44" t="s">
        <v>302</v>
      </c>
      <c r="AA26" s="1044"/>
      <c r="AB26" s="1044"/>
      <c r="AC26" s="1044" t="s">
        <v>495</v>
      </c>
      <c r="AD26" s="1044"/>
      <c r="AE26" s="1044"/>
      <c r="AF26" s="1044"/>
      <c r="AG26" s="1044"/>
      <c r="AH26" s="1044"/>
      <c r="AI26" s="1044"/>
      <c r="AJ26" s="1044"/>
      <c r="AK26" s="1044"/>
      <c r="AL26" s="1044"/>
      <c r="AM26" s="1044"/>
      <c r="AN26" s="1044"/>
      <c r="AO26" s="1044"/>
      <c r="AP26" s="1044"/>
      <c r="AQ26" s="1044"/>
      <c r="AR26" s="1044"/>
      <c r="AS26" s="1044"/>
      <c r="AT26" s="1044"/>
      <c r="AU26" s="1044"/>
      <c r="AV26" s="1044"/>
      <c r="AW26" s="1044"/>
      <c r="AX26" s="1044"/>
      <c r="AY26" s="1044"/>
      <c r="AZ26" s="1044"/>
    </row>
    <row r="27" spans="1:53" s="356" customFormat="1" ht="30" customHeight="1">
      <c r="A27" s="332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44"/>
      <c r="AA27" s="1044"/>
      <c r="AB27" s="1044"/>
      <c r="AC27" s="1058" t="s">
        <v>1419</v>
      </c>
      <c r="AD27" s="1052"/>
      <c r="AE27" s="1052"/>
      <c r="AF27" s="1052"/>
      <c r="AG27" s="1052"/>
      <c r="AH27" s="1052"/>
      <c r="AI27" s="1052"/>
      <c r="AJ27" s="1053"/>
      <c r="AK27" s="1044" t="s">
        <v>1420</v>
      </c>
      <c r="AL27" s="1044"/>
      <c r="AM27" s="1044"/>
      <c r="AN27" s="1044"/>
      <c r="AO27" s="1044"/>
      <c r="AP27" s="1044"/>
      <c r="AQ27" s="1044"/>
      <c r="AR27" s="1044"/>
      <c r="AS27" s="1052" t="s">
        <v>1421</v>
      </c>
      <c r="AT27" s="1052"/>
      <c r="AU27" s="1052"/>
      <c r="AV27" s="1052"/>
      <c r="AW27" s="1052"/>
      <c r="AX27" s="1052"/>
      <c r="AY27" s="1052"/>
      <c r="AZ27" s="1052"/>
    </row>
    <row r="28" spans="1:53" s="356" customFormat="1" ht="14.25" customHeight="1">
      <c r="A28" s="332"/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44"/>
      <c r="AA28" s="1044"/>
      <c r="AB28" s="1044"/>
      <c r="AC28" s="1060"/>
      <c r="AD28" s="1056"/>
      <c r="AE28" s="1056"/>
      <c r="AF28" s="1056"/>
      <c r="AG28" s="1056"/>
      <c r="AH28" s="1056"/>
      <c r="AI28" s="1056"/>
      <c r="AJ28" s="1057"/>
      <c r="AK28" s="1044"/>
      <c r="AL28" s="1044"/>
      <c r="AM28" s="1044"/>
      <c r="AN28" s="1044"/>
      <c r="AO28" s="1044"/>
      <c r="AP28" s="1044"/>
      <c r="AQ28" s="1044"/>
      <c r="AR28" s="1044"/>
      <c r="AS28" s="1056"/>
      <c r="AT28" s="1056"/>
      <c r="AU28" s="1056"/>
      <c r="AV28" s="1056"/>
      <c r="AW28" s="1056"/>
      <c r="AX28" s="1056"/>
      <c r="AY28" s="1056"/>
      <c r="AZ28" s="1056"/>
    </row>
    <row r="29" spans="1:53" s="356" customFormat="1">
      <c r="A29" s="332"/>
      <c r="B29" s="1045">
        <v>1</v>
      </c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  <c r="Q29" s="1045"/>
      <c r="R29" s="1045"/>
      <c r="S29" s="1045"/>
      <c r="T29" s="1045"/>
      <c r="U29" s="1045"/>
      <c r="V29" s="1045"/>
      <c r="W29" s="1045"/>
      <c r="X29" s="1045"/>
      <c r="Y29" s="1045"/>
      <c r="Z29" s="1580" t="s">
        <v>307</v>
      </c>
      <c r="AA29" s="1580"/>
      <c r="AB29" s="1580"/>
      <c r="AC29" s="1580" t="s">
        <v>308</v>
      </c>
      <c r="AD29" s="1580"/>
      <c r="AE29" s="1580"/>
      <c r="AF29" s="1580"/>
      <c r="AG29" s="1580"/>
      <c r="AH29" s="1580"/>
      <c r="AI29" s="1580"/>
      <c r="AJ29" s="1580"/>
      <c r="AK29" s="1580" t="s">
        <v>309</v>
      </c>
      <c r="AL29" s="1580"/>
      <c r="AM29" s="1580"/>
      <c r="AN29" s="1580"/>
      <c r="AO29" s="1580"/>
      <c r="AP29" s="1580"/>
      <c r="AQ29" s="1580"/>
      <c r="AR29" s="1580"/>
      <c r="AS29" s="1580" t="s">
        <v>310</v>
      </c>
      <c r="AT29" s="1580"/>
      <c r="AU29" s="1580"/>
      <c r="AV29" s="1580"/>
      <c r="AW29" s="1580"/>
      <c r="AX29" s="1580"/>
      <c r="AY29" s="1580"/>
      <c r="AZ29" s="1580"/>
    </row>
    <row r="30" spans="1:53" s="356" customFormat="1" ht="13.9" customHeight="1">
      <c r="A30" s="332"/>
      <c r="B30" s="1043" t="s">
        <v>770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1" t="s">
        <v>7</v>
      </c>
      <c r="AA30" s="1041"/>
      <c r="AB30" s="1041"/>
      <c r="AC30" s="1042">
        <f>AC43</f>
        <v>16900</v>
      </c>
      <c r="AD30" s="1042"/>
      <c r="AE30" s="1042"/>
      <c r="AF30" s="1042"/>
      <c r="AG30" s="1042"/>
      <c r="AH30" s="1042"/>
      <c r="AI30" s="1042"/>
      <c r="AJ30" s="1042"/>
      <c r="AK30" s="1042">
        <f>AK43</f>
        <v>16200</v>
      </c>
      <c r="AL30" s="1042"/>
      <c r="AM30" s="1042"/>
      <c r="AN30" s="1042"/>
      <c r="AO30" s="1042"/>
      <c r="AP30" s="1042"/>
      <c r="AQ30" s="1042"/>
      <c r="AR30" s="1042"/>
      <c r="AS30" s="1042">
        <f>AS43</f>
        <v>15500</v>
      </c>
      <c r="AT30" s="1042"/>
      <c r="AU30" s="1042"/>
      <c r="AV30" s="1042"/>
      <c r="AW30" s="1042"/>
      <c r="AX30" s="1042"/>
      <c r="AY30" s="1042"/>
      <c r="AZ30" s="1042"/>
    </row>
    <row r="31" spans="1:53" s="356" customFormat="1" ht="13.9" customHeight="1">
      <c r="A31" s="332"/>
      <c r="B31" s="1043" t="s">
        <v>769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1" t="s">
        <v>9</v>
      </c>
      <c r="AA31" s="1041"/>
      <c r="AB31" s="1041"/>
      <c r="AC31" s="1042">
        <f>AC82</f>
        <v>27500</v>
      </c>
      <c r="AD31" s="1042"/>
      <c r="AE31" s="1042"/>
      <c r="AF31" s="1042"/>
      <c r="AG31" s="1042"/>
      <c r="AH31" s="1042"/>
      <c r="AI31" s="1042"/>
      <c r="AJ31" s="1042"/>
      <c r="AK31" s="1042">
        <f>AK82</f>
        <v>27500</v>
      </c>
      <c r="AL31" s="1042"/>
      <c r="AM31" s="1042"/>
      <c r="AN31" s="1042"/>
      <c r="AO31" s="1042"/>
      <c r="AP31" s="1042"/>
      <c r="AQ31" s="1042"/>
      <c r="AR31" s="1042"/>
      <c r="AS31" s="1042">
        <f>AS82</f>
        <v>27500</v>
      </c>
      <c r="AT31" s="1042"/>
      <c r="AU31" s="1042"/>
      <c r="AV31" s="1042"/>
      <c r="AW31" s="1042"/>
      <c r="AX31" s="1042"/>
      <c r="AY31" s="1042"/>
      <c r="AZ31" s="1042"/>
    </row>
    <row r="32" spans="1:53" s="356" customFormat="1" ht="13.9" customHeight="1">
      <c r="A32" s="332"/>
      <c r="B32" s="1048" t="s">
        <v>633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50"/>
      <c r="Z32" s="1041" t="s">
        <v>555</v>
      </c>
      <c r="AA32" s="1041"/>
      <c r="AB32" s="1041"/>
      <c r="AC32" s="1042"/>
      <c r="AD32" s="1042"/>
      <c r="AE32" s="1042"/>
      <c r="AF32" s="1042"/>
      <c r="AG32" s="1042"/>
      <c r="AH32" s="1042"/>
      <c r="AI32" s="1042"/>
      <c r="AJ32" s="1042"/>
      <c r="AK32" s="1042"/>
      <c r="AL32" s="1042"/>
      <c r="AM32" s="1042"/>
      <c r="AN32" s="1042"/>
      <c r="AO32" s="1042"/>
      <c r="AP32" s="1042"/>
      <c r="AQ32" s="1042"/>
      <c r="AR32" s="1042"/>
      <c r="AS32" s="1042"/>
      <c r="AT32" s="1042"/>
      <c r="AU32" s="1042"/>
      <c r="AV32" s="1042"/>
      <c r="AW32" s="1042"/>
      <c r="AX32" s="1042"/>
      <c r="AY32" s="1042"/>
      <c r="AZ32" s="1042"/>
    </row>
    <row r="33" spans="1:62" s="178" customFormat="1" ht="15" customHeight="1">
      <c r="A33" s="177"/>
      <c r="B33" s="1039" t="s">
        <v>338</v>
      </c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41"/>
      <c r="AA33" s="1041"/>
      <c r="AB33" s="1041"/>
      <c r="AC33" s="1042">
        <f>SUM(AC30:AJ32)</f>
        <v>44400</v>
      </c>
      <c r="AD33" s="1042"/>
      <c r="AE33" s="1042"/>
      <c r="AF33" s="1042"/>
      <c r="AG33" s="1042"/>
      <c r="AH33" s="1042"/>
      <c r="AI33" s="1042"/>
      <c r="AJ33" s="1042"/>
      <c r="AK33" s="1042">
        <f>SUM(AK30:AR32)</f>
        <v>43700</v>
      </c>
      <c r="AL33" s="1042"/>
      <c r="AM33" s="1042"/>
      <c r="AN33" s="1042"/>
      <c r="AO33" s="1042"/>
      <c r="AP33" s="1042"/>
      <c r="AQ33" s="1042"/>
      <c r="AR33" s="1042"/>
      <c r="AS33" s="1042">
        <f>SUM(AS30:AZ32)</f>
        <v>43000</v>
      </c>
      <c r="AT33" s="1042"/>
      <c r="AU33" s="1042"/>
      <c r="AV33" s="1042"/>
      <c r="AW33" s="1042"/>
      <c r="AX33" s="1042"/>
      <c r="AY33" s="1042"/>
      <c r="AZ33" s="1042"/>
    </row>
    <row r="34" spans="1:62" s="178" customFormat="1" ht="15" customHeight="1">
      <c r="A34" s="177"/>
      <c r="B34" s="596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211"/>
      <c r="AA34" s="211"/>
      <c r="AB34" s="211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</row>
    <row r="35" spans="1:62" s="178" customFormat="1" ht="18" customHeight="1">
      <c r="A35" s="177"/>
      <c r="B35" s="1803" t="s">
        <v>768</v>
      </c>
      <c r="C35" s="1803"/>
      <c r="D35" s="1803"/>
      <c r="E35" s="1803"/>
      <c r="F35" s="1803"/>
      <c r="G35" s="1803"/>
      <c r="H35" s="1803"/>
      <c r="I35" s="1803"/>
      <c r="J35" s="1803"/>
      <c r="K35" s="1803"/>
      <c r="L35" s="1803"/>
      <c r="M35" s="1803"/>
      <c r="N35" s="1803"/>
      <c r="O35" s="1803"/>
      <c r="P35" s="1803"/>
      <c r="Q35" s="1803"/>
      <c r="R35" s="1803"/>
      <c r="S35" s="1803"/>
      <c r="T35" s="1803"/>
      <c r="U35" s="1803"/>
      <c r="V35" s="1803"/>
      <c r="W35" s="1803"/>
      <c r="X35" s="1803"/>
      <c r="Y35" s="1803"/>
      <c r="Z35" s="1803"/>
      <c r="AA35" s="1803"/>
      <c r="AB35" s="1803"/>
      <c r="AC35" s="1803"/>
      <c r="AD35" s="1803"/>
      <c r="AE35" s="1803"/>
      <c r="AF35" s="1803"/>
      <c r="AG35" s="1803"/>
      <c r="AH35" s="1803"/>
      <c r="AI35" s="1803"/>
      <c r="AJ35" s="1803"/>
      <c r="AK35" s="1803"/>
      <c r="AL35" s="1803"/>
      <c r="AM35" s="1803"/>
      <c r="AN35" s="1803"/>
      <c r="AO35" s="1803"/>
      <c r="AP35" s="1803"/>
      <c r="AQ35" s="1803"/>
      <c r="AR35" s="1803"/>
      <c r="AS35" s="1803"/>
      <c r="AT35" s="1803"/>
      <c r="AU35" s="1803"/>
      <c r="AV35" s="1803"/>
      <c r="AW35" s="1803"/>
      <c r="AX35" s="1803"/>
      <c r="AY35" s="1803"/>
      <c r="AZ35" s="1803"/>
    </row>
    <row r="36" spans="1:62" s="178" customFormat="1" ht="7.5" customHeight="1">
      <c r="A36" s="261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1:62" s="178" customFormat="1" ht="24.95" customHeight="1">
      <c r="A37" s="177"/>
      <c r="B37" s="1052" t="s">
        <v>766</v>
      </c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3"/>
      <c r="Z37" s="1058" t="s">
        <v>302</v>
      </c>
      <c r="AA37" s="1052"/>
      <c r="AB37" s="1053"/>
      <c r="AC37" s="1061" t="s">
        <v>495</v>
      </c>
      <c r="AD37" s="1062"/>
      <c r="AE37" s="1062"/>
      <c r="AF37" s="1062"/>
      <c r="AG37" s="1062"/>
      <c r="AH37" s="1062"/>
      <c r="AI37" s="1062"/>
      <c r="AJ37" s="1062"/>
      <c r="AK37" s="1062"/>
      <c r="AL37" s="1062"/>
      <c r="AM37" s="1062"/>
      <c r="AN37" s="1062"/>
      <c r="AO37" s="1062"/>
      <c r="AP37" s="1062"/>
      <c r="AQ37" s="1062"/>
      <c r="AR37" s="1062"/>
      <c r="AS37" s="1062"/>
      <c r="AT37" s="1062"/>
      <c r="AU37" s="1062"/>
      <c r="AV37" s="1062"/>
      <c r="AW37" s="1062"/>
      <c r="AX37" s="1062"/>
      <c r="AY37" s="1062"/>
      <c r="AZ37" s="1062"/>
    </row>
    <row r="38" spans="1:62" s="178" customFormat="1" ht="24.95" customHeight="1">
      <c r="A38" s="177"/>
      <c r="B38" s="1054"/>
      <c r="C38" s="1054"/>
      <c r="D38" s="1054"/>
      <c r="E38" s="1054"/>
      <c r="F38" s="1054"/>
      <c r="G38" s="1054"/>
      <c r="H38" s="1054"/>
      <c r="I38" s="1054"/>
      <c r="J38" s="1054"/>
      <c r="K38" s="1054"/>
      <c r="L38" s="1054"/>
      <c r="M38" s="1054"/>
      <c r="N38" s="1054"/>
      <c r="O38" s="1054"/>
      <c r="P38" s="1054"/>
      <c r="Q38" s="1054"/>
      <c r="R38" s="1054"/>
      <c r="S38" s="1054"/>
      <c r="T38" s="1054"/>
      <c r="U38" s="1054"/>
      <c r="V38" s="1054"/>
      <c r="W38" s="1054"/>
      <c r="X38" s="1054"/>
      <c r="Y38" s="1055"/>
      <c r="Z38" s="1059"/>
      <c r="AA38" s="1054"/>
      <c r="AB38" s="1055"/>
      <c r="AC38" s="1058" t="s">
        <v>1419</v>
      </c>
      <c r="AD38" s="1052"/>
      <c r="AE38" s="1052"/>
      <c r="AF38" s="1052"/>
      <c r="AG38" s="1052"/>
      <c r="AH38" s="1052"/>
      <c r="AI38" s="1052"/>
      <c r="AJ38" s="1053"/>
      <c r="AK38" s="1044" t="s">
        <v>1420</v>
      </c>
      <c r="AL38" s="1044"/>
      <c r="AM38" s="1044"/>
      <c r="AN38" s="1044"/>
      <c r="AO38" s="1044"/>
      <c r="AP38" s="1044"/>
      <c r="AQ38" s="1044"/>
      <c r="AR38" s="1044"/>
      <c r="AS38" s="1052" t="s">
        <v>1421</v>
      </c>
      <c r="AT38" s="1052"/>
      <c r="AU38" s="1052"/>
      <c r="AV38" s="1052"/>
      <c r="AW38" s="1052"/>
      <c r="AX38" s="1052"/>
      <c r="AY38" s="1052"/>
      <c r="AZ38" s="1052"/>
    </row>
    <row r="39" spans="1:62" s="178" customFormat="1" ht="24.95" customHeight="1">
      <c r="A39" s="177"/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56"/>
      <c r="P39" s="1056"/>
      <c r="Q39" s="1056"/>
      <c r="R39" s="1056"/>
      <c r="S39" s="1056"/>
      <c r="T39" s="1056"/>
      <c r="U39" s="1056"/>
      <c r="V39" s="1056"/>
      <c r="W39" s="1056"/>
      <c r="X39" s="1056"/>
      <c r="Y39" s="1057"/>
      <c r="Z39" s="1060"/>
      <c r="AA39" s="1056"/>
      <c r="AB39" s="1057"/>
      <c r="AC39" s="1060"/>
      <c r="AD39" s="1056"/>
      <c r="AE39" s="1056"/>
      <c r="AF39" s="1056"/>
      <c r="AG39" s="1056"/>
      <c r="AH39" s="1056"/>
      <c r="AI39" s="1056"/>
      <c r="AJ39" s="1057"/>
      <c r="AK39" s="1044"/>
      <c r="AL39" s="1044"/>
      <c r="AM39" s="1044"/>
      <c r="AN39" s="1044"/>
      <c r="AO39" s="1044"/>
      <c r="AP39" s="1044"/>
      <c r="AQ39" s="1044"/>
      <c r="AR39" s="1044"/>
      <c r="AS39" s="1056"/>
      <c r="AT39" s="1056"/>
      <c r="AU39" s="1056"/>
      <c r="AV39" s="1056"/>
      <c r="AW39" s="1056"/>
      <c r="AX39" s="1056"/>
      <c r="AY39" s="1056"/>
      <c r="AZ39" s="1056"/>
    </row>
    <row r="40" spans="1:62" s="181" customFormat="1" ht="15" customHeight="1">
      <c r="A40" s="179"/>
      <c r="B40" s="1045">
        <v>1</v>
      </c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6"/>
      <c r="Z40" s="1047" t="s">
        <v>307</v>
      </c>
      <c r="AA40" s="1045"/>
      <c r="AB40" s="1046"/>
      <c r="AC40" s="1047" t="s">
        <v>308</v>
      </c>
      <c r="AD40" s="1045"/>
      <c r="AE40" s="1045"/>
      <c r="AF40" s="1045"/>
      <c r="AG40" s="1045"/>
      <c r="AH40" s="1045"/>
      <c r="AI40" s="1045"/>
      <c r="AJ40" s="1046"/>
      <c r="AK40" s="1047" t="s">
        <v>309</v>
      </c>
      <c r="AL40" s="1045"/>
      <c r="AM40" s="1045"/>
      <c r="AN40" s="1045"/>
      <c r="AO40" s="1045"/>
      <c r="AP40" s="1045"/>
      <c r="AQ40" s="1045"/>
      <c r="AR40" s="1046"/>
      <c r="AS40" s="1047" t="s">
        <v>310</v>
      </c>
      <c r="AT40" s="1045"/>
      <c r="AU40" s="1045"/>
      <c r="AV40" s="1045"/>
      <c r="AW40" s="1045"/>
      <c r="AX40" s="1045"/>
      <c r="AY40" s="1045"/>
      <c r="AZ40" s="1045"/>
      <c r="BA40" s="237"/>
    </row>
    <row r="41" spans="1:62" s="181" customFormat="1" ht="18" customHeight="1">
      <c r="A41" s="179"/>
      <c r="B41" s="1832" t="s">
        <v>1084</v>
      </c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3"/>
      <c r="Q41" s="1833"/>
      <c r="R41" s="1833"/>
      <c r="S41" s="1833"/>
      <c r="T41" s="1833"/>
      <c r="U41" s="1833"/>
      <c r="V41" s="1833"/>
      <c r="W41" s="1833"/>
      <c r="X41" s="1833"/>
      <c r="Y41" s="1834"/>
      <c r="Z41" s="1580" t="s">
        <v>7</v>
      </c>
      <c r="AA41" s="1580"/>
      <c r="AB41" s="1580"/>
      <c r="AC41" s="1172">
        <f>AW53</f>
        <v>16900</v>
      </c>
      <c r="AD41" s="1044"/>
      <c r="AE41" s="1044"/>
      <c r="AF41" s="1044"/>
      <c r="AG41" s="1044"/>
      <c r="AH41" s="1044"/>
      <c r="AI41" s="1044"/>
      <c r="AJ41" s="1044"/>
      <c r="AK41" s="1172">
        <f>AW62</f>
        <v>16200</v>
      </c>
      <c r="AL41" s="1044"/>
      <c r="AM41" s="1044"/>
      <c r="AN41" s="1044"/>
      <c r="AO41" s="1044"/>
      <c r="AP41" s="1044"/>
      <c r="AQ41" s="1044"/>
      <c r="AR41" s="1044"/>
      <c r="AS41" s="1172">
        <f>AW71</f>
        <v>15500</v>
      </c>
      <c r="AT41" s="1044"/>
      <c r="AU41" s="1044"/>
      <c r="AV41" s="1044"/>
      <c r="AW41" s="1044"/>
      <c r="AX41" s="1044"/>
      <c r="AY41" s="1044"/>
      <c r="AZ41" s="1044"/>
    </row>
    <row r="42" spans="1:62" s="182" customFormat="1" ht="18" customHeight="1">
      <c r="A42" s="177"/>
      <c r="B42" s="1835"/>
      <c r="C42" s="1835"/>
      <c r="D42" s="1835"/>
      <c r="E42" s="1835"/>
      <c r="F42" s="1835"/>
      <c r="G42" s="1835"/>
      <c r="H42" s="1835"/>
      <c r="I42" s="1835"/>
      <c r="J42" s="1835"/>
      <c r="K42" s="1835"/>
      <c r="L42" s="1835"/>
      <c r="M42" s="1835"/>
      <c r="N42" s="1835"/>
      <c r="O42" s="1835"/>
      <c r="P42" s="1835"/>
      <c r="Q42" s="1835"/>
      <c r="R42" s="1835"/>
      <c r="S42" s="1835"/>
      <c r="T42" s="1835"/>
      <c r="U42" s="1835"/>
      <c r="V42" s="1835"/>
      <c r="W42" s="1835"/>
      <c r="X42" s="1835"/>
      <c r="Y42" s="1835"/>
      <c r="Z42" s="1041" t="s">
        <v>9</v>
      </c>
      <c r="AA42" s="1041"/>
      <c r="AB42" s="1041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44"/>
    </row>
    <row r="43" spans="1:62" s="182" customFormat="1" ht="18" customHeight="1">
      <c r="A43" s="177"/>
      <c r="B43" s="1039" t="s">
        <v>352</v>
      </c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1" t="s">
        <v>339</v>
      </c>
      <c r="AA43" s="1041"/>
      <c r="AB43" s="1041"/>
      <c r="AC43" s="1172">
        <f>SUM(AC41:AJ42)</f>
        <v>16900</v>
      </c>
      <c r="AD43" s="1044"/>
      <c r="AE43" s="1044"/>
      <c r="AF43" s="1044"/>
      <c r="AG43" s="1044"/>
      <c r="AH43" s="1044"/>
      <c r="AI43" s="1044"/>
      <c r="AJ43" s="1044"/>
      <c r="AK43" s="1172">
        <f>SUM(AK41:AR42)</f>
        <v>16200</v>
      </c>
      <c r="AL43" s="1044"/>
      <c r="AM43" s="1044"/>
      <c r="AN43" s="1044"/>
      <c r="AO43" s="1044"/>
      <c r="AP43" s="1044"/>
      <c r="AQ43" s="1044"/>
      <c r="AR43" s="1044"/>
      <c r="AS43" s="1172">
        <f>SUM(AS41:AZ42)</f>
        <v>15500</v>
      </c>
      <c r="AT43" s="1044"/>
      <c r="AU43" s="1044"/>
      <c r="AV43" s="1044"/>
      <c r="AW43" s="1044"/>
      <c r="AX43" s="1044"/>
      <c r="AY43" s="1044"/>
      <c r="AZ43" s="1044"/>
    </row>
    <row r="44" spans="1:62" s="178" customFormat="1" ht="15" customHeight="1">
      <c r="A44" s="177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1"/>
      <c r="AG44" s="601"/>
      <c r="AH44" s="601"/>
      <c r="AI44" s="601"/>
      <c r="AJ44" s="601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01"/>
      <c r="AV44" s="601"/>
      <c r="AW44" s="601"/>
      <c r="AX44" s="601"/>
      <c r="AY44" s="601"/>
      <c r="AZ44" s="601"/>
    </row>
    <row r="45" spans="1:62" s="373" customFormat="1" ht="14.25">
      <c r="A45" s="374"/>
      <c r="B45" s="1837" t="s">
        <v>767</v>
      </c>
      <c r="C45" s="1837"/>
      <c r="D45" s="1837"/>
      <c r="E45" s="1837"/>
      <c r="F45" s="1837"/>
      <c r="G45" s="1837"/>
      <c r="H45" s="1837"/>
      <c r="I45" s="1837"/>
      <c r="J45" s="1837"/>
      <c r="K45" s="1837"/>
      <c r="L45" s="1837"/>
      <c r="M45" s="1837"/>
      <c r="N45" s="1837"/>
      <c r="O45" s="1837"/>
      <c r="P45" s="1837"/>
      <c r="Q45" s="1837"/>
      <c r="R45" s="1837"/>
      <c r="S45" s="1837"/>
      <c r="T45" s="1837"/>
      <c r="U45" s="1837"/>
      <c r="V45" s="1837"/>
      <c r="W45" s="1837"/>
      <c r="X45" s="1837"/>
      <c r="Y45" s="1837"/>
      <c r="Z45" s="1837"/>
      <c r="AA45" s="1837"/>
      <c r="AB45" s="1837"/>
      <c r="AC45" s="1837"/>
      <c r="AD45" s="1837"/>
      <c r="AE45" s="1837"/>
      <c r="AF45" s="1837"/>
      <c r="AG45" s="1837"/>
      <c r="AH45" s="1837"/>
      <c r="AI45" s="1837"/>
      <c r="AJ45" s="1837"/>
      <c r="AK45" s="1837"/>
      <c r="AL45" s="1837"/>
      <c r="AM45" s="1837"/>
      <c r="AN45" s="1837"/>
      <c r="AO45" s="1837"/>
      <c r="AP45" s="1837"/>
      <c r="AQ45" s="1837"/>
      <c r="AR45" s="1837"/>
      <c r="AS45" s="1837"/>
      <c r="AT45" s="1837"/>
      <c r="AU45" s="1837"/>
      <c r="AV45" s="1837"/>
      <c r="AW45" s="1837"/>
      <c r="AX45" s="1837"/>
      <c r="AY45" s="1837"/>
      <c r="AZ45" s="1837"/>
      <c r="BA45" s="1837"/>
      <c r="BB45" s="1837"/>
      <c r="BC45" s="1837"/>
      <c r="BD45" s="1837"/>
      <c r="BE45" s="1837"/>
      <c r="BF45" s="1837"/>
    </row>
    <row r="46" spans="1:62" s="205" customFormat="1" ht="15.75" customHeight="1">
      <c r="A46" s="177"/>
      <c r="B46" s="1836" t="s">
        <v>1572</v>
      </c>
      <c r="C46" s="1836"/>
      <c r="D46" s="1836"/>
      <c r="E46" s="1836"/>
      <c r="F46" s="1836"/>
      <c r="G46" s="1836"/>
      <c r="H46" s="1836"/>
      <c r="I46" s="1836"/>
      <c r="J46" s="1836"/>
      <c r="K46" s="1836"/>
      <c r="L46" s="1836"/>
      <c r="M46" s="1836"/>
      <c r="N46" s="1836"/>
      <c r="O46" s="1836"/>
      <c r="P46" s="1836"/>
      <c r="Q46" s="1836"/>
      <c r="R46" s="1836"/>
      <c r="S46" s="1836"/>
      <c r="T46" s="1836"/>
      <c r="U46" s="1836"/>
      <c r="V46" s="1836"/>
      <c r="W46" s="1836"/>
      <c r="X46" s="1836"/>
      <c r="Y46" s="1836"/>
      <c r="Z46" s="1836"/>
      <c r="AA46" s="1836"/>
      <c r="AB46" s="1836"/>
      <c r="AC46" s="1836"/>
      <c r="AD46" s="1836"/>
      <c r="AE46" s="1836"/>
      <c r="AF46" s="1836"/>
      <c r="AG46" s="1836"/>
      <c r="AH46" s="1836"/>
      <c r="AI46" s="1836"/>
      <c r="AJ46" s="1836"/>
      <c r="AK46" s="1836"/>
      <c r="AL46" s="1836"/>
      <c r="AM46" s="1836"/>
      <c r="AN46" s="1836"/>
      <c r="AO46" s="1836"/>
      <c r="AP46" s="1836"/>
      <c r="AQ46" s="1836"/>
      <c r="AR46" s="1836"/>
      <c r="AS46" s="1836"/>
      <c r="AT46" s="1836"/>
      <c r="AU46" s="1836"/>
      <c r="AV46" s="1836"/>
      <c r="AW46" s="1836"/>
      <c r="AX46" s="1836"/>
      <c r="AY46" s="1836"/>
      <c r="AZ46" s="1836"/>
      <c r="BA46" s="1836"/>
      <c r="BB46" s="1836"/>
      <c r="BC46" s="1836"/>
      <c r="BD46" s="1836"/>
      <c r="BE46" s="1836"/>
      <c r="BF46" s="1836"/>
    </row>
    <row r="47" spans="1:62" s="178" customFormat="1" ht="8.1" customHeight="1">
      <c r="A47" s="177"/>
      <c r="B47" s="601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</row>
    <row r="48" spans="1:62" s="205" customFormat="1" ht="50.1" customHeight="1">
      <c r="A48" s="261"/>
      <c r="B48" s="1052" t="s">
        <v>766</v>
      </c>
      <c r="C48" s="1052"/>
      <c r="D48" s="1052"/>
      <c r="E48" s="1053"/>
      <c r="F48" s="1061" t="s">
        <v>765</v>
      </c>
      <c r="G48" s="1062"/>
      <c r="H48" s="1062"/>
      <c r="I48" s="1062"/>
      <c r="J48" s="1062"/>
      <c r="K48" s="1062"/>
      <c r="L48" s="1062"/>
      <c r="M48" s="1168"/>
      <c r="N48" s="1061" t="s">
        <v>764</v>
      </c>
      <c r="O48" s="1062"/>
      <c r="P48" s="1062"/>
      <c r="Q48" s="1062"/>
      <c r="R48" s="1062"/>
      <c r="S48" s="1062"/>
      <c r="T48" s="1168"/>
      <c r="U48" s="1058" t="s">
        <v>763</v>
      </c>
      <c r="V48" s="1052"/>
      <c r="W48" s="1053"/>
      <c r="X48" s="1058" t="s">
        <v>762</v>
      </c>
      <c r="Y48" s="1052"/>
      <c r="Z48" s="1052"/>
      <c r="AA48" s="1053"/>
      <c r="AB48" s="1058" t="s">
        <v>741</v>
      </c>
      <c r="AC48" s="1052"/>
      <c r="AD48" s="1053"/>
      <c r="AE48" s="1058" t="s">
        <v>761</v>
      </c>
      <c r="AF48" s="1052"/>
      <c r="AG48" s="1052"/>
      <c r="AH48" s="1053"/>
      <c r="AI48" s="1061" t="s">
        <v>760</v>
      </c>
      <c r="AJ48" s="1062"/>
      <c r="AK48" s="1062"/>
      <c r="AL48" s="1062"/>
      <c r="AM48" s="1062"/>
      <c r="AN48" s="1062"/>
      <c r="AO48" s="1062"/>
      <c r="AP48" s="1168"/>
      <c r="AQ48" s="1058" t="s">
        <v>759</v>
      </c>
      <c r="AR48" s="1052"/>
      <c r="AS48" s="1052"/>
      <c r="AT48" s="1052"/>
      <c r="AU48" s="1044" t="s">
        <v>1</v>
      </c>
      <c r="AV48" s="1044"/>
      <c r="AW48" s="1052" t="s">
        <v>758</v>
      </c>
      <c r="AX48" s="1052"/>
      <c r="AY48" s="1052"/>
      <c r="AZ48" s="1052"/>
      <c r="BA48" s="318"/>
      <c r="BB48" s="318"/>
      <c r="BC48" s="318"/>
      <c r="BD48" s="318"/>
      <c r="BE48" s="318"/>
      <c r="BF48" s="318"/>
      <c r="BG48" s="246"/>
      <c r="BH48" s="246"/>
      <c r="BI48" s="246"/>
      <c r="BJ48" s="246"/>
    </row>
    <row r="49" spans="1:62" s="205" customFormat="1" ht="141" customHeight="1">
      <c r="A49" s="261"/>
      <c r="B49" s="1056"/>
      <c r="C49" s="1056"/>
      <c r="D49" s="1056"/>
      <c r="E49" s="1057"/>
      <c r="F49" s="1061" t="s">
        <v>757</v>
      </c>
      <c r="G49" s="1062"/>
      <c r="H49" s="1062"/>
      <c r="I49" s="1062"/>
      <c r="J49" s="1044" t="s">
        <v>756</v>
      </c>
      <c r="K49" s="1044"/>
      <c r="L49" s="1044"/>
      <c r="M49" s="1044"/>
      <c r="N49" s="1061" t="s">
        <v>755</v>
      </c>
      <c r="O49" s="1062"/>
      <c r="P49" s="1168"/>
      <c r="Q49" s="1061" t="s">
        <v>754</v>
      </c>
      <c r="R49" s="1062"/>
      <c r="S49" s="1062"/>
      <c r="T49" s="1168"/>
      <c r="U49" s="1060"/>
      <c r="V49" s="1056"/>
      <c r="W49" s="1057"/>
      <c r="X49" s="1060"/>
      <c r="Y49" s="1056"/>
      <c r="Z49" s="1056"/>
      <c r="AA49" s="1057"/>
      <c r="AB49" s="1060"/>
      <c r="AC49" s="1056"/>
      <c r="AD49" s="1057"/>
      <c r="AE49" s="1060"/>
      <c r="AF49" s="1056"/>
      <c r="AG49" s="1056"/>
      <c r="AH49" s="1057"/>
      <c r="AI49" s="1061" t="s">
        <v>725</v>
      </c>
      <c r="AJ49" s="1062"/>
      <c r="AK49" s="1062"/>
      <c r="AL49" s="1168"/>
      <c r="AM49" s="1061" t="s">
        <v>397</v>
      </c>
      <c r="AN49" s="1062"/>
      <c r="AO49" s="1062"/>
      <c r="AP49" s="1168"/>
      <c r="AQ49" s="1060"/>
      <c r="AR49" s="1056"/>
      <c r="AS49" s="1056"/>
      <c r="AT49" s="1056"/>
      <c r="AU49" s="1044"/>
      <c r="AV49" s="1044"/>
      <c r="AW49" s="1056"/>
      <c r="AX49" s="1056"/>
      <c r="AY49" s="1056"/>
      <c r="AZ49" s="1056"/>
      <c r="BA49" s="318"/>
      <c r="BB49" s="318"/>
      <c r="BC49" s="318"/>
      <c r="BD49" s="318"/>
      <c r="BE49" s="318"/>
      <c r="BF49" s="318"/>
      <c r="BG49" s="246"/>
      <c r="BH49" s="246"/>
      <c r="BI49" s="246"/>
      <c r="BJ49" s="246"/>
    </row>
    <row r="50" spans="1:62" s="205" customFormat="1">
      <c r="A50" s="261"/>
      <c r="B50" s="1589">
        <v>1</v>
      </c>
      <c r="C50" s="1589"/>
      <c r="D50" s="1589"/>
      <c r="E50" s="1590"/>
      <c r="F50" s="1625">
        <v>2</v>
      </c>
      <c r="G50" s="1589"/>
      <c r="H50" s="1589"/>
      <c r="I50" s="1590"/>
      <c r="J50" s="1625">
        <v>3</v>
      </c>
      <c r="K50" s="1589"/>
      <c r="L50" s="1589"/>
      <c r="M50" s="1590"/>
      <c r="N50" s="1625">
        <v>4</v>
      </c>
      <c r="O50" s="1589"/>
      <c r="P50" s="1590"/>
      <c r="Q50" s="1625">
        <v>5</v>
      </c>
      <c r="R50" s="1589"/>
      <c r="S50" s="1589"/>
      <c r="T50" s="1590"/>
      <c r="U50" s="1625">
        <v>6</v>
      </c>
      <c r="V50" s="1589"/>
      <c r="W50" s="1590"/>
      <c r="X50" s="1625">
        <v>7</v>
      </c>
      <c r="Y50" s="1589"/>
      <c r="Z50" s="1589"/>
      <c r="AA50" s="1590"/>
      <c r="AB50" s="1625">
        <v>8</v>
      </c>
      <c r="AC50" s="1589"/>
      <c r="AD50" s="1590"/>
      <c r="AE50" s="1625">
        <v>9</v>
      </c>
      <c r="AF50" s="1589"/>
      <c r="AG50" s="1589"/>
      <c r="AH50" s="1590"/>
      <c r="AI50" s="1625">
        <v>10</v>
      </c>
      <c r="AJ50" s="1589"/>
      <c r="AK50" s="1589"/>
      <c r="AL50" s="1590"/>
      <c r="AM50" s="1625">
        <v>11</v>
      </c>
      <c r="AN50" s="1589"/>
      <c r="AO50" s="1589"/>
      <c r="AP50" s="1590"/>
      <c r="AQ50" s="1625">
        <v>12</v>
      </c>
      <c r="AR50" s="1589"/>
      <c r="AS50" s="1589"/>
      <c r="AT50" s="1590"/>
      <c r="AU50" s="1625">
        <v>13</v>
      </c>
      <c r="AV50" s="1590"/>
      <c r="AW50" s="1625">
        <v>14</v>
      </c>
      <c r="AX50" s="1589"/>
      <c r="AY50" s="1589"/>
      <c r="AZ50" s="1589"/>
      <c r="BA50" s="237"/>
      <c r="BB50" s="237"/>
      <c r="BC50" s="237"/>
      <c r="BD50" s="237"/>
      <c r="BE50" s="237"/>
      <c r="BF50" s="237"/>
      <c r="BG50" s="246"/>
      <c r="BH50" s="246"/>
      <c r="BI50" s="246"/>
      <c r="BJ50" s="246"/>
    </row>
    <row r="51" spans="1:62" s="205" customFormat="1">
      <c r="A51" s="261"/>
      <c r="B51" s="1588">
        <v>33701000</v>
      </c>
      <c r="C51" s="1588"/>
      <c r="D51" s="1588"/>
      <c r="E51" s="1588"/>
      <c r="F51" s="1838">
        <f>AW51/AB51*100</f>
        <v>38409.090909090904</v>
      </c>
      <c r="G51" s="1838"/>
      <c r="H51" s="1838"/>
      <c r="I51" s="1838"/>
      <c r="J51" s="1838">
        <f>F51</f>
        <v>38409.090909090904</v>
      </c>
      <c r="K51" s="1588"/>
      <c r="L51" s="1588"/>
      <c r="M51" s="1588"/>
      <c r="N51" s="1588"/>
      <c r="O51" s="1588"/>
      <c r="P51" s="1588"/>
      <c r="Q51" s="1588"/>
      <c r="R51" s="1588"/>
      <c r="S51" s="1588"/>
      <c r="T51" s="1588"/>
      <c r="U51" s="1838">
        <f>F51-Q51</f>
        <v>38409.090909090904</v>
      </c>
      <c r="V51" s="1838"/>
      <c r="W51" s="1838"/>
      <c r="X51" s="1588"/>
      <c r="Y51" s="1588"/>
      <c r="Z51" s="1588"/>
      <c r="AA51" s="1588"/>
      <c r="AB51" s="1588">
        <v>2.2000000000000002</v>
      </c>
      <c r="AC51" s="1588"/>
      <c r="AD51" s="1588"/>
      <c r="AE51" s="1839">
        <f>U51*AB51/100</f>
        <v>845</v>
      </c>
      <c r="AF51" s="1839"/>
      <c r="AG51" s="1839"/>
      <c r="AH51" s="1839"/>
      <c r="AI51" s="1588"/>
      <c r="AJ51" s="1588"/>
      <c r="AK51" s="1588"/>
      <c r="AL51" s="1588"/>
      <c r="AM51" s="1588"/>
      <c r="AN51" s="1588"/>
      <c r="AO51" s="1588"/>
      <c r="AP51" s="1588"/>
      <c r="AQ51" s="1588"/>
      <c r="AR51" s="1588"/>
      <c r="AS51" s="1588"/>
      <c r="AT51" s="1588"/>
      <c r="AU51" s="1232" t="s">
        <v>7</v>
      </c>
      <c r="AV51" s="1232"/>
      <c r="AW51" s="1839">
        <v>845</v>
      </c>
      <c r="AX51" s="1839"/>
      <c r="AY51" s="1839"/>
      <c r="AZ51" s="1839"/>
      <c r="BA51" s="707">
        <v>132</v>
      </c>
      <c r="BB51" s="198"/>
      <c r="BC51" s="237"/>
      <c r="BD51" s="237"/>
      <c r="BE51" s="237"/>
      <c r="BF51" s="237"/>
      <c r="BG51" s="246"/>
      <c r="BH51" s="246"/>
      <c r="BI51" s="246"/>
      <c r="BJ51" s="246"/>
    </row>
    <row r="52" spans="1:62" s="205" customFormat="1">
      <c r="A52" s="261"/>
      <c r="B52" s="1588">
        <v>33701000</v>
      </c>
      <c r="C52" s="1588"/>
      <c r="D52" s="1588"/>
      <c r="E52" s="1588"/>
      <c r="F52" s="1838">
        <f>AW52/AB52*100</f>
        <v>729772.72727272718</v>
      </c>
      <c r="G52" s="1838"/>
      <c r="H52" s="1838"/>
      <c r="I52" s="1838"/>
      <c r="J52" s="1838">
        <f>F52</f>
        <v>729772.72727272718</v>
      </c>
      <c r="K52" s="1588"/>
      <c r="L52" s="1588"/>
      <c r="M52" s="1588"/>
      <c r="N52" s="1588"/>
      <c r="O52" s="1588"/>
      <c r="P52" s="1588"/>
      <c r="Q52" s="1588"/>
      <c r="R52" s="1588"/>
      <c r="S52" s="1588"/>
      <c r="T52" s="1588"/>
      <c r="U52" s="1838">
        <f>F52-Q52</f>
        <v>729772.72727272718</v>
      </c>
      <c r="V52" s="1838"/>
      <c r="W52" s="1838"/>
      <c r="X52" s="1588"/>
      <c r="Y52" s="1588"/>
      <c r="Z52" s="1588"/>
      <c r="AA52" s="1588"/>
      <c r="AB52" s="1588">
        <v>2.2000000000000002</v>
      </c>
      <c r="AC52" s="1588"/>
      <c r="AD52" s="1588"/>
      <c r="AE52" s="1839">
        <f>U52*AB52/100</f>
        <v>16055</v>
      </c>
      <c r="AF52" s="1839"/>
      <c r="AG52" s="1839"/>
      <c r="AH52" s="1839"/>
      <c r="AI52" s="1588"/>
      <c r="AJ52" s="1588"/>
      <c r="AK52" s="1588"/>
      <c r="AL52" s="1588"/>
      <c r="AM52" s="1588"/>
      <c r="AN52" s="1588"/>
      <c r="AO52" s="1588"/>
      <c r="AP52" s="1588"/>
      <c r="AQ52" s="1588"/>
      <c r="AR52" s="1588"/>
      <c r="AS52" s="1588"/>
      <c r="AT52" s="1588"/>
      <c r="AU52" s="1232" t="s">
        <v>9</v>
      </c>
      <c r="AV52" s="1232"/>
      <c r="AW52" s="1839">
        <v>16055</v>
      </c>
      <c r="AX52" s="1839"/>
      <c r="AY52" s="1839"/>
      <c r="AZ52" s="1839"/>
      <c r="BA52" s="707">
        <v>89</v>
      </c>
      <c r="BB52" s="625"/>
      <c r="BC52" s="237"/>
      <c r="BD52" s="237"/>
      <c r="BE52" s="237"/>
      <c r="BF52" s="237"/>
      <c r="BG52" s="246"/>
      <c r="BH52" s="246"/>
      <c r="BI52" s="246"/>
      <c r="BJ52" s="246"/>
    </row>
    <row r="53" spans="1:62" s="205" customFormat="1">
      <c r="A53" s="177"/>
      <c r="B53" s="1800" t="s">
        <v>352</v>
      </c>
      <c r="C53" s="1800"/>
      <c r="D53" s="1800"/>
      <c r="E53" s="1800"/>
      <c r="F53" s="1588"/>
      <c r="G53" s="1588"/>
      <c r="H53" s="1588"/>
      <c r="I53" s="1588"/>
      <c r="J53" s="1588"/>
      <c r="K53" s="1588"/>
      <c r="L53" s="1588"/>
      <c r="M53" s="1588"/>
      <c r="N53" s="1228" t="s">
        <v>6</v>
      </c>
      <c r="O53" s="1228"/>
      <c r="P53" s="1228"/>
      <c r="Q53" s="1588"/>
      <c r="R53" s="1588"/>
      <c r="S53" s="1588"/>
      <c r="T53" s="1588"/>
      <c r="U53" s="1588"/>
      <c r="V53" s="1588"/>
      <c r="W53" s="1588"/>
      <c r="X53" s="1228" t="s">
        <v>6</v>
      </c>
      <c r="Y53" s="1228"/>
      <c r="Z53" s="1228"/>
      <c r="AA53" s="1228"/>
      <c r="AB53" s="1228" t="s">
        <v>6</v>
      </c>
      <c r="AC53" s="1228"/>
      <c r="AD53" s="1228"/>
      <c r="AE53" s="1839"/>
      <c r="AF53" s="1839"/>
      <c r="AG53" s="1839"/>
      <c r="AH53" s="1839"/>
      <c r="AI53" s="1228" t="s">
        <v>6</v>
      </c>
      <c r="AJ53" s="1228"/>
      <c r="AK53" s="1228"/>
      <c r="AL53" s="1228"/>
      <c r="AM53" s="1588"/>
      <c r="AN53" s="1588"/>
      <c r="AO53" s="1588"/>
      <c r="AP53" s="1588"/>
      <c r="AQ53" s="1588"/>
      <c r="AR53" s="1588"/>
      <c r="AS53" s="1588"/>
      <c r="AT53" s="1588"/>
      <c r="AU53" s="1588">
        <v>9000</v>
      </c>
      <c r="AV53" s="1588"/>
      <c r="AW53" s="1839">
        <f>SUM(AW51:AZ52)</f>
        <v>16900</v>
      </c>
      <c r="AX53" s="1839"/>
      <c r="AY53" s="1839"/>
      <c r="AZ53" s="1839"/>
      <c r="BA53" s="626"/>
      <c r="BB53" s="705"/>
      <c r="BC53" s="237"/>
      <c r="BD53" s="237"/>
      <c r="BE53" s="237"/>
      <c r="BF53" s="237"/>
      <c r="BG53" s="246"/>
      <c r="BH53" s="246"/>
      <c r="BI53" s="246"/>
      <c r="BJ53" s="246"/>
    </row>
    <row r="55" spans="1:62" s="205" customFormat="1" ht="15.75" customHeight="1">
      <c r="A55" s="177"/>
      <c r="B55" s="1836" t="s">
        <v>1573</v>
      </c>
      <c r="C55" s="1836"/>
      <c r="D55" s="1836"/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  <c r="AL55" s="1836"/>
      <c r="AM55" s="1836"/>
      <c r="AN55" s="1836"/>
      <c r="AO55" s="1836"/>
      <c r="AP55" s="1836"/>
      <c r="AQ55" s="1836"/>
      <c r="AR55" s="1836"/>
      <c r="AS55" s="1836"/>
      <c r="AT55" s="1836"/>
      <c r="AU55" s="1836"/>
      <c r="AV55" s="1836"/>
      <c r="AW55" s="1836"/>
      <c r="AX55" s="1836"/>
      <c r="AY55" s="1836"/>
      <c r="AZ55" s="1836"/>
      <c r="BC55" s="622"/>
      <c r="BD55" s="622"/>
      <c r="BE55" s="622"/>
      <c r="BF55" s="622"/>
    </row>
    <row r="56" spans="1:62" s="178" customFormat="1" ht="8.1" customHeight="1">
      <c r="A56" s="177"/>
      <c r="B56" s="601"/>
      <c r="C56" s="601"/>
      <c r="D56" s="601"/>
      <c r="E56" s="601"/>
      <c r="F56" s="601"/>
      <c r="G56" s="601"/>
      <c r="H56" s="601"/>
      <c r="I56" s="601"/>
      <c r="J56" s="601"/>
      <c r="K56" s="601"/>
      <c r="L56" s="601"/>
      <c r="M56" s="601"/>
      <c r="N56" s="601"/>
      <c r="O56" s="601"/>
      <c r="P56" s="601"/>
      <c r="Q56" s="601"/>
      <c r="R56" s="601"/>
      <c r="S56" s="601"/>
      <c r="T56" s="601"/>
      <c r="U56" s="601"/>
      <c r="V56" s="601"/>
      <c r="W56" s="601"/>
      <c r="X56" s="601"/>
      <c r="Y56" s="601"/>
      <c r="Z56" s="601"/>
      <c r="AA56" s="601"/>
      <c r="AB56" s="601"/>
      <c r="AC56" s="601"/>
      <c r="AD56" s="601"/>
      <c r="AE56" s="601"/>
      <c r="AF56" s="601"/>
      <c r="AG56" s="601"/>
      <c r="AH56" s="601"/>
      <c r="AI56" s="601"/>
      <c r="AJ56" s="601"/>
      <c r="AK56" s="601"/>
      <c r="AL56" s="601"/>
      <c r="AM56" s="601"/>
      <c r="AN56" s="601"/>
      <c r="AO56" s="601"/>
      <c r="AP56" s="601"/>
      <c r="AQ56" s="601"/>
      <c r="AR56" s="601"/>
      <c r="AS56" s="601"/>
      <c r="AT56" s="601"/>
      <c r="AU56" s="601"/>
      <c r="AV56" s="601"/>
      <c r="AW56" s="601"/>
      <c r="AX56" s="601"/>
      <c r="AY56" s="601"/>
      <c r="AZ56" s="60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</row>
    <row r="57" spans="1:62" s="205" customFormat="1" ht="50.1" customHeight="1">
      <c r="A57" s="261"/>
      <c r="B57" s="1052" t="s">
        <v>766</v>
      </c>
      <c r="C57" s="1052"/>
      <c r="D57" s="1052"/>
      <c r="E57" s="1053"/>
      <c r="F57" s="1061" t="s">
        <v>765</v>
      </c>
      <c r="G57" s="1062"/>
      <c r="H57" s="1062"/>
      <c r="I57" s="1062"/>
      <c r="J57" s="1062"/>
      <c r="K57" s="1062"/>
      <c r="L57" s="1062"/>
      <c r="M57" s="1168"/>
      <c r="N57" s="1061" t="s">
        <v>764</v>
      </c>
      <c r="O57" s="1062"/>
      <c r="P57" s="1062"/>
      <c r="Q57" s="1062"/>
      <c r="R57" s="1062"/>
      <c r="S57" s="1062"/>
      <c r="T57" s="1168"/>
      <c r="U57" s="1058" t="s">
        <v>763</v>
      </c>
      <c r="V57" s="1052"/>
      <c r="W57" s="1053"/>
      <c r="X57" s="1058" t="s">
        <v>762</v>
      </c>
      <c r="Y57" s="1052"/>
      <c r="Z57" s="1052"/>
      <c r="AA57" s="1053"/>
      <c r="AB57" s="1058" t="s">
        <v>741</v>
      </c>
      <c r="AC57" s="1052"/>
      <c r="AD57" s="1053"/>
      <c r="AE57" s="1058" t="s">
        <v>761</v>
      </c>
      <c r="AF57" s="1052"/>
      <c r="AG57" s="1052"/>
      <c r="AH57" s="1053"/>
      <c r="AI57" s="1061" t="s">
        <v>760</v>
      </c>
      <c r="AJ57" s="1062"/>
      <c r="AK57" s="1062"/>
      <c r="AL57" s="1062"/>
      <c r="AM57" s="1062"/>
      <c r="AN57" s="1062"/>
      <c r="AO57" s="1062"/>
      <c r="AP57" s="1168"/>
      <c r="AQ57" s="1058" t="s">
        <v>759</v>
      </c>
      <c r="AR57" s="1052"/>
      <c r="AS57" s="1052"/>
      <c r="AT57" s="1052"/>
      <c r="AU57" s="1044" t="s">
        <v>1</v>
      </c>
      <c r="AV57" s="1044"/>
      <c r="AW57" s="1052" t="s">
        <v>758</v>
      </c>
      <c r="AX57" s="1052"/>
      <c r="AY57" s="1052"/>
      <c r="AZ57" s="1052"/>
      <c r="BA57" s="318"/>
      <c r="BB57" s="318"/>
      <c r="BC57" s="318"/>
      <c r="BD57" s="318"/>
      <c r="BE57" s="318"/>
      <c r="BF57" s="318"/>
      <c r="BG57" s="246"/>
      <c r="BH57" s="246"/>
      <c r="BI57" s="246"/>
      <c r="BJ57" s="246"/>
    </row>
    <row r="58" spans="1:62" s="205" customFormat="1" ht="141" customHeight="1">
      <c r="A58" s="261"/>
      <c r="B58" s="1056"/>
      <c r="C58" s="1056"/>
      <c r="D58" s="1056"/>
      <c r="E58" s="1057"/>
      <c r="F58" s="1061" t="s">
        <v>757</v>
      </c>
      <c r="G58" s="1062"/>
      <c r="H58" s="1062"/>
      <c r="I58" s="1062"/>
      <c r="J58" s="1044" t="s">
        <v>756</v>
      </c>
      <c r="K58" s="1044"/>
      <c r="L58" s="1044"/>
      <c r="M58" s="1044"/>
      <c r="N58" s="1061" t="s">
        <v>755</v>
      </c>
      <c r="O58" s="1062"/>
      <c r="P58" s="1168"/>
      <c r="Q58" s="1061" t="s">
        <v>754</v>
      </c>
      <c r="R58" s="1062"/>
      <c r="S58" s="1062"/>
      <c r="T58" s="1168"/>
      <c r="U58" s="1060"/>
      <c r="V58" s="1056"/>
      <c r="W58" s="1057"/>
      <c r="X58" s="1060"/>
      <c r="Y58" s="1056"/>
      <c r="Z58" s="1056"/>
      <c r="AA58" s="1057"/>
      <c r="AB58" s="1060"/>
      <c r="AC58" s="1056"/>
      <c r="AD58" s="1057"/>
      <c r="AE58" s="1060"/>
      <c r="AF58" s="1056"/>
      <c r="AG58" s="1056"/>
      <c r="AH58" s="1057"/>
      <c r="AI58" s="1061" t="s">
        <v>725</v>
      </c>
      <c r="AJ58" s="1062"/>
      <c r="AK58" s="1062"/>
      <c r="AL58" s="1168"/>
      <c r="AM58" s="1061" t="s">
        <v>397</v>
      </c>
      <c r="AN58" s="1062"/>
      <c r="AO58" s="1062"/>
      <c r="AP58" s="1168"/>
      <c r="AQ58" s="1060"/>
      <c r="AR58" s="1056"/>
      <c r="AS58" s="1056"/>
      <c r="AT58" s="1056"/>
      <c r="AU58" s="1044"/>
      <c r="AV58" s="1044"/>
      <c r="AW58" s="1056"/>
      <c r="AX58" s="1056"/>
      <c r="AY58" s="1056"/>
      <c r="AZ58" s="1056"/>
      <c r="BA58" s="318"/>
      <c r="BB58" s="318"/>
      <c r="BC58" s="318"/>
      <c r="BD58" s="318"/>
      <c r="BE58" s="318"/>
      <c r="BF58" s="318"/>
      <c r="BG58" s="246"/>
      <c r="BH58" s="246"/>
      <c r="BI58" s="246"/>
      <c r="BJ58" s="246"/>
    </row>
    <row r="59" spans="1:62" s="205" customFormat="1">
      <c r="A59" s="261"/>
      <c r="B59" s="1589">
        <v>1</v>
      </c>
      <c r="C59" s="1589"/>
      <c r="D59" s="1589"/>
      <c r="E59" s="1590"/>
      <c r="F59" s="1625">
        <v>2</v>
      </c>
      <c r="G59" s="1589"/>
      <c r="H59" s="1589"/>
      <c r="I59" s="1590"/>
      <c r="J59" s="1625">
        <v>3</v>
      </c>
      <c r="K59" s="1589"/>
      <c r="L59" s="1589"/>
      <c r="M59" s="1590"/>
      <c r="N59" s="1625">
        <v>4</v>
      </c>
      <c r="O59" s="1589"/>
      <c r="P59" s="1590"/>
      <c r="Q59" s="1625">
        <v>5</v>
      </c>
      <c r="R59" s="1589"/>
      <c r="S59" s="1589"/>
      <c r="T59" s="1590"/>
      <c r="U59" s="1625">
        <v>6</v>
      </c>
      <c r="V59" s="1589"/>
      <c r="W59" s="1590"/>
      <c r="X59" s="1625">
        <v>7</v>
      </c>
      <c r="Y59" s="1589"/>
      <c r="Z59" s="1589"/>
      <c r="AA59" s="1590"/>
      <c r="AB59" s="1625">
        <v>8</v>
      </c>
      <c r="AC59" s="1589"/>
      <c r="AD59" s="1590"/>
      <c r="AE59" s="1625">
        <v>9</v>
      </c>
      <c r="AF59" s="1589"/>
      <c r="AG59" s="1589"/>
      <c r="AH59" s="1590"/>
      <c r="AI59" s="1625">
        <v>10</v>
      </c>
      <c r="AJ59" s="1589"/>
      <c r="AK59" s="1589"/>
      <c r="AL59" s="1590"/>
      <c r="AM59" s="1625">
        <v>11</v>
      </c>
      <c r="AN59" s="1589"/>
      <c r="AO59" s="1589"/>
      <c r="AP59" s="1590"/>
      <c r="AQ59" s="1625">
        <v>12</v>
      </c>
      <c r="AR59" s="1589"/>
      <c r="AS59" s="1589"/>
      <c r="AT59" s="1590"/>
      <c r="AU59" s="1625">
        <v>13</v>
      </c>
      <c r="AV59" s="1590"/>
      <c r="AW59" s="1625">
        <v>14</v>
      </c>
      <c r="AX59" s="1589"/>
      <c r="AY59" s="1589"/>
      <c r="AZ59" s="1589"/>
      <c r="BA59" s="237"/>
      <c r="BB59" s="237"/>
      <c r="BC59" s="237"/>
      <c r="BD59" s="237"/>
      <c r="BE59" s="237"/>
      <c r="BF59" s="237"/>
      <c r="BG59" s="246"/>
      <c r="BH59" s="246"/>
      <c r="BI59" s="246"/>
      <c r="BJ59" s="246"/>
    </row>
    <row r="60" spans="1:62" s="205" customFormat="1">
      <c r="A60" s="261"/>
      <c r="B60" s="1588">
        <v>33701000</v>
      </c>
      <c r="C60" s="1588"/>
      <c r="D60" s="1588"/>
      <c r="E60" s="1588"/>
      <c r="F60" s="1838">
        <f>AW60/AB60*100</f>
        <v>36818.181818181816</v>
      </c>
      <c r="G60" s="1838"/>
      <c r="H60" s="1838"/>
      <c r="I60" s="1838"/>
      <c r="J60" s="1838">
        <f>F60</f>
        <v>36818.181818181816</v>
      </c>
      <c r="K60" s="1588"/>
      <c r="L60" s="1588"/>
      <c r="M60" s="1588"/>
      <c r="N60" s="1588"/>
      <c r="O60" s="1588"/>
      <c r="P60" s="1588"/>
      <c r="Q60" s="1588"/>
      <c r="R60" s="1588"/>
      <c r="S60" s="1588"/>
      <c r="T60" s="1588"/>
      <c r="U60" s="1838">
        <f>F60-Q60</f>
        <v>36818.181818181816</v>
      </c>
      <c r="V60" s="1838"/>
      <c r="W60" s="1838"/>
      <c r="X60" s="1588"/>
      <c r="Y60" s="1588"/>
      <c r="Z60" s="1588"/>
      <c r="AA60" s="1588"/>
      <c r="AB60" s="1588">
        <v>2.2000000000000002</v>
      </c>
      <c r="AC60" s="1588"/>
      <c r="AD60" s="1588"/>
      <c r="AE60" s="1839">
        <f>U60*AB60/100</f>
        <v>810</v>
      </c>
      <c r="AF60" s="1839"/>
      <c r="AG60" s="1839"/>
      <c r="AH60" s="1839"/>
      <c r="AI60" s="1588"/>
      <c r="AJ60" s="1588"/>
      <c r="AK60" s="1588"/>
      <c r="AL60" s="1588"/>
      <c r="AM60" s="1588"/>
      <c r="AN60" s="1588"/>
      <c r="AO60" s="1588"/>
      <c r="AP60" s="1588"/>
      <c r="AQ60" s="1588"/>
      <c r="AR60" s="1588"/>
      <c r="AS60" s="1588"/>
      <c r="AT60" s="1588"/>
      <c r="AU60" s="1232" t="s">
        <v>7</v>
      </c>
      <c r="AV60" s="1232"/>
      <c r="AW60" s="1839">
        <v>810</v>
      </c>
      <c r="AX60" s="1839"/>
      <c r="AY60" s="1839"/>
      <c r="AZ60" s="1839"/>
      <c r="BA60" s="707">
        <v>132</v>
      </c>
      <c r="BB60" s="198"/>
      <c r="BC60" s="237"/>
      <c r="BD60" s="237"/>
      <c r="BE60" s="237"/>
      <c r="BF60" s="237"/>
      <c r="BG60" s="246"/>
      <c r="BH60" s="246"/>
      <c r="BI60" s="246"/>
      <c r="BJ60" s="246"/>
    </row>
    <row r="61" spans="1:62" s="205" customFormat="1">
      <c r="A61" s="261"/>
      <c r="B61" s="1588">
        <v>33701000</v>
      </c>
      <c r="C61" s="1588"/>
      <c r="D61" s="1588"/>
      <c r="E61" s="1588"/>
      <c r="F61" s="1838">
        <f>AW61/AB61*100</f>
        <v>699545.45454545447</v>
      </c>
      <c r="G61" s="1838"/>
      <c r="H61" s="1838"/>
      <c r="I61" s="1838"/>
      <c r="J61" s="1838">
        <f>F61</f>
        <v>699545.45454545447</v>
      </c>
      <c r="K61" s="1588"/>
      <c r="L61" s="1588"/>
      <c r="M61" s="1588"/>
      <c r="N61" s="1588"/>
      <c r="O61" s="1588"/>
      <c r="P61" s="1588"/>
      <c r="Q61" s="1588"/>
      <c r="R61" s="1588"/>
      <c r="S61" s="1588"/>
      <c r="T61" s="1588"/>
      <c r="U61" s="1838">
        <f>F61-Q61</f>
        <v>699545.45454545447</v>
      </c>
      <c r="V61" s="1838"/>
      <c r="W61" s="1838"/>
      <c r="X61" s="1588"/>
      <c r="Y61" s="1588"/>
      <c r="Z61" s="1588"/>
      <c r="AA61" s="1588"/>
      <c r="AB61" s="1588">
        <v>2.2000000000000002</v>
      </c>
      <c r="AC61" s="1588"/>
      <c r="AD61" s="1588"/>
      <c r="AE61" s="1839">
        <f>U61*AB61/100</f>
        <v>15390</v>
      </c>
      <c r="AF61" s="1839"/>
      <c r="AG61" s="1839"/>
      <c r="AH61" s="1839"/>
      <c r="AI61" s="1588"/>
      <c r="AJ61" s="1588"/>
      <c r="AK61" s="1588"/>
      <c r="AL61" s="1588"/>
      <c r="AM61" s="1588"/>
      <c r="AN61" s="1588"/>
      <c r="AO61" s="1588"/>
      <c r="AP61" s="1588"/>
      <c r="AQ61" s="1588"/>
      <c r="AR61" s="1588"/>
      <c r="AS61" s="1588"/>
      <c r="AT61" s="1588"/>
      <c r="AU61" s="1232" t="s">
        <v>9</v>
      </c>
      <c r="AV61" s="1232"/>
      <c r="AW61" s="1839">
        <v>15390</v>
      </c>
      <c r="AX61" s="1839"/>
      <c r="AY61" s="1839"/>
      <c r="AZ61" s="1839"/>
      <c r="BA61" s="707">
        <v>89</v>
      </c>
      <c r="BB61" s="625"/>
      <c r="BC61" s="237"/>
      <c r="BD61" s="237"/>
      <c r="BE61" s="237"/>
      <c r="BF61" s="237"/>
      <c r="BG61" s="246"/>
      <c r="BH61" s="246"/>
      <c r="BI61" s="246"/>
      <c r="BJ61" s="246"/>
    </row>
    <row r="62" spans="1:62" s="205" customFormat="1">
      <c r="A62" s="177"/>
      <c r="B62" s="1800" t="s">
        <v>352</v>
      </c>
      <c r="C62" s="1800"/>
      <c r="D62" s="1800"/>
      <c r="E62" s="1800"/>
      <c r="F62" s="1588"/>
      <c r="G62" s="1588"/>
      <c r="H62" s="1588"/>
      <c r="I62" s="1588"/>
      <c r="J62" s="1588"/>
      <c r="K62" s="1588"/>
      <c r="L62" s="1588"/>
      <c r="M62" s="1588"/>
      <c r="N62" s="1228" t="s">
        <v>6</v>
      </c>
      <c r="O62" s="1228"/>
      <c r="P62" s="1228"/>
      <c r="Q62" s="1588"/>
      <c r="R62" s="1588"/>
      <c r="S62" s="1588"/>
      <c r="T62" s="1588"/>
      <c r="U62" s="1588"/>
      <c r="V62" s="1588"/>
      <c r="W62" s="1588"/>
      <c r="X62" s="1228" t="s">
        <v>6</v>
      </c>
      <c r="Y62" s="1228"/>
      <c r="Z62" s="1228"/>
      <c r="AA62" s="1228"/>
      <c r="AB62" s="1228" t="s">
        <v>6</v>
      </c>
      <c r="AC62" s="1228"/>
      <c r="AD62" s="1228"/>
      <c r="AE62" s="1839"/>
      <c r="AF62" s="1839"/>
      <c r="AG62" s="1839"/>
      <c r="AH62" s="1839"/>
      <c r="AI62" s="1228" t="s">
        <v>6</v>
      </c>
      <c r="AJ62" s="1228"/>
      <c r="AK62" s="1228"/>
      <c r="AL62" s="1228"/>
      <c r="AM62" s="1588"/>
      <c r="AN62" s="1588"/>
      <c r="AO62" s="1588"/>
      <c r="AP62" s="1588"/>
      <c r="AQ62" s="1588"/>
      <c r="AR62" s="1588"/>
      <c r="AS62" s="1588"/>
      <c r="AT62" s="1588"/>
      <c r="AU62" s="1588">
        <v>9000</v>
      </c>
      <c r="AV62" s="1588"/>
      <c r="AW62" s="1839">
        <f>SUM(AW60:AZ61)</f>
        <v>16200</v>
      </c>
      <c r="AX62" s="1839"/>
      <c r="AY62" s="1839"/>
      <c r="AZ62" s="1839"/>
      <c r="BA62" s="626"/>
      <c r="BB62" s="705"/>
      <c r="BC62" s="237"/>
      <c r="BD62" s="237"/>
      <c r="BE62" s="237"/>
      <c r="BF62" s="237"/>
      <c r="BG62" s="246"/>
      <c r="BH62" s="246"/>
      <c r="BI62" s="246"/>
      <c r="BJ62" s="246"/>
    </row>
    <row r="64" spans="1:62" s="205" customFormat="1" ht="15.75" customHeight="1">
      <c r="A64" s="177"/>
      <c r="B64" s="1836" t="s">
        <v>1574</v>
      </c>
      <c r="C64" s="1836"/>
      <c r="D64" s="1836"/>
      <c r="E64" s="1836"/>
      <c r="F64" s="1836"/>
      <c r="G64" s="1836"/>
      <c r="H64" s="1836"/>
      <c r="I64" s="1836"/>
      <c r="J64" s="1836"/>
      <c r="K64" s="1836"/>
      <c r="L64" s="1836"/>
      <c r="M64" s="1836"/>
      <c r="N64" s="1836"/>
      <c r="O64" s="1836"/>
      <c r="P64" s="1836"/>
      <c r="Q64" s="1836"/>
      <c r="R64" s="1836"/>
      <c r="S64" s="1836"/>
      <c r="T64" s="1836"/>
      <c r="U64" s="1836"/>
      <c r="V64" s="1836"/>
      <c r="W64" s="1836"/>
      <c r="X64" s="1836"/>
      <c r="Y64" s="1836"/>
      <c r="Z64" s="1836"/>
      <c r="AA64" s="1836"/>
      <c r="AB64" s="1836"/>
      <c r="AC64" s="1836"/>
      <c r="AD64" s="1836"/>
      <c r="AE64" s="1836"/>
      <c r="AF64" s="1836"/>
      <c r="AG64" s="1836"/>
      <c r="AH64" s="1836"/>
      <c r="AI64" s="1836"/>
      <c r="AJ64" s="1836"/>
      <c r="AK64" s="1836"/>
      <c r="AL64" s="1836"/>
      <c r="AM64" s="1836"/>
      <c r="AN64" s="1836"/>
      <c r="AO64" s="1836"/>
      <c r="AP64" s="1836"/>
      <c r="AQ64" s="1836"/>
      <c r="AR64" s="1836"/>
      <c r="AS64" s="1836"/>
      <c r="AT64" s="1836"/>
      <c r="AU64" s="1836"/>
      <c r="AV64" s="1836"/>
      <c r="AW64" s="1836"/>
      <c r="AX64" s="1836"/>
      <c r="AY64" s="1836"/>
      <c r="AZ64" s="1836"/>
      <c r="BA64" s="1836"/>
      <c r="BB64" s="1836"/>
      <c r="BC64" s="1836"/>
      <c r="BD64" s="1836"/>
      <c r="BE64" s="1836"/>
      <c r="BF64" s="1836"/>
    </row>
    <row r="65" spans="1:62" s="178" customFormat="1" ht="8.1" customHeight="1">
      <c r="A65" s="177"/>
      <c r="B65" s="601"/>
      <c r="C65" s="601"/>
      <c r="D65" s="601"/>
      <c r="E65" s="601"/>
      <c r="F65" s="601"/>
      <c r="G65" s="601"/>
      <c r="H65" s="601"/>
      <c r="I65" s="601"/>
      <c r="J65" s="601"/>
      <c r="K65" s="601"/>
      <c r="L65" s="601"/>
      <c r="M65" s="601"/>
      <c r="N65" s="601"/>
      <c r="O65" s="601"/>
      <c r="P65" s="601"/>
      <c r="Q65" s="601"/>
      <c r="R65" s="601"/>
      <c r="S65" s="601"/>
      <c r="T65" s="601"/>
      <c r="U65" s="601"/>
      <c r="V65" s="601"/>
      <c r="W65" s="601"/>
      <c r="X65" s="601"/>
      <c r="Y65" s="601"/>
      <c r="Z65" s="601"/>
      <c r="AA65" s="601"/>
      <c r="AB65" s="601"/>
      <c r="AC65" s="601"/>
      <c r="AD65" s="601"/>
      <c r="AE65" s="601"/>
      <c r="AF65" s="601"/>
      <c r="AG65" s="601"/>
      <c r="AH65" s="601"/>
      <c r="AI65" s="601"/>
      <c r="AJ65" s="601"/>
      <c r="AK65" s="601"/>
      <c r="AL65" s="601"/>
      <c r="AM65" s="601"/>
      <c r="AN65" s="601"/>
      <c r="AO65" s="601"/>
      <c r="AP65" s="601"/>
      <c r="AQ65" s="601"/>
      <c r="AR65" s="601"/>
      <c r="AS65" s="601"/>
      <c r="AT65" s="601"/>
      <c r="AU65" s="601"/>
      <c r="AV65" s="601"/>
      <c r="AW65" s="601"/>
      <c r="AX65" s="601"/>
      <c r="AY65" s="601"/>
      <c r="AZ65" s="60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</row>
    <row r="66" spans="1:62" s="205" customFormat="1" ht="50.1" customHeight="1">
      <c r="A66" s="261"/>
      <c r="B66" s="1052" t="s">
        <v>766</v>
      </c>
      <c r="C66" s="1052"/>
      <c r="D66" s="1052"/>
      <c r="E66" s="1053"/>
      <c r="F66" s="1061" t="s">
        <v>765</v>
      </c>
      <c r="G66" s="1062"/>
      <c r="H66" s="1062"/>
      <c r="I66" s="1062"/>
      <c r="J66" s="1062"/>
      <c r="K66" s="1062"/>
      <c r="L66" s="1062"/>
      <c r="M66" s="1168"/>
      <c r="N66" s="1061" t="s">
        <v>764</v>
      </c>
      <c r="O66" s="1062"/>
      <c r="P66" s="1062"/>
      <c r="Q66" s="1062"/>
      <c r="R66" s="1062"/>
      <c r="S66" s="1062"/>
      <c r="T66" s="1168"/>
      <c r="U66" s="1058" t="s">
        <v>763</v>
      </c>
      <c r="V66" s="1052"/>
      <c r="W66" s="1053"/>
      <c r="X66" s="1058" t="s">
        <v>762</v>
      </c>
      <c r="Y66" s="1052"/>
      <c r="Z66" s="1052"/>
      <c r="AA66" s="1053"/>
      <c r="AB66" s="1058" t="s">
        <v>741</v>
      </c>
      <c r="AC66" s="1052"/>
      <c r="AD66" s="1053"/>
      <c r="AE66" s="1058" t="s">
        <v>761</v>
      </c>
      <c r="AF66" s="1052"/>
      <c r="AG66" s="1052"/>
      <c r="AH66" s="1053"/>
      <c r="AI66" s="1061" t="s">
        <v>760</v>
      </c>
      <c r="AJ66" s="1062"/>
      <c r="AK66" s="1062"/>
      <c r="AL66" s="1062"/>
      <c r="AM66" s="1062"/>
      <c r="AN66" s="1062"/>
      <c r="AO66" s="1062"/>
      <c r="AP66" s="1168"/>
      <c r="AQ66" s="1058" t="s">
        <v>759</v>
      </c>
      <c r="AR66" s="1052"/>
      <c r="AS66" s="1052"/>
      <c r="AT66" s="1052"/>
      <c r="AU66" s="1044" t="s">
        <v>1</v>
      </c>
      <c r="AV66" s="1044"/>
      <c r="AW66" s="1052" t="s">
        <v>758</v>
      </c>
      <c r="AX66" s="1052"/>
      <c r="AY66" s="1052"/>
      <c r="AZ66" s="1052"/>
      <c r="BA66" s="318"/>
      <c r="BB66" s="318"/>
      <c r="BC66" s="318"/>
      <c r="BD66" s="318"/>
      <c r="BE66" s="318"/>
      <c r="BF66" s="318"/>
      <c r="BG66" s="246"/>
      <c r="BH66" s="246"/>
      <c r="BI66" s="246"/>
      <c r="BJ66" s="246"/>
    </row>
    <row r="67" spans="1:62" s="205" customFormat="1" ht="141" customHeight="1">
      <c r="A67" s="261"/>
      <c r="B67" s="1056"/>
      <c r="C67" s="1056"/>
      <c r="D67" s="1056"/>
      <c r="E67" s="1057"/>
      <c r="F67" s="1061" t="s">
        <v>757</v>
      </c>
      <c r="G67" s="1062"/>
      <c r="H67" s="1062"/>
      <c r="I67" s="1062"/>
      <c r="J67" s="1044" t="s">
        <v>756</v>
      </c>
      <c r="K67" s="1044"/>
      <c r="L67" s="1044"/>
      <c r="M67" s="1044"/>
      <c r="N67" s="1061" t="s">
        <v>755</v>
      </c>
      <c r="O67" s="1062"/>
      <c r="P67" s="1168"/>
      <c r="Q67" s="1061" t="s">
        <v>754</v>
      </c>
      <c r="R67" s="1062"/>
      <c r="S67" s="1062"/>
      <c r="T67" s="1168"/>
      <c r="U67" s="1060"/>
      <c r="V67" s="1056"/>
      <c r="W67" s="1057"/>
      <c r="X67" s="1060"/>
      <c r="Y67" s="1056"/>
      <c r="Z67" s="1056"/>
      <c r="AA67" s="1057"/>
      <c r="AB67" s="1060"/>
      <c r="AC67" s="1056"/>
      <c r="AD67" s="1057"/>
      <c r="AE67" s="1060"/>
      <c r="AF67" s="1056"/>
      <c r="AG67" s="1056"/>
      <c r="AH67" s="1057"/>
      <c r="AI67" s="1061" t="s">
        <v>725</v>
      </c>
      <c r="AJ67" s="1062"/>
      <c r="AK67" s="1062"/>
      <c r="AL67" s="1168"/>
      <c r="AM67" s="1061" t="s">
        <v>397</v>
      </c>
      <c r="AN67" s="1062"/>
      <c r="AO67" s="1062"/>
      <c r="AP67" s="1168"/>
      <c r="AQ67" s="1060"/>
      <c r="AR67" s="1056"/>
      <c r="AS67" s="1056"/>
      <c r="AT67" s="1056"/>
      <c r="AU67" s="1044"/>
      <c r="AV67" s="1044"/>
      <c r="AW67" s="1056"/>
      <c r="AX67" s="1056"/>
      <c r="AY67" s="1056"/>
      <c r="AZ67" s="1056"/>
      <c r="BA67" s="318"/>
      <c r="BB67" s="318"/>
      <c r="BC67" s="318"/>
      <c r="BD67" s="318"/>
      <c r="BE67" s="318"/>
      <c r="BF67" s="318"/>
      <c r="BG67" s="246"/>
      <c r="BH67" s="246"/>
      <c r="BI67" s="246"/>
      <c r="BJ67" s="246"/>
    </row>
    <row r="68" spans="1:62" s="205" customFormat="1">
      <c r="A68" s="261"/>
      <c r="B68" s="1589">
        <v>1</v>
      </c>
      <c r="C68" s="1589"/>
      <c r="D68" s="1589"/>
      <c r="E68" s="1590"/>
      <c r="F68" s="1625">
        <v>2</v>
      </c>
      <c r="G68" s="1589"/>
      <c r="H68" s="1589"/>
      <c r="I68" s="1590"/>
      <c r="J68" s="1625">
        <v>3</v>
      </c>
      <c r="K68" s="1589"/>
      <c r="L68" s="1589"/>
      <c r="M68" s="1590"/>
      <c r="N68" s="1625">
        <v>4</v>
      </c>
      <c r="O68" s="1589"/>
      <c r="P68" s="1590"/>
      <c r="Q68" s="1625">
        <v>5</v>
      </c>
      <c r="R68" s="1589"/>
      <c r="S68" s="1589"/>
      <c r="T68" s="1590"/>
      <c r="U68" s="1625">
        <v>6</v>
      </c>
      <c r="V68" s="1589"/>
      <c r="W68" s="1590"/>
      <c r="X68" s="1625">
        <v>7</v>
      </c>
      <c r="Y68" s="1589"/>
      <c r="Z68" s="1589"/>
      <c r="AA68" s="1590"/>
      <c r="AB68" s="1625">
        <v>8</v>
      </c>
      <c r="AC68" s="1589"/>
      <c r="AD68" s="1590"/>
      <c r="AE68" s="1625">
        <v>9</v>
      </c>
      <c r="AF68" s="1589"/>
      <c r="AG68" s="1589"/>
      <c r="AH68" s="1590"/>
      <c r="AI68" s="1625">
        <v>10</v>
      </c>
      <c r="AJ68" s="1589"/>
      <c r="AK68" s="1589"/>
      <c r="AL68" s="1590"/>
      <c r="AM68" s="1625">
        <v>11</v>
      </c>
      <c r="AN68" s="1589"/>
      <c r="AO68" s="1589"/>
      <c r="AP68" s="1590"/>
      <c r="AQ68" s="1625">
        <v>12</v>
      </c>
      <c r="AR68" s="1589"/>
      <c r="AS68" s="1589"/>
      <c r="AT68" s="1590"/>
      <c r="AU68" s="1625">
        <v>13</v>
      </c>
      <c r="AV68" s="1590"/>
      <c r="AW68" s="1625">
        <v>14</v>
      </c>
      <c r="AX68" s="1589"/>
      <c r="AY68" s="1589"/>
      <c r="AZ68" s="1589"/>
      <c r="BA68" s="237"/>
      <c r="BB68" s="237"/>
      <c r="BC68" s="237"/>
      <c r="BD68" s="237"/>
      <c r="BE68" s="237"/>
      <c r="BF68" s="237"/>
      <c r="BG68" s="246"/>
      <c r="BH68" s="246"/>
      <c r="BI68" s="246"/>
      <c r="BJ68" s="246"/>
    </row>
    <row r="69" spans="1:62" s="205" customFormat="1">
      <c r="A69" s="261"/>
      <c r="B69" s="1588">
        <v>33701000</v>
      </c>
      <c r="C69" s="1588"/>
      <c r="D69" s="1588"/>
      <c r="E69" s="1588"/>
      <c r="F69" s="1838">
        <f>AW69/AB69*100</f>
        <v>35227.272727272728</v>
      </c>
      <c r="G69" s="1838"/>
      <c r="H69" s="1838"/>
      <c r="I69" s="1838"/>
      <c r="J69" s="1838">
        <f>F69</f>
        <v>35227.272727272728</v>
      </c>
      <c r="K69" s="1588"/>
      <c r="L69" s="1588"/>
      <c r="M69" s="1588"/>
      <c r="N69" s="1588"/>
      <c r="O69" s="1588"/>
      <c r="P69" s="1588"/>
      <c r="Q69" s="1588"/>
      <c r="R69" s="1588"/>
      <c r="S69" s="1588"/>
      <c r="T69" s="1588"/>
      <c r="U69" s="1838">
        <f>F69-Q69</f>
        <v>35227.272727272728</v>
      </c>
      <c r="V69" s="1838"/>
      <c r="W69" s="1838"/>
      <c r="X69" s="1588"/>
      <c r="Y69" s="1588"/>
      <c r="Z69" s="1588"/>
      <c r="AA69" s="1588"/>
      <c r="AB69" s="1588">
        <v>2.2000000000000002</v>
      </c>
      <c r="AC69" s="1588"/>
      <c r="AD69" s="1588"/>
      <c r="AE69" s="1839">
        <f>U69*AB69/100</f>
        <v>775.00000000000011</v>
      </c>
      <c r="AF69" s="1839"/>
      <c r="AG69" s="1839"/>
      <c r="AH69" s="1839"/>
      <c r="AI69" s="1588"/>
      <c r="AJ69" s="1588"/>
      <c r="AK69" s="1588"/>
      <c r="AL69" s="1588"/>
      <c r="AM69" s="1588"/>
      <c r="AN69" s="1588"/>
      <c r="AO69" s="1588"/>
      <c r="AP69" s="1588"/>
      <c r="AQ69" s="1588"/>
      <c r="AR69" s="1588"/>
      <c r="AS69" s="1588"/>
      <c r="AT69" s="1588"/>
      <c r="AU69" s="1232" t="s">
        <v>7</v>
      </c>
      <c r="AV69" s="1232"/>
      <c r="AW69" s="1839">
        <v>775</v>
      </c>
      <c r="AX69" s="1839"/>
      <c r="AY69" s="1839"/>
      <c r="AZ69" s="1839"/>
      <c r="BA69" s="707">
        <v>132</v>
      </c>
      <c r="BB69" s="706"/>
      <c r="BC69" s="237"/>
      <c r="BD69" s="237"/>
      <c r="BE69" s="237"/>
      <c r="BF69" s="237"/>
      <c r="BG69" s="246"/>
      <c r="BH69" s="246"/>
      <c r="BI69" s="246"/>
      <c r="BJ69" s="246"/>
    </row>
    <row r="70" spans="1:62" s="205" customFormat="1">
      <c r="A70" s="261"/>
      <c r="B70" s="1588">
        <v>33701000</v>
      </c>
      <c r="C70" s="1588"/>
      <c r="D70" s="1588"/>
      <c r="E70" s="1588"/>
      <c r="F70" s="1838">
        <f>AW70/AB70*100</f>
        <v>669318.18181818177</v>
      </c>
      <c r="G70" s="1838"/>
      <c r="H70" s="1838"/>
      <c r="I70" s="1838"/>
      <c r="J70" s="1838">
        <f>F70</f>
        <v>669318.18181818177</v>
      </c>
      <c r="K70" s="1588"/>
      <c r="L70" s="1588"/>
      <c r="M70" s="1588"/>
      <c r="N70" s="1588"/>
      <c r="O70" s="1588"/>
      <c r="P70" s="1588"/>
      <c r="Q70" s="1588"/>
      <c r="R70" s="1588"/>
      <c r="S70" s="1588"/>
      <c r="T70" s="1588"/>
      <c r="U70" s="1838">
        <f>F70-Q70</f>
        <v>669318.18181818177</v>
      </c>
      <c r="V70" s="1838"/>
      <c r="W70" s="1838"/>
      <c r="X70" s="1588"/>
      <c r="Y70" s="1588"/>
      <c r="Z70" s="1588"/>
      <c r="AA70" s="1588"/>
      <c r="AB70" s="1588">
        <v>2.2000000000000002</v>
      </c>
      <c r="AC70" s="1588"/>
      <c r="AD70" s="1588"/>
      <c r="AE70" s="1839">
        <f>U70*AB70/100</f>
        <v>14725</v>
      </c>
      <c r="AF70" s="1839"/>
      <c r="AG70" s="1839"/>
      <c r="AH70" s="1839"/>
      <c r="AI70" s="1588"/>
      <c r="AJ70" s="1588"/>
      <c r="AK70" s="1588"/>
      <c r="AL70" s="1588"/>
      <c r="AM70" s="1588"/>
      <c r="AN70" s="1588"/>
      <c r="AO70" s="1588"/>
      <c r="AP70" s="1588"/>
      <c r="AQ70" s="1588"/>
      <c r="AR70" s="1588"/>
      <c r="AS70" s="1588"/>
      <c r="AT70" s="1588"/>
      <c r="AU70" s="1232" t="s">
        <v>9</v>
      </c>
      <c r="AV70" s="1232"/>
      <c r="AW70" s="1839">
        <v>14725</v>
      </c>
      <c r="AX70" s="1839"/>
      <c r="AY70" s="1839"/>
      <c r="AZ70" s="1839"/>
      <c r="BA70" s="707">
        <v>89</v>
      </c>
      <c r="BB70" s="706"/>
      <c r="BC70" s="237"/>
      <c r="BD70" s="237"/>
      <c r="BE70" s="237"/>
      <c r="BF70" s="237"/>
      <c r="BG70" s="246"/>
      <c r="BH70" s="246"/>
      <c r="BI70" s="246"/>
      <c r="BJ70" s="246"/>
    </row>
    <row r="71" spans="1:62" s="205" customFormat="1">
      <c r="A71" s="177"/>
      <c r="B71" s="1800" t="s">
        <v>352</v>
      </c>
      <c r="C71" s="1800"/>
      <c r="D71" s="1800"/>
      <c r="E71" s="1800"/>
      <c r="F71" s="1588"/>
      <c r="G71" s="1588"/>
      <c r="H71" s="1588"/>
      <c r="I71" s="1588"/>
      <c r="J71" s="1588"/>
      <c r="K71" s="1588"/>
      <c r="L71" s="1588"/>
      <c r="M71" s="1588"/>
      <c r="N71" s="1228" t="s">
        <v>6</v>
      </c>
      <c r="O71" s="1228"/>
      <c r="P71" s="1228"/>
      <c r="Q71" s="1588"/>
      <c r="R71" s="1588"/>
      <c r="S71" s="1588"/>
      <c r="T71" s="1588"/>
      <c r="U71" s="1588"/>
      <c r="V71" s="1588"/>
      <c r="W71" s="1588"/>
      <c r="X71" s="1228" t="s">
        <v>6</v>
      </c>
      <c r="Y71" s="1228"/>
      <c r="Z71" s="1228"/>
      <c r="AA71" s="1228"/>
      <c r="AB71" s="1228" t="s">
        <v>6</v>
      </c>
      <c r="AC71" s="1228"/>
      <c r="AD71" s="1228"/>
      <c r="AE71" s="1588"/>
      <c r="AF71" s="1588"/>
      <c r="AG71" s="1588"/>
      <c r="AH71" s="1588"/>
      <c r="AI71" s="1228" t="s">
        <v>6</v>
      </c>
      <c r="AJ71" s="1228"/>
      <c r="AK71" s="1228"/>
      <c r="AL71" s="1228"/>
      <c r="AM71" s="1588"/>
      <c r="AN71" s="1588"/>
      <c r="AO71" s="1588"/>
      <c r="AP71" s="1588"/>
      <c r="AQ71" s="1588"/>
      <c r="AR71" s="1588"/>
      <c r="AS71" s="1588"/>
      <c r="AT71" s="1588"/>
      <c r="AU71" s="1588">
        <v>9000</v>
      </c>
      <c r="AV71" s="1588"/>
      <c r="AW71" s="1839">
        <f>SUM(AW69:AZ70)</f>
        <v>15500</v>
      </c>
      <c r="AX71" s="1839"/>
      <c r="AY71" s="1839"/>
      <c r="AZ71" s="1839"/>
      <c r="BA71" s="237"/>
      <c r="BB71" s="237"/>
      <c r="BC71" s="237"/>
      <c r="BD71" s="237"/>
      <c r="BE71" s="237"/>
      <c r="BF71" s="237"/>
      <c r="BG71" s="246"/>
      <c r="BH71" s="246"/>
      <c r="BI71" s="246"/>
      <c r="BJ71" s="246"/>
    </row>
    <row r="73" spans="1:62" s="178" customFormat="1" ht="18" customHeight="1">
      <c r="A73" s="177"/>
      <c r="B73" s="1803" t="s">
        <v>1575</v>
      </c>
      <c r="C73" s="1803"/>
      <c r="D73" s="1803"/>
      <c r="E73" s="1803"/>
      <c r="F73" s="1803"/>
      <c r="G73" s="1803"/>
      <c r="H73" s="1803"/>
      <c r="I73" s="1803"/>
      <c r="J73" s="1803"/>
      <c r="K73" s="1803"/>
      <c r="L73" s="1803"/>
      <c r="M73" s="1803"/>
      <c r="N73" s="1803"/>
      <c r="O73" s="1803"/>
      <c r="P73" s="1803"/>
      <c r="Q73" s="1803"/>
      <c r="R73" s="1803"/>
      <c r="S73" s="1803"/>
      <c r="T73" s="1803"/>
      <c r="U73" s="1803"/>
      <c r="V73" s="1803"/>
      <c r="W73" s="1803"/>
      <c r="X73" s="1803"/>
      <c r="Y73" s="1803"/>
      <c r="Z73" s="1803"/>
      <c r="AA73" s="1803"/>
      <c r="AB73" s="1803"/>
      <c r="AC73" s="1803"/>
      <c r="AD73" s="1803"/>
      <c r="AE73" s="1803"/>
      <c r="AF73" s="1803"/>
      <c r="AG73" s="1803"/>
      <c r="AH73" s="1803"/>
      <c r="AI73" s="1803"/>
      <c r="AJ73" s="1803"/>
      <c r="AK73" s="1803"/>
      <c r="AL73" s="1803"/>
      <c r="AM73" s="1803"/>
      <c r="AN73" s="1803"/>
      <c r="AO73" s="1803"/>
      <c r="AP73" s="1803"/>
      <c r="AQ73" s="1803"/>
      <c r="AR73" s="1803"/>
      <c r="AS73" s="1803"/>
      <c r="AT73" s="1803"/>
      <c r="AU73" s="1803"/>
      <c r="AV73" s="1803"/>
      <c r="AW73" s="1803"/>
      <c r="AX73" s="1803"/>
      <c r="AY73" s="1803"/>
      <c r="AZ73" s="1803"/>
    </row>
    <row r="74" spans="1:62" s="178" customFormat="1" ht="8.1" customHeight="1">
      <c r="A74" s="261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</row>
    <row r="75" spans="1:62" s="178" customFormat="1" ht="24.95" customHeight="1">
      <c r="A75" s="177"/>
      <c r="B75" s="1052" t="s">
        <v>753</v>
      </c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44" t="s">
        <v>752</v>
      </c>
      <c r="S75" s="1044"/>
      <c r="T75" s="1044"/>
      <c r="U75" s="1044"/>
      <c r="V75" s="1044"/>
      <c r="W75" s="1044"/>
      <c r="X75" s="1044"/>
      <c r="Y75" s="1044"/>
      <c r="Z75" s="1052" t="s">
        <v>302</v>
      </c>
      <c r="AA75" s="1052"/>
      <c r="AB75" s="1053"/>
      <c r="AC75" s="1061" t="s">
        <v>495</v>
      </c>
      <c r="AD75" s="1062"/>
      <c r="AE75" s="1062"/>
      <c r="AF75" s="1062"/>
      <c r="AG75" s="1062"/>
      <c r="AH75" s="1062"/>
      <c r="AI75" s="1062"/>
      <c r="AJ75" s="1062"/>
      <c r="AK75" s="1062"/>
      <c r="AL75" s="1062"/>
      <c r="AM75" s="1062"/>
      <c r="AN75" s="1062"/>
      <c r="AO75" s="1062"/>
      <c r="AP75" s="1062"/>
      <c r="AQ75" s="1062"/>
      <c r="AR75" s="1062"/>
      <c r="AS75" s="1062"/>
      <c r="AT75" s="1062"/>
      <c r="AU75" s="1062"/>
      <c r="AV75" s="1062"/>
      <c r="AW75" s="1062"/>
      <c r="AX75" s="1062"/>
      <c r="AY75" s="1062"/>
      <c r="AZ75" s="1062"/>
    </row>
    <row r="76" spans="1:62" s="178" customFormat="1" ht="24.95" customHeight="1">
      <c r="A76" s="177"/>
      <c r="B76" s="1054"/>
      <c r="C76" s="1054"/>
      <c r="D76" s="1054"/>
      <c r="E76" s="1054"/>
      <c r="F76" s="1054"/>
      <c r="G76" s="1054"/>
      <c r="H76" s="1054"/>
      <c r="I76" s="1054"/>
      <c r="J76" s="1054"/>
      <c r="K76" s="1054"/>
      <c r="L76" s="1054"/>
      <c r="M76" s="1054"/>
      <c r="N76" s="1054"/>
      <c r="O76" s="1054"/>
      <c r="P76" s="1054"/>
      <c r="Q76" s="1054"/>
      <c r="R76" s="1044"/>
      <c r="S76" s="1044"/>
      <c r="T76" s="1044"/>
      <c r="U76" s="1044"/>
      <c r="V76" s="1044"/>
      <c r="W76" s="1044"/>
      <c r="X76" s="1044"/>
      <c r="Y76" s="1044"/>
      <c r="Z76" s="1054"/>
      <c r="AA76" s="1054"/>
      <c r="AB76" s="1055"/>
      <c r="AC76" s="1058" t="s">
        <v>1419</v>
      </c>
      <c r="AD76" s="1052"/>
      <c r="AE76" s="1052"/>
      <c r="AF76" s="1052"/>
      <c r="AG76" s="1052"/>
      <c r="AH76" s="1052"/>
      <c r="AI76" s="1052"/>
      <c r="AJ76" s="1053"/>
      <c r="AK76" s="1044" t="s">
        <v>1420</v>
      </c>
      <c r="AL76" s="1044"/>
      <c r="AM76" s="1044"/>
      <c r="AN76" s="1044"/>
      <c r="AO76" s="1044"/>
      <c r="AP76" s="1044"/>
      <c r="AQ76" s="1044"/>
      <c r="AR76" s="1044"/>
      <c r="AS76" s="1052" t="s">
        <v>1421</v>
      </c>
      <c r="AT76" s="1052"/>
      <c r="AU76" s="1052"/>
      <c r="AV76" s="1052"/>
      <c r="AW76" s="1052"/>
      <c r="AX76" s="1052"/>
      <c r="AY76" s="1052"/>
      <c r="AZ76" s="1052"/>
    </row>
    <row r="77" spans="1:62" s="178" customFormat="1" ht="24.95" customHeight="1">
      <c r="A77" s="177"/>
      <c r="B77" s="1056"/>
      <c r="C77" s="1056"/>
      <c r="D77" s="1056"/>
      <c r="E77" s="1056"/>
      <c r="F77" s="1056"/>
      <c r="G77" s="1056"/>
      <c r="H77" s="1056"/>
      <c r="I77" s="1056"/>
      <c r="J77" s="1056"/>
      <c r="K77" s="1056"/>
      <c r="L77" s="1056"/>
      <c r="M77" s="1056"/>
      <c r="N77" s="1056"/>
      <c r="O77" s="1056"/>
      <c r="P77" s="1056"/>
      <c r="Q77" s="1056"/>
      <c r="R77" s="1044"/>
      <c r="S77" s="1044"/>
      <c r="T77" s="1044"/>
      <c r="U77" s="1044"/>
      <c r="V77" s="1044"/>
      <c r="W77" s="1044"/>
      <c r="X77" s="1044"/>
      <c r="Y77" s="1044"/>
      <c r="Z77" s="1056"/>
      <c r="AA77" s="1056"/>
      <c r="AB77" s="1057"/>
      <c r="AC77" s="1060"/>
      <c r="AD77" s="1056"/>
      <c r="AE77" s="1056"/>
      <c r="AF77" s="1056"/>
      <c r="AG77" s="1056"/>
      <c r="AH77" s="1056"/>
      <c r="AI77" s="1056"/>
      <c r="AJ77" s="1057"/>
      <c r="AK77" s="1044"/>
      <c r="AL77" s="1044"/>
      <c r="AM77" s="1044"/>
      <c r="AN77" s="1044"/>
      <c r="AO77" s="1044"/>
      <c r="AP77" s="1044"/>
      <c r="AQ77" s="1044"/>
      <c r="AR77" s="1044"/>
      <c r="AS77" s="1056"/>
      <c r="AT77" s="1056"/>
      <c r="AU77" s="1056"/>
      <c r="AV77" s="1056"/>
      <c r="AW77" s="1056"/>
      <c r="AX77" s="1056"/>
      <c r="AY77" s="1056"/>
      <c r="AZ77" s="1056"/>
    </row>
    <row r="78" spans="1:62" s="181" customFormat="1" ht="15" customHeight="1">
      <c r="A78" s="179"/>
      <c r="B78" s="1170">
        <v>1</v>
      </c>
      <c r="C78" s="1170"/>
      <c r="D78" s="1170"/>
      <c r="E78" s="1170"/>
      <c r="F78" s="1170"/>
      <c r="G78" s="1170"/>
      <c r="H78" s="1170"/>
      <c r="I78" s="1170"/>
      <c r="J78" s="1170"/>
      <c r="K78" s="1170"/>
      <c r="L78" s="1170"/>
      <c r="M78" s="1170"/>
      <c r="N78" s="1170"/>
      <c r="O78" s="1170"/>
      <c r="P78" s="1170"/>
      <c r="Q78" s="1171"/>
      <c r="R78" s="1170" t="s">
        <v>307</v>
      </c>
      <c r="S78" s="1170"/>
      <c r="T78" s="1170"/>
      <c r="U78" s="1170"/>
      <c r="V78" s="1170"/>
      <c r="W78" s="1170"/>
      <c r="X78" s="1170"/>
      <c r="Y78" s="1171"/>
      <c r="Z78" s="1047" t="s">
        <v>308</v>
      </c>
      <c r="AA78" s="1045"/>
      <c r="AB78" s="1046"/>
      <c r="AC78" s="1047" t="s">
        <v>308</v>
      </c>
      <c r="AD78" s="1045"/>
      <c r="AE78" s="1045"/>
      <c r="AF78" s="1045"/>
      <c r="AG78" s="1045"/>
      <c r="AH78" s="1045"/>
      <c r="AI78" s="1045"/>
      <c r="AJ78" s="1046"/>
      <c r="AK78" s="1047" t="s">
        <v>309</v>
      </c>
      <c r="AL78" s="1045"/>
      <c r="AM78" s="1045"/>
      <c r="AN78" s="1045"/>
      <c r="AO78" s="1045"/>
      <c r="AP78" s="1045"/>
      <c r="AQ78" s="1045"/>
      <c r="AR78" s="1046"/>
      <c r="AS78" s="1047" t="s">
        <v>310</v>
      </c>
      <c r="AT78" s="1045"/>
      <c r="AU78" s="1045"/>
      <c r="AV78" s="1045"/>
      <c r="AW78" s="1045"/>
      <c r="AX78" s="1045"/>
      <c r="AY78" s="1045"/>
      <c r="AZ78" s="1045"/>
      <c r="BA78" s="237"/>
    </row>
    <row r="79" spans="1:62" s="181" customFormat="1" ht="18" customHeight="1">
      <c r="A79" s="179"/>
      <c r="B79" s="1840" t="s">
        <v>1084</v>
      </c>
      <c r="C79" s="1840"/>
      <c r="D79" s="1840"/>
      <c r="E79" s="1840"/>
      <c r="F79" s="1840"/>
      <c r="G79" s="1840"/>
      <c r="H79" s="1840"/>
      <c r="I79" s="1840"/>
      <c r="J79" s="1840"/>
      <c r="K79" s="1840"/>
      <c r="L79" s="1840"/>
      <c r="M79" s="1840"/>
      <c r="N79" s="1840"/>
      <c r="O79" s="1840"/>
      <c r="P79" s="1840"/>
      <c r="Q79" s="1841"/>
      <c r="R79" s="1842" t="s">
        <v>1302</v>
      </c>
      <c r="S79" s="1842"/>
      <c r="T79" s="1842"/>
      <c r="U79" s="1842"/>
      <c r="V79" s="1842"/>
      <c r="W79" s="1842"/>
      <c r="X79" s="1842"/>
      <c r="Y79" s="1842"/>
      <c r="Z79" s="1580" t="s">
        <v>7</v>
      </c>
      <c r="AA79" s="1580"/>
      <c r="AB79" s="1580"/>
      <c r="AC79" s="1172">
        <f>AW91</f>
        <v>27500</v>
      </c>
      <c r="AD79" s="1044"/>
      <c r="AE79" s="1044"/>
      <c r="AF79" s="1044"/>
      <c r="AG79" s="1044"/>
      <c r="AH79" s="1044"/>
      <c r="AI79" s="1044"/>
      <c r="AJ79" s="1044"/>
      <c r="AK79" s="1172">
        <f>AW108</f>
        <v>27500</v>
      </c>
      <c r="AL79" s="1044"/>
      <c r="AM79" s="1044"/>
      <c r="AN79" s="1044"/>
      <c r="AO79" s="1044"/>
      <c r="AP79" s="1044"/>
      <c r="AQ79" s="1044"/>
      <c r="AR79" s="1044"/>
      <c r="AS79" s="1172">
        <f>AW125</f>
        <v>27500</v>
      </c>
      <c r="AT79" s="1044"/>
      <c r="AU79" s="1044"/>
      <c r="AV79" s="1044"/>
      <c r="AW79" s="1044"/>
      <c r="AX79" s="1044"/>
      <c r="AY79" s="1044"/>
      <c r="AZ79" s="1044"/>
    </row>
    <row r="80" spans="1:62" s="182" customFormat="1" ht="18" customHeight="1">
      <c r="A80" s="177"/>
      <c r="B80" s="1843"/>
      <c r="C80" s="1843"/>
      <c r="D80" s="1843"/>
      <c r="E80" s="1843"/>
      <c r="F80" s="1843"/>
      <c r="G80" s="1843"/>
      <c r="H80" s="1843"/>
      <c r="I80" s="1843"/>
      <c r="J80" s="1843"/>
      <c r="K80" s="1843"/>
      <c r="L80" s="1843"/>
      <c r="M80" s="1843"/>
      <c r="N80" s="1843"/>
      <c r="O80" s="1843"/>
      <c r="P80" s="1843"/>
      <c r="Q80" s="1844"/>
      <c r="R80" s="1843"/>
      <c r="S80" s="1843"/>
      <c r="T80" s="1843"/>
      <c r="U80" s="1843"/>
      <c r="V80" s="1843"/>
      <c r="W80" s="1843"/>
      <c r="X80" s="1843"/>
      <c r="Y80" s="1843"/>
      <c r="Z80" s="1041" t="s">
        <v>9</v>
      </c>
      <c r="AA80" s="1041"/>
      <c r="AB80" s="1041"/>
      <c r="AC80" s="1044"/>
      <c r="AD80" s="1044"/>
      <c r="AE80" s="1044"/>
      <c r="AF80" s="1044"/>
      <c r="AG80" s="1044"/>
      <c r="AH80" s="1044"/>
      <c r="AI80" s="1044"/>
      <c r="AJ80" s="1044"/>
      <c r="AK80" s="1044"/>
      <c r="AL80" s="1044"/>
      <c r="AM80" s="1044"/>
      <c r="AN80" s="1044"/>
      <c r="AO80" s="1044"/>
      <c r="AP80" s="1044"/>
      <c r="AQ80" s="1044"/>
      <c r="AR80" s="1044"/>
      <c r="AS80" s="1044"/>
      <c r="AT80" s="1044"/>
      <c r="AU80" s="1044"/>
      <c r="AV80" s="1044"/>
      <c r="AW80" s="1044"/>
      <c r="AX80" s="1044"/>
      <c r="AY80" s="1044"/>
      <c r="AZ80" s="1044"/>
    </row>
    <row r="81" spans="1:65" s="182" customFormat="1" ht="18" customHeight="1">
      <c r="A81" s="177"/>
      <c r="B81" s="1845"/>
      <c r="C81" s="1845"/>
      <c r="D81" s="1845"/>
      <c r="E81" s="1845"/>
      <c r="F81" s="1845"/>
      <c r="G81" s="1845"/>
      <c r="H81" s="1845"/>
      <c r="I81" s="1845"/>
      <c r="J81" s="1845"/>
      <c r="K81" s="1845"/>
      <c r="L81" s="1845"/>
      <c r="M81" s="1845"/>
      <c r="N81" s="1845"/>
      <c r="O81" s="1845"/>
      <c r="P81" s="1845"/>
      <c r="Q81" s="1846"/>
      <c r="R81" s="1845"/>
      <c r="S81" s="1845"/>
      <c r="T81" s="1845"/>
      <c r="U81" s="1845"/>
      <c r="V81" s="1845"/>
      <c r="W81" s="1845"/>
      <c r="X81" s="1845"/>
      <c r="Y81" s="1845"/>
      <c r="Z81" s="1041" t="s">
        <v>555</v>
      </c>
      <c r="AA81" s="1041"/>
      <c r="AB81" s="1041"/>
      <c r="AC81" s="1044"/>
      <c r="AD81" s="1044"/>
      <c r="AE81" s="1044"/>
      <c r="AF81" s="1044"/>
      <c r="AG81" s="1044"/>
      <c r="AH81" s="1044"/>
      <c r="AI81" s="1044"/>
      <c r="AJ81" s="1044"/>
      <c r="AK81" s="1044"/>
      <c r="AL81" s="1044"/>
      <c r="AM81" s="1044"/>
      <c r="AN81" s="1044"/>
      <c r="AO81" s="1044"/>
      <c r="AP81" s="1044"/>
      <c r="AQ81" s="1044"/>
      <c r="AR81" s="1044"/>
      <c r="AS81" s="1044"/>
      <c r="AT81" s="1044"/>
      <c r="AU81" s="1044"/>
      <c r="AV81" s="1044"/>
      <c r="AW81" s="1044"/>
      <c r="AX81" s="1044"/>
      <c r="AY81" s="1044"/>
      <c r="AZ81" s="1044"/>
    </row>
    <row r="82" spans="1:65" s="182" customFormat="1" ht="18" customHeight="1">
      <c r="A82" s="177"/>
      <c r="B82" s="1039" t="s">
        <v>352</v>
      </c>
      <c r="C82" s="1040"/>
      <c r="D82" s="1040"/>
      <c r="E82" s="1040"/>
      <c r="F82" s="1040"/>
      <c r="G82" s="1040"/>
      <c r="H82" s="1040"/>
      <c r="I82" s="1040"/>
      <c r="J82" s="1040"/>
      <c r="K82" s="1040"/>
      <c r="L82" s="1040"/>
      <c r="M82" s="1040"/>
      <c r="N82" s="1040"/>
      <c r="O82" s="1040"/>
      <c r="P82" s="1040"/>
      <c r="Q82" s="1040"/>
      <c r="R82" s="1040"/>
      <c r="S82" s="1040"/>
      <c r="T82" s="1040"/>
      <c r="U82" s="1040"/>
      <c r="V82" s="1040"/>
      <c r="W82" s="1040"/>
      <c r="X82" s="1040"/>
      <c r="Y82" s="1040"/>
      <c r="Z82" s="1041" t="s">
        <v>339</v>
      </c>
      <c r="AA82" s="1041"/>
      <c r="AB82" s="1041"/>
      <c r="AC82" s="1172">
        <f>SUM(AC79:AJ81)</f>
        <v>27500</v>
      </c>
      <c r="AD82" s="1044"/>
      <c r="AE82" s="1044"/>
      <c r="AF82" s="1044"/>
      <c r="AG82" s="1044"/>
      <c r="AH82" s="1044"/>
      <c r="AI82" s="1044"/>
      <c r="AJ82" s="1044"/>
      <c r="AK82" s="1172">
        <f>SUM(AK79:AR81)</f>
        <v>27500</v>
      </c>
      <c r="AL82" s="1044"/>
      <c r="AM82" s="1044"/>
      <c r="AN82" s="1044"/>
      <c r="AO82" s="1044"/>
      <c r="AP82" s="1044"/>
      <c r="AQ82" s="1044"/>
      <c r="AR82" s="1044"/>
      <c r="AS82" s="1172">
        <f>SUM(AS79:AZ81)</f>
        <v>27500</v>
      </c>
      <c r="AT82" s="1044"/>
      <c r="AU82" s="1044"/>
      <c r="AV82" s="1044"/>
      <c r="AW82" s="1044"/>
      <c r="AX82" s="1044"/>
      <c r="AY82" s="1044"/>
      <c r="AZ82" s="1044"/>
    </row>
    <row r="84" spans="1:65" s="182" customFormat="1" ht="15" customHeight="1">
      <c r="A84" s="177"/>
      <c r="B84" s="1848" t="s">
        <v>1272</v>
      </c>
      <c r="C84" s="1848"/>
      <c r="D84" s="1848"/>
      <c r="E84" s="1848"/>
      <c r="F84" s="1848"/>
      <c r="G84" s="1848"/>
      <c r="H84" s="1848"/>
      <c r="I84" s="1848"/>
      <c r="J84" s="1848"/>
      <c r="K84" s="1848"/>
      <c r="L84" s="1848"/>
      <c r="M84" s="1848"/>
      <c r="N84" s="1848"/>
      <c r="O84" s="1848"/>
      <c r="P84" s="1848"/>
      <c r="Q84" s="1848"/>
      <c r="R84" s="1848"/>
      <c r="S84" s="1848"/>
      <c r="T84" s="1848"/>
      <c r="U84" s="1848"/>
      <c r="V84" s="1848"/>
      <c r="W84" s="1848"/>
      <c r="X84" s="1848"/>
      <c r="Y84" s="1848"/>
      <c r="Z84" s="1848"/>
      <c r="AA84" s="1848"/>
      <c r="AB84" s="1848"/>
      <c r="AC84" s="1848"/>
      <c r="AD84" s="1848"/>
      <c r="AE84" s="1848"/>
      <c r="AF84" s="1848"/>
      <c r="AG84" s="1848"/>
      <c r="AH84" s="1848"/>
      <c r="AI84" s="1848"/>
      <c r="AJ84" s="1848"/>
      <c r="AK84" s="1848"/>
      <c r="AL84" s="1848"/>
      <c r="AM84" s="1848"/>
      <c r="AN84" s="1848"/>
      <c r="AO84" s="1848"/>
      <c r="AP84" s="1848"/>
      <c r="AQ84" s="1848"/>
      <c r="AR84" s="1848"/>
      <c r="AS84" s="1848"/>
      <c r="AT84" s="1848"/>
      <c r="AU84" s="1848"/>
      <c r="AV84" s="1848"/>
      <c r="AW84" s="1848"/>
      <c r="AX84" s="1848"/>
      <c r="AY84" s="1848"/>
      <c r="AZ84" s="1848"/>
      <c r="BA84" s="1848"/>
      <c r="BB84" s="1848"/>
      <c r="BC84" s="1848"/>
      <c r="BD84" s="1848"/>
      <c r="BE84" s="1848"/>
      <c r="BF84" s="1848"/>
    </row>
    <row r="85" spans="1:65" s="182" customFormat="1" ht="15" customHeight="1">
      <c r="A85" s="177"/>
      <c r="B85" s="1847" t="s">
        <v>1441</v>
      </c>
      <c r="C85" s="1847"/>
      <c r="D85" s="1847"/>
      <c r="E85" s="1847"/>
      <c r="F85" s="1847"/>
      <c r="G85" s="1847"/>
      <c r="H85" s="1847"/>
      <c r="I85" s="1847"/>
      <c r="J85" s="1847"/>
      <c r="K85" s="1847"/>
      <c r="L85" s="1847"/>
      <c r="M85" s="1847"/>
      <c r="N85" s="1847"/>
      <c r="O85" s="1847"/>
      <c r="P85" s="1847"/>
      <c r="Q85" s="1847"/>
      <c r="R85" s="1847"/>
      <c r="S85" s="1847"/>
      <c r="T85" s="1847"/>
      <c r="U85" s="1847"/>
      <c r="V85" s="1847"/>
      <c r="W85" s="1847"/>
      <c r="X85" s="1847"/>
      <c r="Y85" s="1847"/>
      <c r="Z85" s="1847"/>
      <c r="AA85" s="1847"/>
      <c r="AB85" s="1847"/>
      <c r="AC85" s="1847"/>
      <c r="AD85" s="1847"/>
      <c r="AE85" s="1847"/>
      <c r="AF85" s="1847"/>
      <c r="AG85" s="1847"/>
      <c r="AH85" s="1847"/>
      <c r="AI85" s="1847"/>
      <c r="AJ85" s="1847"/>
      <c r="AK85" s="1847"/>
      <c r="AL85" s="1847"/>
      <c r="AM85" s="1847"/>
      <c r="AN85" s="1847"/>
      <c r="AO85" s="1847"/>
      <c r="AP85" s="1847"/>
      <c r="AQ85" s="1847"/>
      <c r="AR85" s="1847"/>
      <c r="AS85" s="1847"/>
      <c r="AT85" s="1847"/>
      <c r="AU85" s="1847"/>
      <c r="AV85" s="1847"/>
      <c r="AW85" s="1847"/>
      <c r="AX85" s="1847"/>
      <c r="AY85" s="1847"/>
      <c r="AZ85" s="1847"/>
      <c r="BA85" s="1847"/>
      <c r="BB85" s="1847"/>
      <c r="BC85" s="1847"/>
      <c r="BD85" s="1847"/>
      <c r="BE85" s="1847"/>
      <c r="BF85" s="1847"/>
    </row>
    <row r="86" spans="1:65" s="178" customFormat="1" ht="8.1" customHeight="1">
      <c r="A86" s="177"/>
      <c r="B86" s="601"/>
      <c r="C86" s="601"/>
      <c r="D86" s="601"/>
      <c r="E86" s="601"/>
      <c r="F86" s="601"/>
      <c r="G86" s="601"/>
      <c r="H86" s="601"/>
      <c r="I86" s="601"/>
      <c r="J86" s="601"/>
      <c r="K86" s="601"/>
      <c r="L86" s="601"/>
      <c r="M86" s="601"/>
      <c r="N86" s="601"/>
      <c r="O86" s="601"/>
      <c r="P86" s="601"/>
      <c r="Q86" s="601"/>
      <c r="R86" s="601"/>
      <c r="S86" s="601"/>
      <c r="T86" s="601"/>
      <c r="U86" s="601"/>
      <c r="V86" s="601"/>
      <c r="W86" s="601"/>
      <c r="X86" s="601"/>
      <c r="Y86" s="601"/>
      <c r="Z86" s="601"/>
      <c r="AA86" s="601"/>
      <c r="AB86" s="601"/>
      <c r="AC86" s="601"/>
      <c r="AD86" s="601"/>
      <c r="AE86" s="601"/>
      <c r="AF86" s="601"/>
      <c r="AG86" s="601"/>
      <c r="AH86" s="601"/>
      <c r="AI86" s="601"/>
      <c r="AJ86" s="601"/>
      <c r="AK86" s="601"/>
      <c r="AL86" s="601"/>
      <c r="AM86" s="601"/>
      <c r="AN86" s="601"/>
      <c r="AO86" s="601"/>
      <c r="AP86" s="601"/>
      <c r="AQ86" s="601"/>
      <c r="AR86" s="601"/>
      <c r="AS86" s="601"/>
      <c r="AT86" s="601"/>
      <c r="AU86" s="601"/>
      <c r="AV86" s="601"/>
      <c r="AW86" s="601"/>
      <c r="AX86" s="601"/>
      <c r="AY86" s="601"/>
      <c r="AZ86" s="60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</row>
    <row r="87" spans="1:65" s="205" customFormat="1" ht="99.95" customHeight="1">
      <c r="A87" s="261"/>
      <c r="B87" s="1052" t="s">
        <v>737</v>
      </c>
      <c r="C87" s="1052"/>
      <c r="D87" s="1052"/>
      <c r="E87" s="1052"/>
      <c r="F87" s="1052"/>
      <c r="G87" s="1053"/>
      <c r="H87" s="1044" t="s">
        <v>747</v>
      </c>
      <c r="I87" s="1044"/>
      <c r="J87" s="1044"/>
      <c r="K87" s="1044"/>
      <c r="L87" s="1044" t="s">
        <v>746</v>
      </c>
      <c r="M87" s="1044"/>
      <c r="N87" s="1044"/>
      <c r="O87" s="1044"/>
      <c r="P87" s="1044" t="s">
        <v>751</v>
      </c>
      <c r="Q87" s="1044"/>
      <c r="R87" s="1044"/>
      <c r="S87" s="1044"/>
      <c r="T87" s="1044"/>
      <c r="U87" s="1044" t="s">
        <v>744</v>
      </c>
      <c r="V87" s="1044"/>
      <c r="W87" s="1044"/>
      <c r="X87" s="1044"/>
      <c r="Y87" s="1044" t="s">
        <v>743</v>
      </c>
      <c r="Z87" s="1044"/>
      <c r="AA87" s="1044"/>
      <c r="AB87" s="1044"/>
      <c r="AC87" s="1044"/>
      <c r="AD87" s="1044"/>
      <c r="AE87" s="1044"/>
      <c r="AF87" s="1044"/>
      <c r="AG87" s="1044" t="s">
        <v>742</v>
      </c>
      <c r="AH87" s="1044"/>
      <c r="AI87" s="1044"/>
      <c r="AJ87" s="1044"/>
      <c r="AK87" s="1044" t="s">
        <v>741</v>
      </c>
      <c r="AL87" s="1044"/>
      <c r="AM87" s="1044"/>
      <c r="AN87" s="1044"/>
      <c r="AO87" s="1044" t="s">
        <v>740</v>
      </c>
      <c r="AP87" s="1044"/>
      <c r="AQ87" s="1044"/>
      <c r="AR87" s="1044"/>
      <c r="AS87" s="1044" t="s">
        <v>750</v>
      </c>
      <c r="AT87" s="1044"/>
      <c r="AU87" s="1044"/>
      <c r="AV87" s="1044"/>
      <c r="AW87" s="1058" t="s">
        <v>738</v>
      </c>
      <c r="AX87" s="1052"/>
      <c r="AY87" s="1052"/>
      <c r="AZ87" s="1052"/>
      <c r="BA87" s="318"/>
      <c r="BB87" s="318"/>
      <c r="BC87" s="318"/>
      <c r="BD87" s="318"/>
      <c r="BE87" s="318"/>
      <c r="BF87" s="318"/>
      <c r="BG87" s="246"/>
      <c r="BH87" s="246"/>
      <c r="BI87" s="246"/>
      <c r="BJ87" s="246"/>
    </row>
    <row r="88" spans="1:65" s="205" customFormat="1" ht="50.1" customHeight="1">
      <c r="A88" s="261"/>
      <c r="B88" s="1056"/>
      <c r="C88" s="1056"/>
      <c r="D88" s="1056"/>
      <c r="E88" s="1056"/>
      <c r="F88" s="1056"/>
      <c r="G88" s="1057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61" t="s">
        <v>725</v>
      </c>
      <c r="Z88" s="1062"/>
      <c r="AA88" s="1062"/>
      <c r="AB88" s="1168"/>
      <c r="AC88" s="1044" t="s">
        <v>397</v>
      </c>
      <c r="AD88" s="1044"/>
      <c r="AE88" s="1044"/>
      <c r="AF88" s="1044"/>
      <c r="AG88" s="1044"/>
      <c r="AH88" s="1044"/>
      <c r="AI88" s="1044"/>
      <c r="AJ88" s="1044"/>
      <c r="AK88" s="1044"/>
      <c r="AL88" s="1044"/>
      <c r="AM88" s="1044"/>
      <c r="AN88" s="1044"/>
      <c r="AO88" s="1044"/>
      <c r="AP88" s="1044"/>
      <c r="AQ88" s="1044"/>
      <c r="AR88" s="1044"/>
      <c r="AS88" s="1044"/>
      <c r="AT88" s="1044"/>
      <c r="AU88" s="1044"/>
      <c r="AV88" s="1044"/>
      <c r="AW88" s="1060"/>
      <c r="AX88" s="1056"/>
      <c r="AY88" s="1056"/>
      <c r="AZ88" s="1056"/>
      <c r="BA88" s="318"/>
      <c r="BB88" s="318"/>
      <c r="BC88" s="318"/>
      <c r="BD88" s="318"/>
      <c r="BE88" s="318"/>
      <c r="BF88" s="318"/>
      <c r="BG88" s="246"/>
      <c r="BH88" s="246"/>
      <c r="BI88" s="246"/>
      <c r="BJ88" s="246"/>
    </row>
    <row r="89" spans="1:65" s="371" customFormat="1">
      <c r="A89" s="180"/>
      <c r="B89" s="1590">
        <v>1</v>
      </c>
      <c r="C89" s="1629"/>
      <c r="D89" s="1629"/>
      <c r="E89" s="1629"/>
      <c r="F89" s="1629"/>
      <c r="G89" s="1629"/>
      <c r="H89" s="1629">
        <v>2</v>
      </c>
      <c r="I89" s="1629"/>
      <c r="J89" s="1629"/>
      <c r="K89" s="1629"/>
      <c r="L89" s="1629">
        <v>3</v>
      </c>
      <c r="M89" s="1629"/>
      <c r="N89" s="1629"/>
      <c r="O89" s="1629"/>
      <c r="P89" s="1629">
        <v>4</v>
      </c>
      <c r="Q89" s="1629"/>
      <c r="R89" s="1629"/>
      <c r="S89" s="1629"/>
      <c r="T89" s="1629"/>
      <c r="U89" s="1629">
        <v>5</v>
      </c>
      <c r="V89" s="1629"/>
      <c r="W89" s="1629"/>
      <c r="X89" s="1629"/>
      <c r="Y89" s="1629">
        <v>6</v>
      </c>
      <c r="Z89" s="1629"/>
      <c r="AA89" s="1629"/>
      <c r="AB89" s="1629"/>
      <c r="AC89" s="1629">
        <v>7</v>
      </c>
      <c r="AD89" s="1629"/>
      <c r="AE89" s="1629"/>
      <c r="AF89" s="1629"/>
      <c r="AG89" s="1629">
        <v>8</v>
      </c>
      <c r="AH89" s="1629"/>
      <c r="AI89" s="1629"/>
      <c r="AJ89" s="1629"/>
      <c r="AK89" s="1629">
        <v>9</v>
      </c>
      <c r="AL89" s="1629"/>
      <c r="AM89" s="1629"/>
      <c r="AN89" s="1629"/>
      <c r="AO89" s="1629">
        <v>10</v>
      </c>
      <c r="AP89" s="1629"/>
      <c r="AQ89" s="1629"/>
      <c r="AR89" s="1629"/>
      <c r="AS89" s="1629">
        <v>11</v>
      </c>
      <c r="AT89" s="1629"/>
      <c r="AU89" s="1629"/>
      <c r="AV89" s="1629"/>
      <c r="AW89" s="1629">
        <v>12</v>
      </c>
      <c r="AX89" s="1629"/>
      <c r="AY89" s="1629"/>
      <c r="AZ89" s="1625"/>
      <c r="BA89" s="237"/>
      <c r="BB89" s="237"/>
      <c r="BC89" s="237"/>
      <c r="BD89" s="237"/>
      <c r="BE89" s="237"/>
      <c r="BF89" s="237"/>
      <c r="BG89" s="372"/>
      <c r="BH89" s="372"/>
      <c r="BI89" s="372"/>
      <c r="BJ89" s="372"/>
    </row>
    <row r="90" spans="1:65" s="205" customFormat="1" ht="18" customHeight="1">
      <c r="A90" s="261"/>
      <c r="B90" s="1588">
        <v>33701000</v>
      </c>
      <c r="C90" s="1588"/>
      <c r="D90" s="1588"/>
      <c r="E90" s="1588"/>
      <c r="F90" s="1588"/>
      <c r="G90" s="1588"/>
      <c r="H90" s="1849" t="str">
        <f>R79</f>
        <v>43:40:003632:576</v>
      </c>
      <c r="I90" s="1850"/>
      <c r="J90" s="1850"/>
      <c r="K90" s="1850"/>
      <c r="L90" s="1733" t="s">
        <v>1076</v>
      </c>
      <c r="M90" s="1733"/>
      <c r="N90" s="1733"/>
      <c r="O90" s="1733"/>
      <c r="P90" s="1851">
        <v>297972.09999999998</v>
      </c>
      <c r="Q90" s="1852"/>
      <c r="R90" s="1852"/>
      <c r="S90" s="1852"/>
      <c r="T90" s="1852"/>
      <c r="U90" s="1588">
        <v>1</v>
      </c>
      <c r="V90" s="1588"/>
      <c r="W90" s="1588"/>
      <c r="X90" s="1588"/>
      <c r="Y90" s="1588"/>
      <c r="Z90" s="1588"/>
      <c r="AA90" s="1588"/>
      <c r="AB90" s="1588"/>
      <c r="AC90" s="1588"/>
      <c r="AD90" s="1588"/>
      <c r="AE90" s="1588"/>
      <c r="AF90" s="1588"/>
      <c r="AG90" s="1853">
        <f>AW90/AK90*100</f>
        <v>1833333.3333333333</v>
      </c>
      <c r="AH90" s="1853"/>
      <c r="AI90" s="1853"/>
      <c r="AJ90" s="1853"/>
      <c r="AK90" s="1588">
        <v>1.5</v>
      </c>
      <c r="AL90" s="1588"/>
      <c r="AM90" s="1588"/>
      <c r="AN90" s="1588"/>
      <c r="AO90" s="1588">
        <v>12</v>
      </c>
      <c r="AP90" s="1588"/>
      <c r="AQ90" s="1588"/>
      <c r="AR90" s="1588"/>
      <c r="AS90" s="1588">
        <v>1</v>
      </c>
      <c r="AT90" s="1588"/>
      <c r="AU90" s="1588"/>
      <c r="AV90" s="1588"/>
      <c r="AW90" s="1839">
        <v>27500</v>
      </c>
      <c r="AX90" s="1839"/>
      <c r="AY90" s="1839"/>
      <c r="AZ90" s="1839"/>
      <c r="BA90" s="237"/>
      <c r="BB90" s="237"/>
      <c r="BC90" s="237"/>
      <c r="BD90" s="237"/>
      <c r="BE90" s="237"/>
      <c r="BF90" s="237"/>
      <c r="BG90" s="246"/>
      <c r="BH90" s="246"/>
      <c r="BI90" s="246"/>
      <c r="BJ90" s="246"/>
    </row>
    <row r="91" spans="1:65" s="205" customFormat="1" ht="18" customHeight="1">
      <c r="A91" s="261"/>
      <c r="B91" s="1800" t="s">
        <v>352</v>
      </c>
      <c r="C91" s="1800"/>
      <c r="D91" s="1800"/>
      <c r="E91" s="1800"/>
      <c r="F91" s="1800"/>
      <c r="G91" s="1800"/>
      <c r="H91" s="1228" t="s">
        <v>6</v>
      </c>
      <c r="I91" s="1228"/>
      <c r="J91" s="1228"/>
      <c r="K91" s="1228"/>
      <c r="L91" s="1228" t="s">
        <v>6</v>
      </c>
      <c r="M91" s="1228"/>
      <c r="N91" s="1228"/>
      <c r="O91" s="1228"/>
      <c r="P91" s="1588"/>
      <c r="Q91" s="1588"/>
      <c r="R91" s="1588"/>
      <c r="S91" s="1588"/>
      <c r="T91" s="1588"/>
      <c r="U91" s="1228" t="s">
        <v>6</v>
      </c>
      <c r="V91" s="1228"/>
      <c r="W91" s="1228"/>
      <c r="X91" s="1228"/>
      <c r="Y91" s="1228" t="s">
        <v>6</v>
      </c>
      <c r="Z91" s="1228"/>
      <c r="AA91" s="1228"/>
      <c r="AB91" s="1228"/>
      <c r="AC91" s="1588"/>
      <c r="AD91" s="1588"/>
      <c r="AE91" s="1588"/>
      <c r="AF91" s="1588"/>
      <c r="AG91" s="1588"/>
      <c r="AH91" s="1588"/>
      <c r="AI91" s="1588"/>
      <c r="AJ91" s="1588"/>
      <c r="AK91" s="1228" t="s">
        <v>6</v>
      </c>
      <c r="AL91" s="1228"/>
      <c r="AM91" s="1228"/>
      <c r="AN91" s="1228"/>
      <c r="AO91" s="1228" t="s">
        <v>6</v>
      </c>
      <c r="AP91" s="1228"/>
      <c r="AQ91" s="1228"/>
      <c r="AR91" s="1228"/>
      <c r="AS91" s="1228" t="s">
        <v>6</v>
      </c>
      <c r="AT91" s="1228"/>
      <c r="AU91" s="1228"/>
      <c r="AV91" s="1228"/>
      <c r="AW91" s="1839">
        <f>SUM(AW90:AZ90)</f>
        <v>27500</v>
      </c>
      <c r="AX91" s="1839"/>
      <c r="AY91" s="1839"/>
      <c r="AZ91" s="1839"/>
      <c r="BA91" s="237"/>
      <c r="BB91" s="237"/>
      <c r="BC91" s="237"/>
      <c r="BD91" s="237"/>
      <c r="BE91" s="237"/>
      <c r="BF91" s="237"/>
      <c r="BG91" s="246"/>
      <c r="BH91" s="246"/>
      <c r="BI91" s="246"/>
      <c r="BJ91" s="246"/>
    </row>
    <row r="93" spans="1:65" s="369" customFormat="1" ht="30" hidden="1" customHeight="1">
      <c r="A93" s="267"/>
      <c r="B93" s="1052" t="s">
        <v>737</v>
      </c>
      <c r="C93" s="1052"/>
      <c r="D93" s="1052"/>
      <c r="E93" s="1052"/>
      <c r="F93" s="1052"/>
      <c r="G93" s="1053"/>
      <c r="H93" s="1058" t="s">
        <v>736</v>
      </c>
      <c r="I93" s="1052"/>
      <c r="J93" s="1052"/>
      <c r="K93" s="1053"/>
      <c r="L93" s="1058" t="s">
        <v>735</v>
      </c>
      <c r="M93" s="1052"/>
      <c r="N93" s="1052"/>
      <c r="O93" s="1053"/>
      <c r="P93" s="1061" t="s">
        <v>734</v>
      </c>
      <c r="Q93" s="1062"/>
      <c r="R93" s="1062"/>
      <c r="S93" s="1062"/>
      <c r="T93" s="1062"/>
      <c r="U93" s="1062"/>
      <c r="V93" s="1062"/>
      <c r="W93" s="1062"/>
      <c r="X93" s="1062"/>
      <c r="Y93" s="1062"/>
      <c r="Z93" s="1062"/>
      <c r="AA93" s="1062"/>
      <c r="AB93" s="1062"/>
      <c r="AC93" s="1062"/>
      <c r="AD93" s="1062"/>
      <c r="AE93" s="1062"/>
      <c r="AF93" s="1062"/>
      <c r="AG93" s="1062"/>
      <c r="AH93" s="1062"/>
      <c r="AI93" s="1062"/>
      <c r="AJ93" s="1062"/>
      <c r="AK93" s="1062"/>
      <c r="AL93" s="1062"/>
      <c r="AM93" s="1062"/>
      <c r="AN93" s="1062"/>
      <c r="AO93" s="1062"/>
      <c r="AP93" s="1062"/>
      <c r="AQ93" s="1168"/>
      <c r="AR93" s="1058" t="s">
        <v>733</v>
      </c>
      <c r="AS93" s="1052"/>
      <c r="AT93" s="1052"/>
      <c r="AU93" s="1053"/>
      <c r="AV93" s="1058" t="s">
        <v>1</v>
      </c>
      <c r="AW93" s="1053"/>
      <c r="AX93" s="1058" t="s">
        <v>732</v>
      </c>
      <c r="AY93" s="1052"/>
      <c r="AZ93" s="1052"/>
      <c r="BA93" s="239"/>
      <c r="BB93" s="239"/>
      <c r="BC93" s="239"/>
      <c r="BD93" s="239"/>
      <c r="BE93" s="239"/>
      <c r="BF93" s="239"/>
      <c r="BG93" s="370"/>
      <c r="BH93" s="370"/>
      <c r="BI93" s="370"/>
      <c r="BJ93" s="370"/>
      <c r="BK93" s="370"/>
      <c r="BL93" s="370"/>
      <c r="BM93" s="370"/>
    </row>
    <row r="94" spans="1:65" s="366" customFormat="1" ht="50.1" hidden="1" customHeight="1">
      <c r="A94" s="368"/>
      <c r="B94" s="1054"/>
      <c r="C94" s="1054"/>
      <c r="D94" s="1054"/>
      <c r="E94" s="1054"/>
      <c r="F94" s="1054"/>
      <c r="G94" s="1055"/>
      <c r="H94" s="1059"/>
      <c r="I94" s="1054"/>
      <c r="J94" s="1054"/>
      <c r="K94" s="1055"/>
      <c r="L94" s="1059"/>
      <c r="M94" s="1054"/>
      <c r="N94" s="1054"/>
      <c r="O94" s="1055"/>
      <c r="P94" s="1061" t="s">
        <v>731</v>
      </c>
      <c r="Q94" s="1062"/>
      <c r="R94" s="1062"/>
      <c r="S94" s="1062"/>
      <c r="T94" s="1062"/>
      <c r="U94" s="1062"/>
      <c r="V94" s="1168"/>
      <c r="W94" s="1061" t="s">
        <v>730</v>
      </c>
      <c r="X94" s="1062"/>
      <c r="Y94" s="1062"/>
      <c r="Z94" s="1062"/>
      <c r="AA94" s="1062"/>
      <c r="AB94" s="1062"/>
      <c r="AC94" s="1168"/>
      <c r="AD94" s="1061" t="s">
        <v>729</v>
      </c>
      <c r="AE94" s="1062"/>
      <c r="AF94" s="1062"/>
      <c r="AG94" s="1062"/>
      <c r="AH94" s="1062"/>
      <c r="AI94" s="1062"/>
      <c r="AJ94" s="1168"/>
      <c r="AK94" s="1061" t="s">
        <v>728</v>
      </c>
      <c r="AL94" s="1062"/>
      <c r="AM94" s="1062"/>
      <c r="AN94" s="1062"/>
      <c r="AO94" s="1062"/>
      <c r="AP94" s="1062"/>
      <c r="AQ94" s="1168"/>
      <c r="AR94" s="1059"/>
      <c r="AS94" s="1054"/>
      <c r="AT94" s="1054"/>
      <c r="AU94" s="1055"/>
      <c r="AV94" s="1059"/>
      <c r="AW94" s="1055"/>
      <c r="AX94" s="1059"/>
      <c r="AY94" s="1054"/>
      <c r="AZ94" s="1054"/>
      <c r="BA94" s="239"/>
      <c r="BB94" s="239"/>
      <c r="BC94" s="239"/>
      <c r="BD94" s="239"/>
      <c r="BE94" s="239"/>
      <c r="BF94" s="239"/>
      <c r="BG94" s="367"/>
      <c r="BH94" s="367"/>
      <c r="BI94" s="367"/>
      <c r="BJ94" s="367"/>
      <c r="BK94" s="367"/>
      <c r="BL94" s="367"/>
      <c r="BM94" s="367"/>
    </row>
    <row r="95" spans="1:65" s="366" customFormat="1" ht="50.1" hidden="1" customHeight="1">
      <c r="A95" s="368"/>
      <c r="B95" s="1056"/>
      <c r="C95" s="1056"/>
      <c r="D95" s="1056"/>
      <c r="E95" s="1056"/>
      <c r="F95" s="1056"/>
      <c r="G95" s="1057"/>
      <c r="H95" s="1060"/>
      <c r="I95" s="1056"/>
      <c r="J95" s="1056"/>
      <c r="K95" s="1057"/>
      <c r="L95" s="1060"/>
      <c r="M95" s="1056"/>
      <c r="N95" s="1056"/>
      <c r="O95" s="1057"/>
      <c r="P95" s="1061" t="s">
        <v>725</v>
      </c>
      <c r="Q95" s="1062"/>
      <c r="R95" s="1168"/>
      <c r="S95" s="1061" t="s">
        <v>748</v>
      </c>
      <c r="T95" s="1062"/>
      <c r="U95" s="1062"/>
      <c r="V95" s="1168"/>
      <c r="W95" s="1061" t="s">
        <v>725</v>
      </c>
      <c r="X95" s="1062"/>
      <c r="Y95" s="1168"/>
      <c r="Z95" s="1061" t="s">
        <v>748</v>
      </c>
      <c r="AA95" s="1062"/>
      <c r="AB95" s="1062"/>
      <c r="AC95" s="1168"/>
      <c r="AD95" s="1061" t="s">
        <v>725</v>
      </c>
      <c r="AE95" s="1062"/>
      <c r="AF95" s="1168"/>
      <c r="AG95" s="1061" t="s">
        <v>397</v>
      </c>
      <c r="AH95" s="1062"/>
      <c r="AI95" s="1062"/>
      <c r="AJ95" s="1168"/>
      <c r="AK95" s="1061" t="s">
        <v>725</v>
      </c>
      <c r="AL95" s="1062"/>
      <c r="AM95" s="1168"/>
      <c r="AN95" s="1061" t="s">
        <v>397</v>
      </c>
      <c r="AO95" s="1062"/>
      <c r="AP95" s="1062"/>
      <c r="AQ95" s="1168"/>
      <c r="AR95" s="1060"/>
      <c r="AS95" s="1056"/>
      <c r="AT95" s="1056"/>
      <c r="AU95" s="1057"/>
      <c r="AV95" s="1060"/>
      <c r="AW95" s="1057"/>
      <c r="AX95" s="1060"/>
      <c r="AY95" s="1056"/>
      <c r="AZ95" s="1056"/>
      <c r="BA95" s="239"/>
      <c r="BB95" s="239"/>
      <c r="BC95" s="239"/>
      <c r="BD95" s="239"/>
      <c r="BE95" s="239"/>
      <c r="BF95" s="239"/>
      <c r="BG95" s="367"/>
      <c r="BH95" s="367"/>
      <c r="BI95" s="367"/>
      <c r="BJ95" s="367"/>
      <c r="BK95" s="367"/>
      <c r="BL95" s="367"/>
      <c r="BM95" s="367"/>
    </row>
    <row r="96" spans="1:65" s="182" customFormat="1" ht="15" hidden="1" customHeight="1" thickBot="1">
      <c r="A96" s="261"/>
      <c r="B96" s="1854">
        <v>1</v>
      </c>
      <c r="C96" s="1854"/>
      <c r="D96" s="1854"/>
      <c r="E96" s="1854"/>
      <c r="F96" s="1854"/>
      <c r="G96" s="1799"/>
      <c r="H96" s="1798">
        <v>13</v>
      </c>
      <c r="I96" s="1854"/>
      <c r="J96" s="1854"/>
      <c r="K96" s="1799"/>
      <c r="L96" s="1798">
        <v>14</v>
      </c>
      <c r="M96" s="1854"/>
      <c r="N96" s="1854"/>
      <c r="O96" s="1799"/>
      <c r="P96" s="1798">
        <v>15</v>
      </c>
      <c r="Q96" s="1854"/>
      <c r="R96" s="1799"/>
      <c r="S96" s="1798">
        <v>16</v>
      </c>
      <c r="T96" s="1854"/>
      <c r="U96" s="1854"/>
      <c r="V96" s="1799"/>
      <c r="W96" s="1798">
        <v>17</v>
      </c>
      <c r="X96" s="1854"/>
      <c r="Y96" s="1799"/>
      <c r="Z96" s="1798">
        <v>18</v>
      </c>
      <c r="AA96" s="1854"/>
      <c r="AB96" s="1854"/>
      <c r="AC96" s="1799"/>
      <c r="AD96" s="1798">
        <v>19</v>
      </c>
      <c r="AE96" s="1854"/>
      <c r="AF96" s="1799"/>
      <c r="AG96" s="1798">
        <v>20</v>
      </c>
      <c r="AH96" s="1854"/>
      <c r="AI96" s="1854"/>
      <c r="AJ96" s="1799"/>
      <c r="AK96" s="1798">
        <v>21</v>
      </c>
      <c r="AL96" s="1854"/>
      <c r="AM96" s="1799"/>
      <c r="AN96" s="1798">
        <v>22</v>
      </c>
      <c r="AO96" s="1854"/>
      <c r="AP96" s="1854"/>
      <c r="AQ96" s="1799"/>
      <c r="AR96" s="1798">
        <v>23</v>
      </c>
      <c r="AS96" s="1854"/>
      <c r="AT96" s="1854"/>
      <c r="AU96" s="1799"/>
      <c r="AV96" s="1798">
        <v>24</v>
      </c>
      <c r="AW96" s="1799"/>
      <c r="AX96" s="1798">
        <v>25</v>
      </c>
      <c r="AY96" s="1854"/>
      <c r="AZ96" s="1854"/>
      <c r="BA96" s="237"/>
      <c r="BB96" s="237"/>
      <c r="BC96" s="237"/>
      <c r="BD96" s="237"/>
      <c r="BE96" s="237"/>
      <c r="BF96" s="237"/>
      <c r="BG96" s="365"/>
      <c r="BH96" s="365"/>
      <c r="BI96" s="365"/>
      <c r="BJ96" s="365"/>
      <c r="BK96" s="365"/>
      <c r="BL96" s="365"/>
      <c r="BM96" s="365"/>
    </row>
    <row r="97" spans="1:65" s="182" customFormat="1" ht="18" hidden="1" customHeight="1">
      <c r="A97" s="177"/>
      <c r="B97" s="1855"/>
      <c r="C97" s="1856"/>
      <c r="D97" s="1856"/>
      <c r="E97" s="1856"/>
      <c r="F97" s="1856"/>
      <c r="G97" s="1857"/>
      <c r="H97" s="1855"/>
      <c r="I97" s="1856"/>
      <c r="J97" s="1856"/>
      <c r="K97" s="1857"/>
      <c r="L97" s="1855"/>
      <c r="M97" s="1856"/>
      <c r="N97" s="1856"/>
      <c r="O97" s="1857"/>
      <c r="P97" s="1855"/>
      <c r="Q97" s="1856"/>
      <c r="R97" s="1857"/>
      <c r="S97" s="1855"/>
      <c r="T97" s="1856"/>
      <c r="U97" s="1856"/>
      <c r="V97" s="1857"/>
      <c r="W97" s="1855"/>
      <c r="X97" s="1856"/>
      <c r="Y97" s="1857"/>
      <c r="Z97" s="1855"/>
      <c r="AA97" s="1856"/>
      <c r="AB97" s="1856"/>
      <c r="AC97" s="1857"/>
      <c r="AD97" s="1855"/>
      <c r="AE97" s="1856"/>
      <c r="AF97" s="1857"/>
      <c r="AG97" s="1855"/>
      <c r="AH97" s="1856"/>
      <c r="AI97" s="1856"/>
      <c r="AJ97" s="1857"/>
      <c r="AK97" s="1855"/>
      <c r="AL97" s="1856"/>
      <c r="AM97" s="1857"/>
      <c r="AN97" s="1855"/>
      <c r="AO97" s="1856"/>
      <c r="AP97" s="1856"/>
      <c r="AQ97" s="1857"/>
      <c r="AR97" s="1855"/>
      <c r="AS97" s="1856"/>
      <c r="AT97" s="1856"/>
      <c r="AU97" s="1857"/>
      <c r="AV97" s="1858" t="s">
        <v>7</v>
      </c>
      <c r="AW97" s="1859"/>
      <c r="AX97" s="1796"/>
      <c r="AY97" s="1860"/>
      <c r="AZ97" s="1861"/>
      <c r="BA97" s="316"/>
      <c r="BB97" s="316"/>
      <c r="BC97" s="316"/>
      <c r="BD97" s="316"/>
      <c r="BE97" s="316"/>
      <c r="BF97" s="316"/>
      <c r="BG97" s="365"/>
      <c r="BH97" s="365"/>
      <c r="BI97" s="365"/>
      <c r="BJ97" s="365"/>
      <c r="BK97" s="365"/>
      <c r="BL97" s="365"/>
      <c r="BM97" s="365"/>
    </row>
    <row r="98" spans="1:65" s="182" customFormat="1" ht="18" hidden="1" customHeight="1">
      <c r="A98" s="177"/>
      <c r="B98" s="1626"/>
      <c r="C98" s="1627"/>
      <c r="D98" s="1627"/>
      <c r="E98" s="1627"/>
      <c r="F98" s="1627"/>
      <c r="G98" s="1628"/>
      <c r="H98" s="1626"/>
      <c r="I98" s="1627"/>
      <c r="J98" s="1627"/>
      <c r="K98" s="1628"/>
      <c r="L98" s="1626"/>
      <c r="M98" s="1627"/>
      <c r="N98" s="1627"/>
      <c r="O98" s="1628"/>
      <c r="P98" s="1626"/>
      <c r="Q98" s="1627"/>
      <c r="R98" s="1628"/>
      <c r="S98" s="1626"/>
      <c r="T98" s="1627"/>
      <c r="U98" s="1627"/>
      <c r="V98" s="1628"/>
      <c r="W98" s="1626"/>
      <c r="X98" s="1627"/>
      <c r="Y98" s="1628"/>
      <c r="Z98" s="1626"/>
      <c r="AA98" s="1627"/>
      <c r="AB98" s="1627"/>
      <c r="AC98" s="1628"/>
      <c r="AD98" s="1626"/>
      <c r="AE98" s="1627"/>
      <c r="AF98" s="1628"/>
      <c r="AG98" s="1626"/>
      <c r="AH98" s="1627"/>
      <c r="AI98" s="1627"/>
      <c r="AJ98" s="1628"/>
      <c r="AK98" s="1626"/>
      <c r="AL98" s="1627"/>
      <c r="AM98" s="1628"/>
      <c r="AN98" s="1626" t="s">
        <v>614</v>
      </c>
      <c r="AO98" s="1627"/>
      <c r="AP98" s="1627"/>
      <c r="AQ98" s="1628"/>
      <c r="AR98" s="1626"/>
      <c r="AS98" s="1627"/>
      <c r="AT98" s="1627"/>
      <c r="AU98" s="1628"/>
      <c r="AV98" s="1250" t="s">
        <v>9</v>
      </c>
      <c r="AW98" s="1252"/>
      <c r="AX98" s="1626"/>
      <c r="AY98" s="1627"/>
      <c r="AZ98" s="1865"/>
      <c r="BA98" s="316"/>
      <c r="BB98" s="316"/>
      <c r="BC98" s="316"/>
      <c r="BD98" s="316"/>
      <c r="BE98" s="316"/>
      <c r="BF98" s="316"/>
      <c r="BG98" s="365"/>
      <c r="BH98" s="365"/>
      <c r="BI98" s="365"/>
      <c r="BJ98" s="365"/>
      <c r="BK98" s="365"/>
      <c r="BL98" s="365"/>
      <c r="BM98" s="365"/>
    </row>
    <row r="99" spans="1:65" s="182" customFormat="1" ht="18" hidden="1" customHeight="1">
      <c r="A99" s="177"/>
      <c r="B99" s="1626"/>
      <c r="C99" s="1627"/>
      <c r="D99" s="1627"/>
      <c r="E99" s="1627"/>
      <c r="F99" s="1627"/>
      <c r="G99" s="1628"/>
      <c r="H99" s="1626"/>
      <c r="I99" s="1627"/>
      <c r="J99" s="1627"/>
      <c r="K99" s="1628"/>
      <c r="L99" s="1626"/>
      <c r="M99" s="1627"/>
      <c r="N99" s="1627"/>
      <c r="O99" s="1628"/>
      <c r="P99" s="1626"/>
      <c r="Q99" s="1627"/>
      <c r="R99" s="1628"/>
      <c r="S99" s="1626"/>
      <c r="T99" s="1627"/>
      <c r="U99" s="1627"/>
      <c r="V99" s="1628"/>
      <c r="W99" s="1626"/>
      <c r="X99" s="1627"/>
      <c r="Y99" s="1628"/>
      <c r="Z99" s="1626"/>
      <c r="AA99" s="1627"/>
      <c r="AB99" s="1627"/>
      <c r="AC99" s="1628"/>
      <c r="AD99" s="1626"/>
      <c r="AE99" s="1627"/>
      <c r="AF99" s="1628"/>
      <c r="AG99" s="1626"/>
      <c r="AH99" s="1627"/>
      <c r="AI99" s="1627"/>
      <c r="AJ99" s="1628"/>
      <c r="AK99" s="1626"/>
      <c r="AL99" s="1627"/>
      <c r="AM99" s="1628"/>
      <c r="AN99" s="1626"/>
      <c r="AO99" s="1627"/>
      <c r="AP99" s="1627"/>
      <c r="AQ99" s="1628"/>
      <c r="AR99" s="1626"/>
      <c r="AS99" s="1627"/>
      <c r="AT99" s="1627"/>
      <c r="AU99" s="1628"/>
      <c r="AV99" s="1250" t="s">
        <v>555</v>
      </c>
      <c r="AW99" s="1252"/>
      <c r="AX99" s="1626"/>
      <c r="AY99" s="1627"/>
      <c r="AZ99" s="1865"/>
      <c r="BA99" s="316"/>
      <c r="BB99" s="316"/>
      <c r="BC99" s="316"/>
      <c r="BD99" s="316"/>
      <c r="BE99" s="316"/>
      <c r="BF99" s="316"/>
      <c r="BG99" s="365"/>
      <c r="BH99" s="365"/>
      <c r="BI99" s="365"/>
      <c r="BJ99" s="365"/>
      <c r="BK99" s="365"/>
      <c r="BL99" s="365"/>
      <c r="BM99" s="365"/>
    </row>
    <row r="100" spans="1:65" s="182" customFormat="1" ht="18" hidden="1" customHeight="1" thickBot="1">
      <c r="A100" s="177"/>
      <c r="B100" s="1866" t="s">
        <v>6</v>
      </c>
      <c r="C100" s="1867"/>
      <c r="D100" s="1867"/>
      <c r="E100" s="1867"/>
      <c r="F100" s="1867"/>
      <c r="G100" s="1290"/>
      <c r="H100" s="1798"/>
      <c r="I100" s="1854"/>
      <c r="J100" s="1854"/>
      <c r="K100" s="1799"/>
      <c r="L100" s="1866" t="s">
        <v>6</v>
      </c>
      <c r="M100" s="1867"/>
      <c r="N100" s="1867"/>
      <c r="O100" s="1290"/>
      <c r="P100" s="1866" t="s">
        <v>6</v>
      </c>
      <c r="Q100" s="1867"/>
      <c r="R100" s="1290"/>
      <c r="S100" s="1798"/>
      <c r="T100" s="1854"/>
      <c r="U100" s="1854"/>
      <c r="V100" s="1799"/>
      <c r="W100" s="1866" t="s">
        <v>6</v>
      </c>
      <c r="X100" s="1867"/>
      <c r="Y100" s="1290"/>
      <c r="Z100" s="1798"/>
      <c r="AA100" s="1854"/>
      <c r="AB100" s="1854"/>
      <c r="AC100" s="1799"/>
      <c r="AD100" s="1866" t="s">
        <v>6</v>
      </c>
      <c r="AE100" s="1867"/>
      <c r="AF100" s="1290"/>
      <c r="AG100" s="1798"/>
      <c r="AH100" s="1854"/>
      <c r="AI100" s="1854"/>
      <c r="AJ100" s="1799"/>
      <c r="AK100" s="1866" t="s">
        <v>6</v>
      </c>
      <c r="AL100" s="1867"/>
      <c r="AM100" s="1290"/>
      <c r="AN100" s="1798"/>
      <c r="AO100" s="1854"/>
      <c r="AP100" s="1854"/>
      <c r="AQ100" s="1799"/>
      <c r="AR100" s="1798"/>
      <c r="AS100" s="1854"/>
      <c r="AT100" s="1854"/>
      <c r="AU100" s="1799"/>
      <c r="AV100" s="1798">
        <v>9000</v>
      </c>
      <c r="AW100" s="1799"/>
      <c r="AX100" s="1862"/>
      <c r="AY100" s="1863"/>
      <c r="AZ100" s="1864"/>
      <c r="BA100" s="316"/>
      <c r="BB100" s="316"/>
      <c r="BC100" s="316"/>
      <c r="BD100" s="316"/>
      <c r="BE100" s="316"/>
      <c r="BF100" s="316"/>
      <c r="BG100" s="365"/>
      <c r="BH100" s="365"/>
      <c r="BI100" s="365"/>
      <c r="BJ100" s="365"/>
      <c r="BK100" s="365"/>
      <c r="BL100" s="365"/>
      <c r="BM100" s="365"/>
    </row>
    <row r="101" spans="1:65" ht="13.9" hidden="1" customHeight="1"/>
    <row r="102" spans="1:65" s="182" customFormat="1" ht="15" customHeight="1">
      <c r="A102" s="177"/>
      <c r="B102" s="1847" t="s">
        <v>1442</v>
      </c>
      <c r="C102" s="1847"/>
      <c r="D102" s="1847"/>
      <c r="E102" s="1847"/>
      <c r="F102" s="1847"/>
      <c r="G102" s="1847"/>
      <c r="H102" s="1847"/>
      <c r="I102" s="1847"/>
      <c r="J102" s="1847"/>
      <c r="K102" s="1847"/>
      <c r="L102" s="1847"/>
      <c r="M102" s="1847"/>
      <c r="N102" s="1847"/>
      <c r="O102" s="1847"/>
      <c r="P102" s="1847"/>
      <c r="Q102" s="1847"/>
      <c r="R102" s="1847"/>
      <c r="S102" s="1847"/>
      <c r="T102" s="1847"/>
      <c r="U102" s="1847"/>
      <c r="V102" s="1847"/>
      <c r="W102" s="1847"/>
      <c r="X102" s="1847"/>
      <c r="Y102" s="1847"/>
      <c r="Z102" s="1847"/>
      <c r="AA102" s="1847"/>
      <c r="AB102" s="1847"/>
      <c r="AC102" s="1847"/>
      <c r="AD102" s="1847"/>
      <c r="AE102" s="1847"/>
      <c r="AF102" s="1847"/>
      <c r="AG102" s="1847"/>
      <c r="AH102" s="1847"/>
      <c r="AI102" s="1847"/>
      <c r="AJ102" s="1847"/>
      <c r="AK102" s="1847"/>
      <c r="AL102" s="1847"/>
      <c r="AM102" s="1847"/>
      <c r="AN102" s="1847"/>
      <c r="AO102" s="1847"/>
      <c r="AP102" s="1847"/>
      <c r="AQ102" s="1847"/>
      <c r="AR102" s="1847"/>
      <c r="AS102" s="1847"/>
      <c r="AT102" s="1847"/>
      <c r="AU102" s="1847"/>
      <c r="AV102" s="1847"/>
      <c r="AW102" s="1847"/>
      <c r="AX102" s="1847"/>
      <c r="AY102" s="1847"/>
      <c r="AZ102" s="1847"/>
      <c r="BA102" s="1847"/>
      <c r="BB102" s="1847"/>
      <c r="BC102" s="1847"/>
      <c r="BD102" s="1847"/>
      <c r="BE102" s="1847"/>
      <c r="BF102" s="1847"/>
    </row>
    <row r="103" spans="1:65" s="178" customFormat="1" ht="8.1" customHeight="1">
      <c r="A103" s="177"/>
      <c r="B103" s="601"/>
      <c r="C103" s="601"/>
      <c r="D103" s="601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601"/>
      <c r="AA103" s="601"/>
      <c r="AB103" s="601"/>
      <c r="AC103" s="601"/>
      <c r="AD103" s="601"/>
      <c r="AE103" s="601"/>
      <c r="AF103" s="601"/>
      <c r="AG103" s="601"/>
      <c r="AH103" s="601"/>
      <c r="AI103" s="601"/>
      <c r="AJ103" s="601"/>
      <c r="AK103" s="601"/>
      <c r="AL103" s="601"/>
      <c r="AM103" s="601"/>
      <c r="AN103" s="601"/>
      <c r="AO103" s="601"/>
      <c r="AP103" s="601"/>
      <c r="AQ103" s="601"/>
      <c r="AR103" s="601"/>
      <c r="AS103" s="601"/>
      <c r="AT103" s="601"/>
      <c r="AU103" s="601"/>
      <c r="AV103" s="601"/>
      <c r="AW103" s="601"/>
      <c r="AX103" s="601"/>
      <c r="AY103" s="601"/>
      <c r="AZ103" s="60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</row>
    <row r="104" spans="1:65" s="205" customFormat="1" ht="99.95" customHeight="1">
      <c r="A104" s="261"/>
      <c r="B104" s="1052" t="s">
        <v>737</v>
      </c>
      <c r="C104" s="1052"/>
      <c r="D104" s="1052"/>
      <c r="E104" s="1052"/>
      <c r="F104" s="1052"/>
      <c r="G104" s="1053"/>
      <c r="H104" s="1044" t="s">
        <v>747</v>
      </c>
      <c r="I104" s="1044"/>
      <c r="J104" s="1044"/>
      <c r="K104" s="1044"/>
      <c r="L104" s="1044" t="s">
        <v>746</v>
      </c>
      <c r="M104" s="1044"/>
      <c r="N104" s="1044"/>
      <c r="O104" s="1044"/>
      <c r="P104" s="1044" t="s">
        <v>751</v>
      </c>
      <c r="Q104" s="1044"/>
      <c r="R104" s="1044"/>
      <c r="S104" s="1044"/>
      <c r="T104" s="1044"/>
      <c r="U104" s="1044" t="s">
        <v>744</v>
      </c>
      <c r="V104" s="1044"/>
      <c r="W104" s="1044"/>
      <c r="X104" s="1044"/>
      <c r="Y104" s="1044" t="s">
        <v>743</v>
      </c>
      <c r="Z104" s="1044"/>
      <c r="AA104" s="1044"/>
      <c r="AB104" s="1044"/>
      <c r="AC104" s="1044"/>
      <c r="AD104" s="1044"/>
      <c r="AE104" s="1044"/>
      <c r="AF104" s="1044"/>
      <c r="AG104" s="1044" t="s">
        <v>742</v>
      </c>
      <c r="AH104" s="1044"/>
      <c r="AI104" s="1044"/>
      <c r="AJ104" s="1044"/>
      <c r="AK104" s="1044" t="s">
        <v>741</v>
      </c>
      <c r="AL104" s="1044"/>
      <c r="AM104" s="1044"/>
      <c r="AN104" s="1044"/>
      <c r="AO104" s="1044" t="s">
        <v>740</v>
      </c>
      <c r="AP104" s="1044"/>
      <c r="AQ104" s="1044"/>
      <c r="AR104" s="1044"/>
      <c r="AS104" s="1044" t="s">
        <v>750</v>
      </c>
      <c r="AT104" s="1044"/>
      <c r="AU104" s="1044"/>
      <c r="AV104" s="1044"/>
      <c r="AW104" s="1058" t="s">
        <v>738</v>
      </c>
      <c r="AX104" s="1052"/>
      <c r="AY104" s="1052"/>
      <c r="AZ104" s="1052"/>
      <c r="BA104" s="318"/>
      <c r="BB104" s="318"/>
      <c r="BC104" s="318"/>
      <c r="BD104" s="318"/>
      <c r="BE104" s="318"/>
      <c r="BF104" s="318"/>
      <c r="BG104" s="246"/>
      <c r="BH104" s="246"/>
      <c r="BI104" s="246"/>
      <c r="BJ104" s="246"/>
    </row>
    <row r="105" spans="1:65" s="205" customFormat="1" ht="50.1" customHeight="1">
      <c r="A105" s="261"/>
      <c r="B105" s="1056"/>
      <c r="C105" s="1056"/>
      <c r="D105" s="1056"/>
      <c r="E105" s="1056"/>
      <c r="F105" s="1056"/>
      <c r="G105" s="1057"/>
      <c r="H105" s="1044"/>
      <c r="I105" s="1044"/>
      <c r="J105" s="1044"/>
      <c r="K105" s="1044"/>
      <c r="L105" s="1044"/>
      <c r="M105" s="1044"/>
      <c r="N105" s="1044"/>
      <c r="O105" s="1044"/>
      <c r="P105" s="1044"/>
      <c r="Q105" s="1044"/>
      <c r="R105" s="1044"/>
      <c r="S105" s="1044"/>
      <c r="T105" s="1044"/>
      <c r="U105" s="1044"/>
      <c r="V105" s="1044"/>
      <c r="W105" s="1044"/>
      <c r="X105" s="1044"/>
      <c r="Y105" s="1061" t="s">
        <v>725</v>
      </c>
      <c r="Z105" s="1062"/>
      <c r="AA105" s="1062"/>
      <c r="AB105" s="1168"/>
      <c r="AC105" s="1044" t="s">
        <v>397</v>
      </c>
      <c r="AD105" s="1044"/>
      <c r="AE105" s="1044"/>
      <c r="AF105" s="1044"/>
      <c r="AG105" s="1044"/>
      <c r="AH105" s="1044"/>
      <c r="AI105" s="1044"/>
      <c r="AJ105" s="1044"/>
      <c r="AK105" s="1044"/>
      <c r="AL105" s="1044"/>
      <c r="AM105" s="1044"/>
      <c r="AN105" s="1044"/>
      <c r="AO105" s="1044"/>
      <c r="AP105" s="1044"/>
      <c r="AQ105" s="1044"/>
      <c r="AR105" s="1044"/>
      <c r="AS105" s="1044"/>
      <c r="AT105" s="1044"/>
      <c r="AU105" s="1044"/>
      <c r="AV105" s="1044"/>
      <c r="AW105" s="1060"/>
      <c r="AX105" s="1056"/>
      <c r="AY105" s="1056"/>
      <c r="AZ105" s="1056"/>
      <c r="BA105" s="318"/>
      <c r="BB105" s="318"/>
      <c r="BC105" s="318"/>
      <c r="BD105" s="318"/>
      <c r="BE105" s="318"/>
      <c r="BF105" s="318"/>
      <c r="BG105" s="246"/>
      <c r="BH105" s="246"/>
      <c r="BI105" s="246"/>
      <c r="BJ105" s="246"/>
    </row>
    <row r="106" spans="1:65" s="371" customFormat="1">
      <c r="A106" s="180"/>
      <c r="B106" s="1590">
        <v>1</v>
      </c>
      <c r="C106" s="1629"/>
      <c r="D106" s="1629"/>
      <c r="E106" s="1629"/>
      <c r="F106" s="1629"/>
      <c r="G106" s="1629"/>
      <c r="H106" s="1629">
        <v>2</v>
      </c>
      <c r="I106" s="1629"/>
      <c r="J106" s="1629"/>
      <c r="K106" s="1629"/>
      <c r="L106" s="1629">
        <v>3</v>
      </c>
      <c r="M106" s="1629"/>
      <c r="N106" s="1629"/>
      <c r="O106" s="1629"/>
      <c r="P106" s="1629">
        <v>4</v>
      </c>
      <c r="Q106" s="1629"/>
      <c r="R106" s="1629"/>
      <c r="S106" s="1629"/>
      <c r="T106" s="1629"/>
      <c r="U106" s="1629">
        <v>5</v>
      </c>
      <c r="V106" s="1629"/>
      <c r="W106" s="1629"/>
      <c r="X106" s="1629"/>
      <c r="Y106" s="1629">
        <v>6</v>
      </c>
      <c r="Z106" s="1629"/>
      <c r="AA106" s="1629"/>
      <c r="AB106" s="1629"/>
      <c r="AC106" s="1629">
        <v>7</v>
      </c>
      <c r="AD106" s="1629"/>
      <c r="AE106" s="1629"/>
      <c r="AF106" s="1629"/>
      <c r="AG106" s="1629">
        <v>8</v>
      </c>
      <c r="AH106" s="1629"/>
      <c r="AI106" s="1629"/>
      <c r="AJ106" s="1629"/>
      <c r="AK106" s="1629">
        <v>9</v>
      </c>
      <c r="AL106" s="1629"/>
      <c r="AM106" s="1629"/>
      <c r="AN106" s="1629"/>
      <c r="AO106" s="1629">
        <v>10</v>
      </c>
      <c r="AP106" s="1629"/>
      <c r="AQ106" s="1629"/>
      <c r="AR106" s="1629"/>
      <c r="AS106" s="1629">
        <v>11</v>
      </c>
      <c r="AT106" s="1629"/>
      <c r="AU106" s="1629"/>
      <c r="AV106" s="1629"/>
      <c r="AW106" s="1629">
        <v>12</v>
      </c>
      <c r="AX106" s="1629"/>
      <c r="AY106" s="1629"/>
      <c r="AZ106" s="1625"/>
      <c r="BA106" s="237"/>
      <c r="BB106" s="237"/>
      <c r="BC106" s="237"/>
      <c r="BD106" s="237"/>
      <c r="BE106" s="237"/>
      <c r="BF106" s="237"/>
      <c r="BG106" s="372"/>
      <c r="BH106" s="372"/>
      <c r="BI106" s="372"/>
      <c r="BJ106" s="372"/>
    </row>
    <row r="107" spans="1:65" s="205" customFormat="1" ht="18" customHeight="1">
      <c r="A107" s="261"/>
      <c r="B107" s="1588">
        <v>33701000</v>
      </c>
      <c r="C107" s="1588"/>
      <c r="D107" s="1588"/>
      <c r="E107" s="1588"/>
      <c r="F107" s="1588"/>
      <c r="G107" s="1588"/>
      <c r="H107" s="1849" t="str">
        <f>R79</f>
        <v>43:40:003632:576</v>
      </c>
      <c r="I107" s="1850"/>
      <c r="J107" s="1850"/>
      <c r="K107" s="1850"/>
      <c r="L107" s="1733" t="s">
        <v>1076</v>
      </c>
      <c r="M107" s="1733"/>
      <c r="N107" s="1733"/>
      <c r="O107" s="1733"/>
      <c r="P107" s="1851">
        <v>297972.09999999998</v>
      </c>
      <c r="Q107" s="1852"/>
      <c r="R107" s="1852"/>
      <c r="S107" s="1852"/>
      <c r="T107" s="1852"/>
      <c r="U107" s="1588">
        <v>1</v>
      </c>
      <c r="V107" s="1588"/>
      <c r="W107" s="1588"/>
      <c r="X107" s="1588"/>
      <c r="Y107" s="1588"/>
      <c r="Z107" s="1588"/>
      <c r="AA107" s="1588"/>
      <c r="AB107" s="1588"/>
      <c r="AC107" s="1588"/>
      <c r="AD107" s="1588"/>
      <c r="AE107" s="1588"/>
      <c r="AF107" s="1588"/>
      <c r="AG107" s="1853">
        <f>AW107/AK107*100</f>
        <v>1833333.3333333333</v>
      </c>
      <c r="AH107" s="1853"/>
      <c r="AI107" s="1853"/>
      <c r="AJ107" s="1853"/>
      <c r="AK107" s="1588">
        <v>1.5</v>
      </c>
      <c r="AL107" s="1588"/>
      <c r="AM107" s="1588"/>
      <c r="AN107" s="1588"/>
      <c r="AO107" s="1588">
        <v>12</v>
      </c>
      <c r="AP107" s="1588"/>
      <c r="AQ107" s="1588"/>
      <c r="AR107" s="1588"/>
      <c r="AS107" s="1588">
        <v>1</v>
      </c>
      <c r="AT107" s="1588"/>
      <c r="AU107" s="1588"/>
      <c r="AV107" s="1588"/>
      <c r="AW107" s="1839">
        <v>27500</v>
      </c>
      <c r="AX107" s="1839"/>
      <c r="AY107" s="1839"/>
      <c r="AZ107" s="1839"/>
      <c r="BA107" s="237"/>
      <c r="BB107" s="237"/>
      <c r="BC107" s="237"/>
      <c r="BD107" s="237"/>
      <c r="BE107" s="237"/>
      <c r="BF107" s="237"/>
      <c r="BG107" s="246"/>
      <c r="BH107" s="246"/>
      <c r="BI107" s="246"/>
      <c r="BJ107" s="246"/>
    </row>
    <row r="108" spans="1:65" s="205" customFormat="1" ht="18" customHeight="1">
      <c r="A108" s="261"/>
      <c r="B108" s="1800" t="s">
        <v>352</v>
      </c>
      <c r="C108" s="1800"/>
      <c r="D108" s="1800"/>
      <c r="E108" s="1800"/>
      <c r="F108" s="1800"/>
      <c r="G108" s="1800"/>
      <c r="H108" s="1228" t="s">
        <v>6</v>
      </c>
      <c r="I108" s="1228"/>
      <c r="J108" s="1228"/>
      <c r="K108" s="1228"/>
      <c r="L108" s="1228" t="s">
        <v>6</v>
      </c>
      <c r="M108" s="1228"/>
      <c r="N108" s="1228"/>
      <c r="O108" s="1228"/>
      <c r="P108" s="1588"/>
      <c r="Q108" s="1588"/>
      <c r="R108" s="1588"/>
      <c r="S108" s="1588"/>
      <c r="T108" s="1588"/>
      <c r="U108" s="1228" t="s">
        <v>6</v>
      </c>
      <c r="V108" s="1228"/>
      <c r="W108" s="1228"/>
      <c r="X108" s="1228"/>
      <c r="Y108" s="1228" t="s">
        <v>6</v>
      </c>
      <c r="Z108" s="1228"/>
      <c r="AA108" s="1228"/>
      <c r="AB108" s="1228"/>
      <c r="AC108" s="1588"/>
      <c r="AD108" s="1588"/>
      <c r="AE108" s="1588"/>
      <c r="AF108" s="1588"/>
      <c r="AG108" s="1588"/>
      <c r="AH108" s="1588"/>
      <c r="AI108" s="1588"/>
      <c r="AJ108" s="1588"/>
      <c r="AK108" s="1228" t="s">
        <v>6</v>
      </c>
      <c r="AL108" s="1228"/>
      <c r="AM108" s="1228"/>
      <c r="AN108" s="1228"/>
      <c r="AO108" s="1228" t="s">
        <v>6</v>
      </c>
      <c r="AP108" s="1228"/>
      <c r="AQ108" s="1228"/>
      <c r="AR108" s="1228"/>
      <c r="AS108" s="1228" t="s">
        <v>6</v>
      </c>
      <c r="AT108" s="1228"/>
      <c r="AU108" s="1228"/>
      <c r="AV108" s="1228"/>
      <c r="AW108" s="1839">
        <f>SUM(AW107:AZ107)</f>
        <v>27500</v>
      </c>
      <c r="AX108" s="1839"/>
      <c r="AY108" s="1839"/>
      <c r="AZ108" s="1839"/>
      <c r="BA108" s="237"/>
      <c r="BB108" s="237"/>
      <c r="BC108" s="237"/>
      <c r="BD108" s="237"/>
      <c r="BE108" s="237"/>
      <c r="BF108" s="237"/>
      <c r="BG108" s="246"/>
      <c r="BH108" s="246"/>
      <c r="BI108" s="246"/>
      <c r="BJ108" s="246"/>
    </row>
    <row r="110" spans="1:65" s="369" customFormat="1" ht="30" hidden="1" customHeight="1">
      <c r="A110" s="267"/>
      <c r="B110" s="1052" t="s">
        <v>737</v>
      </c>
      <c r="C110" s="1052"/>
      <c r="D110" s="1052"/>
      <c r="E110" s="1052"/>
      <c r="F110" s="1052"/>
      <c r="G110" s="1053"/>
      <c r="H110" s="1058" t="s">
        <v>736</v>
      </c>
      <c r="I110" s="1052"/>
      <c r="J110" s="1052"/>
      <c r="K110" s="1053"/>
      <c r="L110" s="1058" t="s">
        <v>735</v>
      </c>
      <c r="M110" s="1052"/>
      <c r="N110" s="1052"/>
      <c r="O110" s="1053"/>
      <c r="P110" s="1061" t="s">
        <v>734</v>
      </c>
      <c r="Q110" s="1062"/>
      <c r="R110" s="1062"/>
      <c r="S110" s="1062"/>
      <c r="T110" s="1062"/>
      <c r="U110" s="1062"/>
      <c r="V110" s="1062"/>
      <c r="W110" s="1062"/>
      <c r="X110" s="1062"/>
      <c r="Y110" s="1062"/>
      <c r="Z110" s="1062"/>
      <c r="AA110" s="1062"/>
      <c r="AB110" s="1062"/>
      <c r="AC110" s="1062"/>
      <c r="AD110" s="1062"/>
      <c r="AE110" s="1062"/>
      <c r="AF110" s="1062"/>
      <c r="AG110" s="1062"/>
      <c r="AH110" s="1062"/>
      <c r="AI110" s="1062"/>
      <c r="AJ110" s="1062"/>
      <c r="AK110" s="1062"/>
      <c r="AL110" s="1062"/>
      <c r="AM110" s="1062"/>
      <c r="AN110" s="1062"/>
      <c r="AO110" s="1062"/>
      <c r="AP110" s="1062"/>
      <c r="AQ110" s="1168"/>
      <c r="AR110" s="1058" t="s">
        <v>733</v>
      </c>
      <c r="AS110" s="1052"/>
      <c r="AT110" s="1052"/>
      <c r="AU110" s="1053"/>
      <c r="AV110" s="1058" t="s">
        <v>1</v>
      </c>
      <c r="AW110" s="1053"/>
      <c r="AX110" s="1058" t="s">
        <v>749</v>
      </c>
      <c r="AY110" s="1052"/>
      <c r="AZ110" s="1052"/>
      <c r="BA110" s="239"/>
      <c r="BB110" s="239"/>
      <c r="BC110" s="239"/>
      <c r="BD110" s="239"/>
      <c r="BE110" s="239"/>
      <c r="BF110" s="239"/>
      <c r="BG110" s="370"/>
      <c r="BH110" s="370"/>
      <c r="BI110" s="370"/>
      <c r="BJ110" s="370"/>
      <c r="BK110" s="370"/>
      <c r="BL110" s="370"/>
      <c r="BM110" s="370"/>
    </row>
    <row r="111" spans="1:65" s="366" customFormat="1" ht="50.1" hidden="1" customHeight="1">
      <c r="A111" s="368"/>
      <c r="B111" s="1054"/>
      <c r="C111" s="1054"/>
      <c r="D111" s="1054"/>
      <c r="E111" s="1054"/>
      <c r="F111" s="1054"/>
      <c r="G111" s="1055"/>
      <c r="H111" s="1059"/>
      <c r="I111" s="1054"/>
      <c r="J111" s="1054"/>
      <c r="K111" s="1055"/>
      <c r="L111" s="1059"/>
      <c r="M111" s="1054"/>
      <c r="N111" s="1054"/>
      <c r="O111" s="1055"/>
      <c r="P111" s="1061" t="s">
        <v>731</v>
      </c>
      <c r="Q111" s="1062"/>
      <c r="R111" s="1062"/>
      <c r="S111" s="1062"/>
      <c r="T111" s="1062"/>
      <c r="U111" s="1062"/>
      <c r="V111" s="1168"/>
      <c r="W111" s="1061" t="s">
        <v>730</v>
      </c>
      <c r="X111" s="1062"/>
      <c r="Y111" s="1062"/>
      <c r="Z111" s="1062"/>
      <c r="AA111" s="1062"/>
      <c r="AB111" s="1062"/>
      <c r="AC111" s="1168"/>
      <c r="AD111" s="1061" t="s">
        <v>729</v>
      </c>
      <c r="AE111" s="1062"/>
      <c r="AF111" s="1062"/>
      <c r="AG111" s="1062"/>
      <c r="AH111" s="1062"/>
      <c r="AI111" s="1062"/>
      <c r="AJ111" s="1168"/>
      <c r="AK111" s="1061" t="s">
        <v>728</v>
      </c>
      <c r="AL111" s="1062"/>
      <c r="AM111" s="1062"/>
      <c r="AN111" s="1062"/>
      <c r="AO111" s="1062"/>
      <c r="AP111" s="1062"/>
      <c r="AQ111" s="1168"/>
      <c r="AR111" s="1059"/>
      <c r="AS111" s="1054"/>
      <c r="AT111" s="1054"/>
      <c r="AU111" s="1055"/>
      <c r="AV111" s="1059"/>
      <c r="AW111" s="1055"/>
      <c r="AX111" s="1059"/>
      <c r="AY111" s="1054"/>
      <c r="AZ111" s="1054"/>
      <c r="BA111" s="239"/>
      <c r="BB111" s="239"/>
      <c r="BC111" s="239"/>
      <c r="BD111" s="239"/>
      <c r="BE111" s="239"/>
      <c r="BF111" s="239"/>
      <c r="BG111" s="367"/>
      <c r="BH111" s="367"/>
      <c r="BI111" s="367"/>
      <c r="BJ111" s="367"/>
      <c r="BK111" s="367"/>
      <c r="BL111" s="367"/>
      <c r="BM111" s="367"/>
    </row>
    <row r="112" spans="1:65" s="366" customFormat="1" ht="50.1" hidden="1" customHeight="1">
      <c r="A112" s="368"/>
      <c r="B112" s="1056"/>
      <c r="C112" s="1056"/>
      <c r="D112" s="1056"/>
      <c r="E112" s="1056"/>
      <c r="F112" s="1056"/>
      <c r="G112" s="1057"/>
      <c r="H112" s="1060"/>
      <c r="I112" s="1056"/>
      <c r="J112" s="1056"/>
      <c r="K112" s="1057"/>
      <c r="L112" s="1060"/>
      <c r="M112" s="1056"/>
      <c r="N112" s="1056"/>
      <c r="O112" s="1057"/>
      <c r="P112" s="1061" t="s">
        <v>725</v>
      </c>
      <c r="Q112" s="1062"/>
      <c r="R112" s="1168"/>
      <c r="S112" s="1061" t="s">
        <v>748</v>
      </c>
      <c r="T112" s="1062"/>
      <c r="U112" s="1062"/>
      <c r="V112" s="1168"/>
      <c r="W112" s="1061" t="s">
        <v>725</v>
      </c>
      <c r="X112" s="1062"/>
      <c r="Y112" s="1168"/>
      <c r="Z112" s="1061" t="s">
        <v>748</v>
      </c>
      <c r="AA112" s="1062"/>
      <c r="AB112" s="1062"/>
      <c r="AC112" s="1168"/>
      <c r="AD112" s="1061" t="s">
        <v>725</v>
      </c>
      <c r="AE112" s="1062"/>
      <c r="AF112" s="1168"/>
      <c r="AG112" s="1061" t="s">
        <v>397</v>
      </c>
      <c r="AH112" s="1062"/>
      <c r="AI112" s="1062"/>
      <c r="AJ112" s="1168"/>
      <c r="AK112" s="1061" t="s">
        <v>725</v>
      </c>
      <c r="AL112" s="1062"/>
      <c r="AM112" s="1168"/>
      <c r="AN112" s="1061" t="s">
        <v>397</v>
      </c>
      <c r="AO112" s="1062"/>
      <c r="AP112" s="1062"/>
      <c r="AQ112" s="1168"/>
      <c r="AR112" s="1060"/>
      <c r="AS112" s="1056"/>
      <c r="AT112" s="1056"/>
      <c r="AU112" s="1057"/>
      <c r="AV112" s="1060"/>
      <c r="AW112" s="1057"/>
      <c r="AX112" s="1060"/>
      <c r="AY112" s="1056"/>
      <c r="AZ112" s="1056"/>
      <c r="BA112" s="239"/>
      <c r="BB112" s="239"/>
      <c r="BC112" s="239"/>
      <c r="BD112" s="239"/>
      <c r="BE112" s="239"/>
      <c r="BF112" s="239"/>
      <c r="BG112" s="367"/>
      <c r="BH112" s="367"/>
      <c r="BI112" s="367"/>
      <c r="BJ112" s="367"/>
      <c r="BK112" s="367"/>
      <c r="BL112" s="367"/>
      <c r="BM112" s="367"/>
    </row>
    <row r="113" spans="1:65" s="182" customFormat="1" ht="15" hidden="1" customHeight="1" thickBot="1">
      <c r="A113" s="261"/>
      <c r="B113" s="1854">
        <v>1</v>
      </c>
      <c r="C113" s="1854"/>
      <c r="D113" s="1854"/>
      <c r="E113" s="1854"/>
      <c r="F113" s="1854"/>
      <c r="G113" s="1799"/>
      <c r="H113" s="1798">
        <v>13</v>
      </c>
      <c r="I113" s="1854"/>
      <c r="J113" s="1854"/>
      <c r="K113" s="1799"/>
      <c r="L113" s="1798">
        <v>14</v>
      </c>
      <c r="M113" s="1854"/>
      <c r="N113" s="1854"/>
      <c r="O113" s="1799"/>
      <c r="P113" s="1798">
        <v>15</v>
      </c>
      <c r="Q113" s="1854"/>
      <c r="R113" s="1799"/>
      <c r="S113" s="1798">
        <v>16</v>
      </c>
      <c r="T113" s="1854"/>
      <c r="U113" s="1854"/>
      <c r="V113" s="1799"/>
      <c r="W113" s="1798">
        <v>17</v>
      </c>
      <c r="X113" s="1854"/>
      <c r="Y113" s="1799"/>
      <c r="Z113" s="1798">
        <v>18</v>
      </c>
      <c r="AA113" s="1854"/>
      <c r="AB113" s="1854"/>
      <c r="AC113" s="1799"/>
      <c r="AD113" s="1798">
        <v>19</v>
      </c>
      <c r="AE113" s="1854"/>
      <c r="AF113" s="1799"/>
      <c r="AG113" s="1798">
        <v>20</v>
      </c>
      <c r="AH113" s="1854"/>
      <c r="AI113" s="1854"/>
      <c r="AJ113" s="1799"/>
      <c r="AK113" s="1798">
        <v>21</v>
      </c>
      <c r="AL113" s="1854"/>
      <c r="AM113" s="1799"/>
      <c r="AN113" s="1798">
        <v>22</v>
      </c>
      <c r="AO113" s="1854"/>
      <c r="AP113" s="1854"/>
      <c r="AQ113" s="1799"/>
      <c r="AR113" s="1798">
        <v>23</v>
      </c>
      <c r="AS113" s="1854"/>
      <c r="AT113" s="1854"/>
      <c r="AU113" s="1799"/>
      <c r="AV113" s="1798">
        <v>24</v>
      </c>
      <c r="AW113" s="1799"/>
      <c r="AX113" s="1798">
        <v>25</v>
      </c>
      <c r="AY113" s="1854"/>
      <c r="AZ113" s="1854"/>
      <c r="BA113" s="237"/>
      <c r="BB113" s="237"/>
      <c r="BC113" s="237"/>
      <c r="BD113" s="237"/>
      <c r="BE113" s="237"/>
      <c r="BF113" s="237"/>
      <c r="BG113" s="365"/>
      <c r="BH113" s="365"/>
      <c r="BI113" s="365"/>
      <c r="BJ113" s="365"/>
      <c r="BK113" s="365"/>
      <c r="BL113" s="365"/>
      <c r="BM113" s="365"/>
    </row>
    <row r="114" spans="1:65" s="182" customFormat="1" ht="18" hidden="1" customHeight="1">
      <c r="A114" s="261"/>
      <c r="B114" s="1868"/>
      <c r="C114" s="1860"/>
      <c r="D114" s="1860"/>
      <c r="E114" s="1860"/>
      <c r="F114" s="1860"/>
      <c r="G114" s="1797"/>
      <c r="H114" s="1796"/>
      <c r="I114" s="1860"/>
      <c r="J114" s="1860"/>
      <c r="K114" s="1797"/>
      <c r="L114" s="1796"/>
      <c r="M114" s="1860"/>
      <c r="N114" s="1860"/>
      <c r="O114" s="1797"/>
      <c r="P114" s="1796"/>
      <c r="Q114" s="1860"/>
      <c r="R114" s="1797"/>
      <c r="S114" s="1796"/>
      <c r="T114" s="1860"/>
      <c r="U114" s="1860"/>
      <c r="V114" s="1797"/>
      <c r="W114" s="1796"/>
      <c r="X114" s="1860"/>
      <c r="Y114" s="1797"/>
      <c r="Z114" s="1796"/>
      <c r="AA114" s="1860"/>
      <c r="AB114" s="1860"/>
      <c r="AC114" s="1797"/>
      <c r="AD114" s="1796"/>
      <c r="AE114" s="1860"/>
      <c r="AF114" s="1797"/>
      <c r="AG114" s="1796"/>
      <c r="AH114" s="1860"/>
      <c r="AI114" s="1860"/>
      <c r="AJ114" s="1797"/>
      <c r="AK114" s="1796"/>
      <c r="AL114" s="1860"/>
      <c r="AM114" s="1797"/>
      <c r="AN114" s="1796"/>
      <c r="AO114" s="1860"/>
      <c r="AP114" s="1860"/>
      <c r="AQ114" s="1797"/>
      <c r="AR114" s="1796"/>
      <c r="AS114" s="1860"/>
      <c r="AT114" s="1860"/>
      <c r="AU114" s="1797"/>
      <c r="AV114" s="1869" t="s">
        <v>7</v>
      </c>
      <c r="AW114" s="1818"/>
      <c r="AX114" s="1796"/>
      <c r="AY114" s="1860"/>
      <c r="AZ114" s="1861"/>
      <c r="BA114" s="316"/>
      <c r="BB114" s="316"/>
      <c r="BC114" s="316"/>
      <c r="BD114" s="316"/>
      <c r="BE114" s="316"/>
      <c r="BF114" s="316"/>
      <c r="BG114" s="365"/>
      <c r="BH114" s="365"/>
      <c r="BI114" s="365"/>
      <c r="BJ114" s="365"/>
      <c r="BK114" s="365"/>
      <c r="BL114" s="365"/>
      <c r="BM114" s="365"/>
    </row>
    <row r="115" spans="1:65" s="182" customFormat="1" ht="18" hidden="1" customHeight="1">
      <c r="A115" s="261"/>
      <c r="B115" s="1870"/>
      <c r="C115" s="1627"/>
      <c r="D115" s="1627"/>
      <c r="E115" s="1627"/>
      <c r="F115" s="1627"/>
      <c r="G115" s="1628"/>
      <c r="H115" s="1626"/>
      <c r="I115" s="1627"/>
      <c r="J115" s="1627"/>
      <c r="K115" s="1628"/>
      <c r="L115" s="1626"/>
      <c r="M115" s="1627"/>
      <c r="N115" s="1627"/>
      <c r="O115" s="1628"/>
      <c r="P115" s="1626"/>
      <c r="Q115" s="1627"/>
      <c r="R115" s="1628"/>
      <c r="S115" s="1626"/>
      <c r="T115" s="1627"/>
      <c r="U115" s="1627"/>
      <c r="V115" s="1628"/>
      <c r="W115" s="1626"/>
      <c r="X115" s="1627"/>
      <c r="Y115" s="1628"/>
      <c r="Z115" s="1626"/>
      <c r="AA115" s="1627"/>
      <c r="AB115" s="1627"/>
      <c r="AC115" s="1628"/>
      <c r="AD115" s="1626"/>
      <c r="AE115" s="1627"/>
      <c r="AF115" s="1628"/>
      <c r="AG115" s="1626"/>
      <c r="AH115" s="1627"/>
      <c r="AI115" s="1627"/>
      <c r="AJ115" s="1628"/>
      <c r="AK115" s="1626"/>
      <c r="AL115" s="1627"/>
      <c r="AM115" s="1628"/>
      <c r="AN115" s="1626" t="s">
        <v>614</v>
      </c>
      <c r="AO115" s="1627"/>
      <c r="AP115" s="1627"/>
      <c r="AQ115" s="1628"/>
      <c r="AR115" s="1626"/>
      <c r="AS115" s="1627"/>
      <c r="AT115" s="1627"/>
      <c r="AU115" s="1628"/>
      <c r="AV115" s="1250" t="s">
        <v>9</v>
      </c>
      <c r="AW115" s="1252"/>
      <c r="AX115" s="1626"/>
      <c r="AY115" s="1627"/>
      <c r="AZ115" s="1865"/>
      <c r="BA115" s="316"/>
      <c r="BB115" s="316"/>
      <c r="BC115" s="316"/>
      <c r="BD115" s="316"/>
      <c r="BE115" s="316"/>
      <c r="BF115" s="316"/>
      <c r="BG115" s="365"/>
      <c r="BH115" s="365"/>
      <c r="BI115" s="365"/>
      <c r="BJ115" s="365"/>
      <c r="BK115" s="365"/>
      <c r="BL115" s="365"/>
      <c r="BM115" s="365"/>
    </row>
    <row r="116" spans="1:65" s="182" customFormat="1" ht="18" hidden="1" customHeight="1">
      <c r="A116" s="261"/>
      <c r="B116" s="1870"/>
      <c r="C116" s="1627"/>
      <c r="D116" s="1627"/>
      <c r="E116" s="1627"/>
      <c r="F116" s="1627"/>
      <c r="G116" s="1628"/>
      <c r="H116" s="1626"/>
      <c r="I116" s="1627"/>
      <c r="J116" s="1627"/>
      <c r="K116" s="1628"/>
      <c r="L116" s="1626"/>
      <c r="M116" s="1627"/>
      <c r="N116" s="1627"/>
      <c r="O116" s="1628"/>
      <c r="P116" s="1626"/>
      <c r="Q116" s="1627"/>
      <c r="R116" s="1628"/>
      <c r="S116" s="1626"/>
      <c r="T116" s="1627"/>
      <c r="U116" s="1627"/>
      <c r="V116" s="1628"/>
      <c r="W116" s="1626"/>
      <c r="X116" s="1627"/>
      <c r="Y116" s="1628"/>
      <c r="Z116" s="1626"/>
      <c r="AA116" s="1627"/>
      <c r="AB116" s="1627"/>
      <c r="AC116" s="1628"/>
      <c r="AD116" s="1626"/>
      <c r="AE116" s="1627"/>
      <c r="AF116" s="1628"/>
      <c r="AG116" s="1626"/>
      <c r="AH116" s="1627"/>
      <c r="AI116" s="1627"/>
      <c r="AJ116" s="1628"/>
      <c r="AK116" s="1626"/>
      <c r="AL116" s="1627"/>
      <c r="AM116" s="1628"/>
      <c r="AN116" s="1626"/>
      <c r="AO116" s="1627"/>
      <c r="AP116" s="1627"/>
      <c r="AQ116" s="1628"/>
      <c r="AR116" s="1626"/>
      <c r="AS116" s="1627"/>
      <c r="AT116" s="1627"/>
      <c r="AU116" s="1628"/>
      <c r="AV116" s="1250" t="s">
        <v>555</v>
      </c>
      <c r="AW116" s="1252"/>
      <c r="AX116" s="1626"/>
      <c r="AY116" s="1627"/>
      <c r="AZ116" s="1865"/>
      <c r="BA116" s="316"/>
      <c r="BB116" s="316"/>
      <c r="BC116" s="316"/>
      <c r="BD116" s="316"/>
      <c r="BE116" s="316"/>
      <c r="BF116" s="316"/>
      <c r="BG116" s="365"/>
      <c r="BH116" s="365"/>
      <c r="BI116" s="365"/>
      <c r="BJ116" s="365"/>
      <c r="BK116" s="365"/>
      <c r="BL116" s="365"/>
      <c r="BM116" s="365"/>
    </row>
    <row r="117" spans="1:65" s="182" customFormat="1" ht="18" hidden="1" customHeight="1" thickBot="1">
      <c r="A117" s="261"/>
      <c r="B117" s="1289" t="s">
        <v>6</v>
      </c>
      <c r="C117" s="1867"/>
      <c r="D117" s="1867"/>
      <c r="E117" s="1867"/>
      <c r="F117" s="1867"/>
      <c r="G117" s="1290"/>
      <c r="H117" s="1798"/>
      <c r="I117" s="1854"/>
      <c r="J117" s="1854"/>
      <c r="K117" s="1799"/>
      <c r="L117" s="1866" t="s">
        <v>6</v>
      </c>
      <c r="M117" s="1867"/>
      <c r="N117" s="1867"/>
      <c r="O117" s="1290"/>
      <c r="P117" s="1866" t="s">
        <v>6</v>
      </c>
      <c r="Q117" s="1867"/>
      <c r="R117" s="1290"/>
      <c r="S117" s="1798"/>
      <c r="T117" s="1854"/>
      <c r="U117" s="1854"/>
      <c r="V117" s="1799"/>
      <c r="W117" s="1866" t="s">
        <v>6</v>
      </c>
      <c r="X117" s="1867"/>
      <c r="Y117" s="1290"/>
      <c r="Z117" s="1798"/>
      <c r="AA117" s="1854"/>
      <c r="AB117" s="1854"/>
      <c r="AC117" s="1799"/>
      <c r="AD117" s="1866" t="s">
        <v>6</v>
      </c>
      <c r="AE117" s="1867"/>
      <c r="AF117" s="1290"/>
      <c r="AG117" s="1798"/>
      <c r="AH117" s="1854"/>
      <c r="AI117" s="1854"/>
      <c r="AJ117" s="1799"/>
      <c r="AK117" s="1866" t="s">
        <v>6</v>
      </c>
      <c r="AL117" s="1867"/>
      <c r="AM117" s="1290"/>
      <c r="AN117" s="1798"/>
      <c r="AO117" s="1854"/>
      <c r="AP117" s="1854"/>
      <c r="AQ117" s="1799"/>
      <c r="AR117" s="1798"/>
      <c r="AS117" s="1854"/>
      <c r="AT117" s="1854"/>
      <c r="AU117" s="1799"/>
      <c r="AV117" s="1798">
        <v>9000</v>
      </c>
      <c r="AW117" s="1799"/>
      <c r="AX117" s="1862"/>
      <c r="AY117" s="1863"/>
      <c r="AZ117" s="1864"/>
      <c r="BA117" s="316"/>
      <c r="BB117" s="316"/>
      <c r="BC117" s="316"/>
      <c r="BD117" s="316"/>
      <c r="BE117" s="316"/>
      <c r="BF117" s="316"/>
      <c r="BG117" s="365"/>
      <c r="BH117" s="365"/>
      <c r="BI117" s="365"/>
      <c r="BJ117" s="365"/>
      <c r="BK117" s="365"/>
      <c r="BL117" s="365"/>
      <c r="BM117" s="365"/>
    </row>
    <row r="118" spans="1:65" ht="13.9" hidden="1" customHeight="1"/>
    <row r="119" spans="1:65" s="182" customFormat="1" ht="15" customHeight="1">
      <c r="A119" s="177"/>
      <c r="B119" s="1847" t="s">
        <v>1443</v>
      </c>
      <c r="C119" s="1847"/>
      <c r="D119" s="1847"/>
      <c r="E119" s="1847"/>
      <c r="F119" s="1847"/>
      <c r="G119" s="1847"/>
      <c r="H119" s="1847"/>
      <c r="I119" s="1847"/>
      <c r="J119" s="1847"/>
      <c r="K119" s="1847"/>
      <c r="L119" s="1847"/>
      <c r="M119" s="1847"/>
      <c r="N119" s="1847"/>
      <c r="O119" s="1847"/>
      <c r="P119" s="1847"/>
      <c r="Q119" s="1847"/>
      <c r="R119" s="1847"/>
      <c r="S119" s="1847"/>
      <c r="T119" s="1847"/>
      <c r="U119" s="1847"/>
      <c r="V119" s="1847"/>
      <c r="W119" s="1847"/>
      <c r="X119" s="1847"/>
      <c r="Y119" s="1847"/>
      <c r="Z119" s="1847"/>
      <c r="AA119" s="1847"/>
      <c r="AB119" s="1847"/>
      <c r="AC119" s="1847"/>
      <c r="AD119" s="1847"/>
      <c r="AE119" s="1847"/>
      <c r="AF119" s="1847"/>
      <c r="AG119" s="1847"/>
      <c r="AH119" s="1847"/>
      <c r="AI119" s="1847"/>
      <c r="AJ119" s="1847"/>
      <c r="AK119" s="1847"/>
      <c r="AL119" s="1847"/>
      <c r="AM119" s="1847"/>
      <c r="AN119" s="1847"/>
      <c r="AO119" s="1847"/>
      <c r="AP119" s="1847"/>
      <c r="AQ119" s="1847"/>
      <c r="AR119" s="1847"/>
      <c r="AS119" s="1847"/>
      <c r="AT119" s="1847"/>
      <c r="AU119" s="1847"/>
      <c r="AV119" s="1847"/>
      <c r="AW119" s="1847"/>
      <c r="AX119" s="1847"/>
      <c r="AY119" s="1847"/>
      <c r="AZ119" s="1847"/>
      <c r="BA119" s="1847"/>
      <c r="BB119" s="1847"/>
      <c r="BC119" s="1847"/>
      <c r="BD119" s="1847"/>
      <c r="BE119" s="1847"/>
      <c r="BF119" s="1847"/>
    </row>
    <row r="120" spans="1:65" s="178" customFormat="1" ht="8.1" customHeight="1">
      <c r="A120" s="177"/>
      <c r="B120" s="601"/>
      <c r="C120" s="601"/>
      <c r="D120" s="601"/>
      <c r="E120" s="601"/>
      <c r="F120" s="601"/>
      <c r="G120" s="601"/>
      <c r="H120" s="601"/>
      <c r="I120" s="601"/>
      <c r="J120" s="601"/>
      <c r="K120" s="601"/>
      <c r="L120" s="601"/>
      <c r="M120" s="601"/>
      <c r="N120" s="601"/>
      <c r="O120" s="601"/>
      <c r="P120" s="601"/>
      <c r="Q120" s="601"/>
      <c r="R120" s="601"/>
      <c r="S120" s="601"/>
      <c r="T120" s="601"/>
      <c r="U120" s="601"/>
      <c r="V120" s="601"/>
      <c r="W120" s="601"/>
      <c r="X120" s="601"/>
      <c r="Y120" s="601"/>
      <c r="Z120" s="601"/>
      <c r="AA120" s="601"/>
      <c r="AB120" s="601"/>
      <c r="AC120" s="601"/>
      <c r="AD120" s="601"/>
      <c r="AE120" s="601"/>
      <c r="AF120" s="601"/>
      <c r="AG120" s="601"/>
      <c r="AH120" s="601"/>
      <c r="AI120" s="601"/>
      <c r="AJ120" s="601"/>
      <c r="AK120" s="601"/>
      <c r="AL120" s="601"/>
      <c r="AM120" s="601"/>
      <c r="AN120" s="601"/>
      <c r="AO120" s="601"/>
      <c r="AP120" s="601"/>
      <c r="AQ120" s="601"/>
      <c r="AR120" s="601"/>
      <c r="AS120" s="601"/>
      <c r="AT120" s="601"/>
      <c r="AU120" s="601"/>
      <c r="AV120" s="601"/>
      <c r="AW120" s="601"/>
      <c r="AX120" s="601"/>
      <c r="AY120" s="601"/>
      <c r="AZ120" s="60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</row>
    <row r="121" spans="1:65" s="205" customFormat="1" ht="99.95" customHeight="1">
      <c r="A121" s="261"/>
      <c r="B121" s="1052" t="s">
        <v>737</v>
      </c>
      <c r="C121" s="1052"/>
      <c r="D121" s="1052"/>
      <c r="E121" s="1052"/>
      <c r="F121" s="1052"/>
      <c r="G121" s="1053"/>
      <c r="H121" s="1058" t="s">
        <v>747</v>
      </c>
      <c r="I121" s="1052"/>
      <c r="J121" s="1052"/>
      <c r="K121" s="1053"/>
      <c r="L121" s="1058" t="s">
        <v>746</v>
      </c>
      <c r="M121" s="1052"/>
      <c r="N121" s="1052"/>
      <c r="O121" s="1053"/>
      <c r="P121" s="1058" t="s">
        <v>745</v>
      </c>
      <c r="Q121" s="1052"/>
      <c r="R121" s="1052"/>
      <c r="S121" s="1052"/>
      <c r="T121" s="1053"/>
      <c r="U121" s="1058" t="s">
        <v>744</v>
      </c>
      <c r="V121" s="1052"/>
      <c r="W121" s="1052"/>
      <c r="X121" s="1053"/>
      <c r="Y121" s="1061" t="s">
        <v>743</v>
      </c>
      <c r="Z121" s="1062"/>
      <c r="AA121" s="1062"/>
      <c r="AB121" s="1062"/>
      <c r="AC121" s="1062"/>
      <c r="AD121" s="1062"/>
      <c r="AE121" s="1062"/>
      <c r="AF121" s="1168"/>
      <c r="AG121" s="1044" t="s">
        <v>742</v>
      </c>
      <c r="AH121" s="1044"/>
      <c r="AI121" s="1044"/>
      <c r="AJ121" s="1044"/>
      <c r="AK121" s="1058" t="s">
        <v>741</v>
      </c>
      <c r="AL121" s="1052"/>
      <c r="AM121" s="1052"/>
      <c r="AN121" s="1053"/>
      <c r="AO121" s="1058" t="s">
        <v>740</v>
      </c>
      <c r="AP121" s="1052"/>
      <c r="AQ121" s="1052"/>
      <c r="AR121" s="1053"/>
      <c r="AS121" s="1058" t="s">
        <v>739</v>
      </c>
      <c r="AT121" s="1052"/>
      <c r="AU121" s="1052"/>
      <c r="AV121" s="1053"/>
      <c r="AW121" s="1058" t="s">
        <v>738</v>
      </c>
      <c r="AX121" s="1052"/>
      <c r="AY121" s="1052"/>
      <c r="AZ121" s="1052"/>
      <c r="BA121" s="318"/>
      <c r="BB121" s="318"/>
      <c r="BC121" s="318"/>
      <c r="BD121" s="318"/>
      <c r="BE121" s="318"/>
      <c r="BF121" s="318"/>
      <c r="BG121" s="246"/>
      <c r="BH121" s="246"/>
      <c r="BI121" s="246"/>
      <c r="BJ121" s="246"/>
    </row>
    <row r="122" spans="1:65" s="205" customFormat="1" ht="50.1" customHeight="1">
      <c r="A122" s="261"/>
      <c r="B122" s="1056"/>
      <c r="C122" s="1056"/>
      <c r="D122" s="1056"/>
      <c r="E122" s="1056"/>
      <c r="F122" s="1056"/>
      <c r="G122" s="1057"/>
      <c r="H122" s="1060"/>
      <c r="I122" s="1056"/>
      <c r="J122" s="1056"/>
      <c r="K122" s="1057"/>
      <c r="L122" s="1060"/>
      <c r="M122" s="1056"/>
      <c r="N122" s="1056"/>
      <c r="O122" s="1057"/>
      <c r="P122" s="1060"/>
      <c r="Q122" s="1056"/>
      <c r="R122" s="1056"/>
      <c r="S122" s="1056"/>
      <c r="T122" s="1057"/>
      <c r="U122" s="1060"/>
      <c r="V122" s="1056"/>
      <c r="W122" s="1056"/>
      <c r="X122" s="1057"/>
      <c r="Y122" s="1061" t="s">
        <v>725</v>
      </c>
      <c r="Z122" s="1062"/>
      <c r="AA122" s="1062"/>
      <c r="AB122" s="1168"/>
      <c r="AC122" s="1061" t="s">
        <v>724</v>
      </c>
      <c r="AD122" s="1062"/>
      <c r="AE122" s="1062"/>
      <c r="AF122" s="1168"/>
      <c r="AG122" s="1044"/>
      <c r="AH122" s="1044"/>
      <c r="AI122" s="1044"/>
      <c r="AJ122" s="1044"/>
      <c r="AK122" s="1060"/>
      <c r="AL122" s="1056"/>
      <c r="AM122" s="1056"/>
      <c r="AN122" s="1057"/>
      <c r="AO122" s="1060"/>
      <c r="AP122" s="1056"/>
      <c r="AQ122" s="1056"/>
      <c r="AR122" s="1057"/>
      <c r="AS122" s="1060"/>
      <c r="AT122" s="1056"/>
      <c r="AU122" s="1056"/>
      <c r="AV122" s="1057"/>
      <c r="AW122" s="1060"/>
      <c r="AX122" s="1056"/>
      <c r="AY122" s="1056"/>
      <c r="AZ122" s="1056"/>
      <c r="BA122" s="318"/>
      <c r="BB122" s="318"/>
      <c r="BC122" s="318"/>
      <c r="BD122" s="318"/>
      <c r="BE122" s="318"/>
      <c r="BF122" s="318"/>
      <c r="BG122" s="246"/>
      <c r="BH122" s="246"/>
      <c r="BI122" s="246"/>
      <c r="BJ122" s="246"/>
    </row>
    <row r="123" spans="1:65" s="371" customFormat="1">
      <c r="A123" s="180"/>
      <c r="B123" s="1589">
        <v>1</v>
      </c>
      <c r="C123" s="1589"/>
      <c r="D123" s="1589"/>
      <c r="E123" s="1589"/>
      <c r="F123" s="1589"/>
      <c r="G123" s="1590"/>
      <c r="H123" s="1625">
        <v>2</v>
      </c>
      <c r="I123" s="1589"/>
      <c r="J123" s="1589"/>
      <c r="K123" s="1590"/>
      <c r="L123" s="1625">
        <v>3</v>
      </c>
      <c r="M123" s="1589"/>
      <c r="N123" s="1589"/>
      <c r="O123" s="1590"/>
      <c r="P123" s="1625">
        <v>4</v>
      </c>
      <c r="Q123" s="1589"/>
      <c r="R123" s="1589"/>
      <c r="S123" s="1589"/>
      <c r="T123" s="1590"/>
      <c r="U123" s="1625">
        <v>5</v>
      </c>
      <c r="V123" s="1589"/>
      <c r="W123" s="1589"/>
      <c r="X123" s="1590"/>
      <c r="Y123" s="1625">
        <v>6</v>
      </c>
      <c r="Z123" s="1589"/>
      <c r="AA123" s="1589"/>
      <c r="AB123" s="1590"/>
      <c r="AC123" s="1625">
        <v>7</v>
      </c>
      <c r="AD123" s="1589"/>
      <c r="AE123" s="1589"/>
      <c r="AF123" s="1590"/>
      <c r="AG123" s="1625">
        <v>8</v>
      </c>
      <c r="AH123" s="1589"/>
      <c r="AI123" s="1589"/>
      <c r="AJ123" s="1590"/>
      <c r="AK123" s="1625">
        <v>9</v>
      </c>
      <c r="AL123" s="1589"/>
      <c r="AM123" s="1589"/>
      <c r="AN123" s="1590"/>
      <c r="AO123" s="1625">
        <v>10</v>
      </c>
      <c r="AP123" s="1589"/>
      <c r="AQ123" s="1589"/>
      <c r="AR123" s="1590"/>
      <c r="AS123" s="1625">
        <v>11</v>
      </c>
      <c r="AT123" s="1589"/>
      <c r="AU123" s="1589"/>
      <c r="AV123" s="1590"/>
      <c r="AW123" s="1625">
        <v>12</v>
      </c>
      <c r="AX123" s="1589"/>
      <c r="AY123" s="1589"/>
      <c r="AZ123" s="1589"/>
      <c r="BA123" s="237"/>
      <c r="BB123" s="237"/>
      <c r="BC123" s="237"/>
      <c r="BD123" s="237"/>
      <c r="BE123" s="237"/>
      <c r="BF123" s="237"/>
      <c r="BG123" s="372"/>
      <c r="BH123" s="372"/>
      <c r="BI123" s="372"/>
      <c r="BJ123" s="372"/>
    </row>
    <row r="124" spans="1:65" s="205" customFormat="1" ht="18" customHeight="1">
      <c r="A124" s="261"/>
      <c r="B124" s="1588">
        <v>33701000</v>
      </c>
      <c r="C124" s="1588"/>
      <c r="D124" s="1588"/>
      <c r="E124" s="1588"/>
      <c r="F124" s="1588"/>
      <c r="G124" s="1588"/>
      <c r="H124" s="1232" t="str">
        <f>R79</f>
        <v>43:40:003632:576</v>
      </c>
      <c r="I124" s="1588"/>
      <c r="J124" s="1588"/>
      <c r="K124" s="1588"/>
      <c r="L124" s="1733" t="s">
        <v>1076</v>
      </c>
      <c r="M124" s="1733"/>
      <c r="N124" s="1733"/>
      <c r="O124" s="1733"/>
      <c r="P124" s="1851">
        <v>297972.09999999998</v>
      </c>
      <c r="Q124" s="1852"/>
      <c r="R124" s="1852"/>
      <c r="S124" s="1852"/>
      <c r="T124" s="1852"/>
      <c r="U124" s="1588">
        <v>1</v>
      </c>
      <c r="V124" s="1588"/>
      <c r="W124" s="1588"/>
      <c r="X124" s="1588"/>
      <c r="Y124" s="1588"/>
      <c r="Z124" s="1588"/>
      <c r="AA124" s="1588"/>
      <c r="AB124" s="1588"/>
      <c r="AC124" s="1588"/>
      <c r="AD124" s="1588"/>
      <c r="AE124" s="1588"/>
      <c r="AF124" s="1588"/>
      <c r="AG124" s="1853">
        <f>AW124/AK124*100</f>
        <v>1833333.3333333333</v>
      </c>
      <c r="AH124" s="1853"/>
      <c r="AI124" s="1853"/>
      <c r="AJ124" s="1853"/>
      <c r="AK124" s="1588">
        <v>1.5</v>
      </c>
      <c r="AL124" s="1588"/>
      <c r="AM124" s="1588"/>
      <c r="AN124" s="1588"/>
      <c r="AO124" s="1588">
        <v>12</v>
      </c>
      <c r="AP124" s="1588"/>
      <c r="AQ124" s="1588"/>
      <c r="AR124" s="1588"/>
      <c r="AS124" s="1588">
        <v>1</v>
      </c>
      <c r="AT124" s="1588"/>
      <c r="AU124" s="1588"/>
      <c r="AV124" s="1588"/>
      <c r="AW124" s="1839">
        <v>27500</v>
      </c>
      <c r="AX124" s="1839"/>
      <c r="AY124" s="1839"/>
      <c r="AZ124" s="1839"/>
      <c r="BA124" s="237"/>
      <c r="BB124" s="237"/>
      <c r="BC124" s="237"/>
      <c r="BD124" s="237"/>
      <c r="BE124" s="237"/>
      <c r="BF124" s="237"/>
      <c r="BG124" s="246"/>
      <c r="BH124" s="246"/>
      <c r="BI124" s="246"/>
      <c r="BJ124" s="246"/>
    </row>
    <row r="125" spans="1:65" s="205" customFormat="1" ht="18" customHeight="1">
      <c r="A125" s="261"/>
      <c r="B125" s="1800" t="s">
        <v>352</v>
      </c>
      <c r="C125" s="1800"/>
      <c r="D125" s="1800"/>
      <c r="E125" s="1800"/>
      <c r="F125" s="1800"/>
      <c r="G125" s="1800"/>
      <c r="H125" s="1228" t="s">
        <v>6</v>
      </c>
      <c r="I125" s="1228"/>
      <c r="J125" s="1228"/>
      <c r="K125" s="1228"/>
      <c r="L125" s="1228" t="s">
        <v>6</v>
      </c>
      <c r="M125" s="1228"/>
      <c r="N125" s="1228"/>
      <c r="O125" s="1228"/>
      <c r="P125" s="1588"/>
      <c r="Q125" s="1588"/>
      <c r="R125" s="1588"/>
      <c r="S125" s="1588"/>
      <c r="T125" s="1588"/>
      <c r="U125" s="1228" t="s">
        <v>6</v>
      </c>
      <c r="V125" s="1228"/>
      <c r="W125" s="1228"/>
      <c r="X125" s="1228"/>
      <c r="Y125" s="1228" t="s">
        <v>6</v>
      </c>
      <c r="Z125" s="1228"/>
      <c r="AA125" s="1228"/>
      <c r="AB125" s="1228"/>
      <c r="AC125" s="1588"/>
      <c r="AD125" s="1588"/>
      <c r="AE125" s="1588"/>
      <c r="AF125" s="1588"/>
      <c r="AG125" s="1588"/>
      <c r="AH125" s="1588"/>
      <c r="AI125" s="1588"/>
      <c r="AJ125" s="1588"/>
      <c r="AK125" s="1228" t="s">
        <v>6</v>
      </c>
      <c r="AL125" s="1228"/>
      <c r="AM125" s="1228"/>
      <c r="AN125" s="1228"/>
      <c r="AO125" s="1228" t="s">
        <v>6</v>
      </c>
      <c r="AP125" s="1228"/>
      <c r="AQ125" s="1228"/>
      <c r="AR125" s="1228"/>
      <c r="AS125" s="1228" t="s">
        <v>6</v>
      </c>
      <c r="AT125" s="1228"/>
      <c r="AU125" s="1228"/>
      <c r="AV125" s="1228"/>
      <c r="AW125" s="1839">
        <f>SUM(AW124:AZ124)</f>
        <v>27500</v>
      </c>
      <c r="AX125" s="1839"/>
      <c r="AY125" s="1839"/>
      <c r="AZ125" s="1839"/>
      <c r="BA125" s="237"/>
      <c r="BB125" s="237"/>
      <c r="BC125" s="237"/>
      <c r="BD125" s="237"/>
      <c r="BE125" s="237"/>
      <c r="BF125" s="237"/>
      <c r="BG125" s="246"/>
      <c r="BH125" s="246"/>
      <c r="BI125" s="246"/>
      <c r="BJ125" s="246"/>
    </row>
    <row r="127" spans="1:65" s="369" customFormat="1" ht="33.75" hidden="1" customHeight="1">
      <c r="A127" s="267"/>
      <c r="B127" s="1052" t="s">
        <v>737</v>
      </c>
      <c r="C127" s="1052"/>
      <c r="D127" s="1052"/>
      <c r="E127" s="1052"/>
      <c r="F127" s="1052"/>
      <c r="G127" s="1053"/>
      <c r="H127" s="1058" t="s">
        <v>736</v>
      </c>
      <c r="I127" s="1052"/>
      <c r="J127" s="1052"/>
      <c r="K127" s="1053"/>
      <c r="L127" s="1058" t="s">
        <v>735</v>
      </c>
      <c r="M127" s="1052"/>
      <c r="N127" s="1052"/>
      <c r="O127" s="1053"/>
      <c r="P127" s="1061" t="s">
        <v>734</v>
      </c>
      <c r="Q127" s="1062"/>
      <c r="R127" s="1062"/>
      <c r="S127" s="1062"/>
      <c r="T127" s="1062"/>
      <c r="U127" s="1062"/>
      <c r="V127" s="1062"/>
      <c r="W127" s="1062"/>
      <c r="X127" s="1062"/>
      <c r="Y127" s="1062"/>
      <c r="Z127" s="1062"/>
      <c r="AA127" s="1062"/>
      <c r="AB127" s="1062"/>
      <c r="AC127" s="1062"/>
      <c r="AD127" s="1062"/>
      <c r="AE127" s="1062"/>
      <c r="AF127" s="1062"/>
      <c r="AG127" s="1062"/>
      <c r="AH127" s="1062"/>
      <c r="AI127" s="1062"/>
      <c r="AJ127" s="1062"/>
      <c r="AK127" s="1062"/>
      <c r="AL127" s="1062"/>
      <c r="AM127" s="1062"/>
      <c r="AN127" s="1062"/>
      <c r="AO127" s="1062"/>
      <c r="AP127" s="1062"/>
      <c r="AQ127" s="1168"/>
      <c r="AR127" s="1058" t="s">
        <v>733</v>
      </c>
      <c r="AS127" s="1052"/>
      <c r="AT127" s="1052"/>
      <c r="AU127" s="1053"/>
      <c r="AV127" s="1058" t="s">
        <v>1</v>
      </c>
      <c r="AW127" s="1053"/>
      <c r="AX127" s="1058" t="s">
        <v>732</v>
      </c>
      <c r="AY127" s="1052"/>
      <c r="AZ127" s="1052"/>
      <c r="BA127" s="239"/>
      <c r="BB127" s="239"/>
      <c r="BC127" s="239"/>
      <c r="BD127" s="239"/>
      <c r="BE127" s="239"/>
      <c r="BF127" s="239"/>
      <c r="BG127" s="370"/>
      <c r="BH127" s="370"/>
      <c r="BI127" s="370"/>
      <c r="BJ127" s="370"/>
      <c r="BK127" s="370"/>
      <c r="BL127" s="370"/>
      <c r="BM127" s="370"/>
    </row>
    <row r="128" spans="1:65" s="366" customFormat="1" ht="50.1" hidden="1" customHeight="1">
      <c r="A128" s="368"/>
      <c r="B128" s="1054"/>
      <c r="C128" s="1054"/>
      <c r="D128" s="1054"/>
      <c r="E128" s="1054"/>
      <c r="F128" s="1054"/>
      <c r="G128" s="1055"/>
      <c r="H128" s="1059"/>
      <c r="I128" s="1054"/>
      <c r="J128" s="1054"/>
      <c r="K128" s="1055"/>
      <c r="L128" s="1059"/>
      <c r="M128" s="1054"/>
      <c r="N128" s="1054"/>
      <c r="O128" s="1055"/>
      <c r="P128" s="1061" t="s">
        <v>731</v>
      </c>
      <c r="Q128" s="1062"/>
      <c r="R128" s="1062"/>
      <c r="S128" s="1062"/>
      <c r="T128" s="1062"/>
      <c r="U128" s="1062"/>
      <c r="V128" s="1168"/>
      <c r="W128" s="1061" t="s">
        <v>730</v>
      </c>
      <c r="X128" s="1062"/>
      <c r="Y128" s="1062"/>
      <c r="Z128" s="1062"/>
      <c r="AA128" s="1062"/>
      <c r="AB128" s="1062"/>
      <c r="AC128" s="1168"/>
      <c r="AD128" s="1061" t="s">
        <v>729</v>
      </c>
      <c r="AE128" s="1062"/>
      <c r="AF128" s="1062"/>
      <c r="AG128" s="1062"/>
      <c r="AH128" s="1062"/>
      <c r="AI128" s="1062"/>
      <c r="AJ128" s="1168"/>
      <c r="AK128" s="1061" t="s">
        <v>728</v>
      </c>
      <c r="AL128" s="1062"/>
      <c r="AM128" s="1062"/>
      <c r="AN128" s="1062"/>
      <c r="AO128" s="1062"/>
      <c r="AP128" s="1062"/>
      <c r="AQ128" s="1168"/>
      <c r="AR128" s="1059"/>
      <c r="AS128" s="1054"/>
      <c r="AT128" s="1054"/>
      <c r="AU128" s="1055"/>
      <c r="AV128" s="1059"/>
      <c r="AW128" s="1055"/>
      <c r="AX128" s="1059"/>
      <c r="AY128" s="1054"/>
      <c r="AZ128" s="1054"/>
      <c r="BA128" s="239"/>
      <c r="BB128" s="239"/>
      <c r="BC128" s="239"/>
      <c r="BD128" s="239"/>
      <c r="BE128" s="239"/>
      <c r="BF128" s="239"/>
      <c r="BG128" s="367"/>
      <c r="BH128" s="367"/>
      <c r="BI128" s="367"/>
      <c r="BJ128" s="367"/>
      <c r="BK128" s="367"/>
      <c r="BL128" s="367"/>
      <c r="BM128" s="367"/>
    </row>
    <row r="129" spans="1:65" s="366" customFormat="1" ht="50.1" hidden="1" customHeight="1">
      <c r="A129" s="368"/>
      <c r="B129" s="1056"/>
      <c r="C129" s="1056"/>
      <c r="D129" s="1056"/>
      <c r="E129" s="1056"/>
      <c r="F129" s="1056"/>
      <c r="G129" s="1057"/>
      <c r="H129" s="1060"/>
      <c r="I129" s="1056"/>
      <c r="J129" s="1056"/>
      <c r="K129" s="1057"/>
      <c r="L129" s="1060"/>
      <c r="M129" s="1056"/>
      <c r="N129" s="1056"/>
      <c r="O129" s="1057"/>
      <c r="P129" s="1061" t="s">
        <v>725</v>
      </c>
      <c r="Q129" s="1062"/>
      <c r="R129" s="1168"/>
      <c r="S129" s="1061" t="s">
        <v>727</v>
      </c>
      <c r="T129" s="1062"/>
      <c r="U129" s="1062"/>
      <c r="V129" s="1168"/>
      <c r="W129" s="1061" t="s">
        <v>725</v>
      </c>
      <c r="X129" s="1062"/>
      <c r="Y129" s="1168"/>
      <c r="Z129" s="1061" t="s">
        <v>726</v>
      </c>
      <c r="AA129" s="1062"/>
      <c r="AB129" s="1062"/>
      <c r="AC129" s="1168"/>
      <c r="AD129" s="1061" t="s">
        <v>725</v>
      </c>
      <c r="AE129" s="1062"/>
      <c r="AF129" s="1168"/>
      <c r="AG129" s="1061" t="s">
        <v>724</v>
      </c>
      <c r="AH129" s="1062"/>
      <c r="AI129" s="1062"/>
      <c r="AJ129" s="1168"/>
      <c r="AK129" s="1061" t="s">
        <v>725</v>
      </c>
      <c r="AL129" s="1062"/>
      <c r="AM129" s="1168"/>
      <c r="AN129" s="1061" t="s">
        <v>724</v>
      </c>
      <c r="AO129" s="1062"/>
      <c r="AP129" s="1062"/>
      <c r="AQ129" s="1168"/>
      <c r="AR129" s="1060"/>
      <c r="AS129" s="1056"/>
      <c r="AT129" s="1056"/>
      <c r="AU129" s="1057"/>
      <c r="AV129" s="1060"/>
      <c r="AW129" s="1057"/>
      <c r="AX129" s="1060"/>
      <c r="AY129" s="1056"/>
      <c r="AZ129" s="1056"/>
      <c r="BA129" s="239"/>
      <c r="BB129" s="239"/>
      <c r="BC129" s="239"/>
      <c r="BD129" s="239"/>
      <c r="BE129" s="239"/>
      <c r="BF129" s="239"/>
      <c r="BG129" s="367"/>
      <c r="BH129" s="367"/>
      <c r="BI129" s="367"/>
      <c r="BJ129" s="367"/>
      <c r="BK129" s="367"/>
      <c r="BL129" s="367"/>
      <c r="BM129" s="367"/>
    </row>
    <row r="130" spans="1:65" s="182" customFormat="1" ht="15" hidden="1" customHeight="1" thickBot="1">
      <c r="A130" s="261"/>
      <c r="B130" s="1854">
        <v>1</v>
      </c>
      <c r="C130" s="1854"/>
      <c r="D130" s="1854"/>
      <c r="E130" s="1854"/>
      <c r="F130" s="1854"/>
      <c r="G130" s="1799"/>
      <c r="H130" s="1798">
        <v>13</v>
      </c>
      <c r="I130" s="1854"/>
      <c r="J130" s="1854"/>
      <c r="K130" s="1799"/>
      <c r="L130" s="1798">
        <v>14</v>
      </c>
      <c r="M130" s="1854"/>
      <c r="N130" s="1854"/>
      <c r="O130" s="1799"/>
      <c r="P130" s="1798">
        <v>15</v>
      </c>
      <c r="Q130" s="1854"/>
      <c r="R130" s="1799"/>
      <c r="S130" s="1798">
        <v>16</v>
      </c>
      <c r="T130" s="1854"/>
      <c r="U130" s="1854"/>
      <c r="V130" s="1799"/>
      <c r="W130" s="1798">
        <v>17</v>
      </c>
      <c r="X130" s="1854"/>
      <c r="Y130" s="1799"/>
      <c r="Z130" s="1798">
        <v>18</v>
      </c>
      <c r="AA130" s="1854"/>
      <c r="AB130" s="1854"/>
      <c r="AC130" s="1799"/>
      <c r="AD130" s="1798">
        <v>19</v>
      </c>
      <c r="AE130" s="1854"/>
      <c r="AF130" s="1799"/>
      <c r="AG130" s="1798">
        <v>20</v>
      </c>
      <c r="AH130" s="1854"/>
      <c r="AI130" s="1854"/>
      <c r="AJ130" s="1799"/>
      <c r="AK130" s="1798">
        <v>21</v>
      </c>
      <c r="AL130" s="1854"/>
      <c r="AM130" s="1799"/>
      <c r="AN130" s="1798">
        <v>22</v>
      </c>
      <c r="AO130" s="1854"/>
      <c r="AP130" s="1854"/>
      <c r="AQ130" s="1799"/>
      <c r="AR130" s="1798">
        <v>23</v>
      </c>
      <c r="AS130" s="1854"/>
      <c r="AT130" s="1854"/>
      <c r="AU130" s="1799"/>
      <c r="AV130" s="1798">
        <v>24</v>
      </c>
      <c r="AW130" s="1799"/>
      <c r="AX130" s="1798">
        <v>25</v>
      </c>
      <c r="AY130" s="1854"/>
      <c r="AZ130" s="1854"/>
      <c r="BA130" s="237"/>
      <c r="BB130" s="237"/>
      <c r="BC130" s="237"/>
      <c r="BD130" s="237"/>
      <c r="BE130" s="237"/>
      <c r="BF130" s="237"/>
      <c r="BG130" s="365"/>
      <c r="BH130" s="365"/>
      <c r="BI130" s="365"/>
      <c r="BJ130" s="365"/>
      <c r="BK130" s="365"/>
      <c r="BL130" s="365"/>
      <c r="BM130" s="365"/>
    </row>
    <row r="131" spans="1:65" s="182" customFormat="1" ht="18" hidden="1" customHeight="1">
      <c r="A131" s="177"/>
      <c r="B131" s="1796"/>
      <c r="C131" s="1860"/>
      <c r="D131" s="1860"/>
      <c r="E131" s="1860"/>
      <c r="F131" s="1860"/>
      <c r="G131" s="1797"/>
      <c r="H131" s="1796"/>
      <c r="I131" s="1860"/>
      <c r="J131" s="1860"/>
      <c r="K131" s="1797"/>
      <c r="L131" s="1796"/>
      <c r="M131" s="1860"/>
      <c r="N131" s="1860"/>
      <c r="O131" s="1797"/>
      <c r="P131" s="1796"/>
      <c r="Q131" s="1860"/>
      <c r="R131" s="1797"/>
      <c r="S131" s="1796"/>
      <c r="T131" s="1860"/>
      <c r="U131" s="1860"/>
      <c r="V131" s="1797"/>
      <c r="W131" s="1796"/>
      <c r="X131" s="1860"/>
      <c r="Y131" s="1797"/>
      <c r="Z131" s="1796"/>
      <c r="AA131" s="1860"/>
      <c r="AB131" s="1860"/>
      <c r="AC131" s="1797"/>
      <c r="AD131" s="1796"/>
      <c r="AE131" s="1860"/>
      <c r="AF131" s="1797"/>
      <c r="AG131" s="1796"/>
      <c r="AH131" s="1860"/>
      <c r="AI131" s="1860"/>
      <c r="AJ131" s="1797"/>
      <c r="AK131" s="1796"/>
      <c r="AL131" s="1860"/>
      <c r="AM131" s="1797"/>
      <c r="AN131" s="1796"/>
      <c r="AO131" s="1860"/>
      <c r="AP131" s="1860"/>
      <c r="AQ131" s="1797"/>
      <c r="AR131" s="1796"/>
      <c r="AS131" s="1860"/>
      <c r="AT131" s="1860"/>
      <c r="AU131" s="1797"/>
      <c r="AV131" s="1858" t="s">
        <v>7</v>
      </c>
      <c r="AW131" s="1859"/>
      <c r="AX131" s="1796"/>
      <c r="AY131" s="1860"/>
      <c r="AZ131" s="1861"/>
      <c r="BA131" s="316"/>
      <c r="BB131" s="316"/>
      <c r="BC131" s="316"/>
      <c r="BD131" s="316"/>
      <c r="BE131" s="316"/>
      <c r="BF131" s="316"/>
      <c r="BG131" s="365"/>
      <c r="BH131" s="365"/>
      <c r="BI131" s="365"/>
      <c r="BJ131" s="365"/>
      <c r="BK131" s="365"/>
      <c r="BL131" s="365"/>
      <c r="BM131" s="365"/>
    </row>
    <row r="132" spans="1:65" s="182" customFormat="1" ht="18" hidden="1" customHeight="1">
      <c r="A132" s="177"/>
      <c r="B132" s="1626"/>
      <c r="C132" s="1627"/>
      <c r="D132" s="1627"/>
      <c r="E132" s="1627"/>
      <c r="F132" s="1627"/>
      <c r="G132" s="1628"/>
      <c r="H132" s="1626"/>
      <c r="I132" s="1627"/>
      <c r="J132" s="1627"/>
      <c r="K132" s="1628"/>
      <c r="L132" s="1626"/>
      <c r="M132" s="1627"/>
      <c r="N132" s="1627"/>
      <c r="O132" s="1628"/>
      <c r="P132" s="1626"/>
      <c r="Q132" s="1627"/>
      <c r="R132" s="1628"/>
      <c r="S132" s="1626"/>
      <c r="T132" s="1627"/>
      <c r="U132" s="1627"/>
      <c r="V132" s="1628"/>
      <c r="W132" s="1626"/>
      <c r="X132" s="1627"/>
      <c r="Y132" s="1628"/>
      <c r="Z132" s="1626"/>
      <c r="AA132" s="1627"/>
      <c r="AB132" s="1627"/>
      <c r="AC132" s="1628"/>
      <c r="AD132" s="1626"/>
      <c r="AE132" s="1627"/>
      <c r="AF132" s="1628"/>
      <c r="AG132" s="1626"/>
      <c r="AH132" s="1627"/>
      <c r="AI132" s="1627"/>
      <c r="AJ132" s="1628"/>
      <c r="AK132" s="1626"/>
      <c r="AL132" s="1627"/>
      <c r="AM132" s="1628"/>
      <c r="AN132" s="1626" t="s">
        <v>614</v>
      </c>
      <c r="AO132" s="1627"/>
      <c r="AP132" s="1627"/>
      <c r="AQ132" s="1628"/>
      <c r="AR132" s="1626"/>
      <c r="AS132" s="1627"/>
      <c r="AT132" s="1627"/>
      <c r="AU132" s="1628"/>
      <c r="AV132" s="1250" t="s">
        <v>9</v>
      </c>
      <c r="AW132" s="1252"/>
      <c r="AX132" s="1626"/>
      <c r="AY132" s="1627"/>
      <c r="AZ132" s="1865"/>
      <c r="BA132" s="316"/>
      <c r="BB132" s="316"/>
      <c r="BC132" s="316"/>
      <c r="BD132" s="316"/>
      <c r="BE132" s="316"/>
      <c r="BF132" s="316"/>
      <c r="BG132" s="365"/>
      <c r="BH132" s="365"/>
      <c r="BI132" s="365"/>
      <c r="BJ132" s="365"/>
      <c r="BK132" s="365"/>
      <c r="BL132" s="365"/>
      <c r="BM132" s="365"/>
    </row>
    <row r="133" spans="1:65" s="182" customFormat="1" ht="18" hidden="1" customHeight="1">
      <c r="A133" s="177"/>
      <c r="B133" s="1626"/>
      <c r="C133" s="1627"/>
      <c r="D133" s="1627"/>
      <c r="E133" s="1627"/>
      <c r="F133" s="1627"/>
      <c r="G133" s="1628"/>
      <c r="H133" s="1626"/>
      <c r="I133" s="1627"/>
      <c r="J133" s="1627"/>
      <c r="K133" s="1628"/>
      <c r="L133" s="1626"/>
      <c r="M133" s="1627"/>
      <c r="N133" s="1627"/>
      <c r="O133" s="1628"/>
      <c r="P133" s="1626"/>
      <c r="Q133" s="1627"/>
      <c r="R133" s="1628"/>
      <c r="S133" s="1626"/>
      <c r="T133" s="1627"/>
      <c r="U133" s="1627"/>
      <c r="V133" s="1628"/>
      <c r="W133" s="1626"/>
      <c r="X133" s="1627"/>
      <c r="Y133" s="1628"/>
      <c r="Z133" s="1626"/>
      <c r="AA133" s="1627"/>
      <c r="AB133" s="1627"/>
      <c r="AC133" s="1628"/>
      <c r="AD133" s="1626"/>
      <c r="AE133" s="1627"/>
      <c r="AF133" s="1628"/>
      <c r="AG133" s="1626"/>
      <c r="AH133" s="1627"/>
      <c r="AI133" s="1627"/>
      <c r="AJ133" s="1628"/>
      <c r="AK133" s="1626"/>
      <c r="AL133" s="1627"/>
      <c r="AM133" s="1628"/>
      <c r="AN133" s="1626"/>
      <c r="AO133" s="1627"/>
      <c r="AP133" s="1627"/>
      <c r="AQ133" s="1628"/>
      <c r="AR133" s="1626"/>
      <c r="AS133" s="1627"/>
      <c r="AT133" s="1627"/>
      <c r="AU133" s="1628"/>
      <c r="AV133" s="1250" t="s">
        <v>555</v>
      </c>
      <c r="AW133" s="1252"/>
      <c r="AX133" s="1626"/>
      <c r="AY133" s="1627"/>
      <c r="AZ133" s="1865"/>
      <c r="BA133" s="316"/>
      <c r="BB133" s="316"/>
      <c r="BC133" s="316"/>
      <c r="BD133" s="316"/>
      <c r="BE133" s="316"/>
      <c r="BF133" s="316"/>
      <c r="BG133" s="365"/>
      <c r="BH133" s="365"/>
      <c r="BI133" s="365"/>
      <c r="BJ133" s="365"/>
      <c r="BK133" s="365"/>
      <c r="BL133" s="365"/>
      <c r="BM133" s="365"/>
    </row>
    <row r="134" spans="1:65" s="182" customFormat="1" ht="18" hidden="1" customHeight="1" thickBot="1">
      <c r="A134" s="177"/>
      <c r="B134" s="1866" t="s">
        <v>6</v>
      </c>
      <c r="C134" s="1867"/>
      <c r="D134" s="1867"/>
      <c r="E134" s="1867"/>
      <c r="F134" s="1867"/>
      <c r="G134" s="1290"/>
      <c r="H134" s="1798"/>
      <c r="I134" s="1854"/>
      <c r="J134" s="1854"/>
      <c r="K134" s="1799"/>
      <c r="L134" s="1866" t="s">
        <v>6</v>
      </c>
      <c r="M134" s="1867"/>
      <c r="N134" s="1867"/>
      <c r="O134" s="1290"/>
      <c r="P134" s="1866" t="s">
        <v>6</v>
      </c>
      <c r="Q134" s="1867"/>
      <c r="R134" s="1290"/>
      <c r="S134" s="1798"/>
      <c r="T134" s="1854"/>
      <c r="U134" s="1854"/>
      <c r="V134" s="1799"/>
      <c r="W134" s="1866" t="s">
        <v>6</v>
      </c>
      <c r="X134" s="1867"/>
      <c r="Y134" s="1290"/>
      <c r="Z134" s="1798"/>
      <c r="AA134" s="1854"/>
      <c r="AB134" s="1854"/>
      <c r="AC134" s="1799"/>
      <c r="AD134" s="1866" t="s">
        <v>6</v>
      </c>
      <c r="AE134" s="1867"/>
      <c r="AF134" s="1290"/>
      <c r="AG134" s="1798"/>
      <c r="AH134" s="1854"/>
      <c r="AI134" s="1854"/>
      <c r="AJ134" s="1799"/>
      <c r="AK134" s="1866" t="s">
        <v>6</v>
      </c>
      <c r="AL134" s="1867"/>
      <c r="AM134" s="1290"/>
      <c r="AN134" s="1798"/>
      <c r="AO134" s="1854"/>
      <c r="AP134" s="1854"/>
      <c r="AQ134" s="1799"/>
      <c r="AR134" s="1798"/>
      <c r="AS134" s="1854"/>
      <c r="AT134" s="1854"/>
      <c r="AU134" s="1799"/>
      <c r="AV134" s="1798">
        <v>9000</v>
      </c>
      <c r="AW134" s="1799"/>
      <c r="AX134" s="1862"/>
      <c r="AY134" s="1863"/>
      <c r="AZ134" s="1864"/>
      <c r="BA134" s="316"/>
      <c r="BB134" s="316"/>
      <c r="BC134" s="316"/>
      <c r="BD134" s="316"/>
      <c r="BE134" s="316"/>
      <c r="BF134" s="316"/>
      <c r="BG134" s="365"/>
      <c r="BH134" s="365"/>
      <c r="BI134" s="365"/>
      <c r="BJ134" s="365"/>
      <c r="BK134" s="365"/>
      <c r="BL134" s="365"/>
      <c r="BM134" s="365"/>
    </row>
    <row r="135" spans="1:65" s="178" customFormat="1" ht="9" customHeight="1">
      <c r="A135" s="177"/>
      <c r="B135" s="330"/>
      <c r="C135" s="330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0"/>
      <c r="R135" s="330"/>
      <c r="S135" s="326"/>
      <c r="T135" s="326"/>
      <c r="U135" s="619"/>
      <c r="V135" s="619"/>
      <c r="W135" s="619"/>
      <c r="X135" s="619"/>
      <c r="Y135" s="619"/>
      <c r="Z135" s="619"/>
      <c r="AA135" s="619"/>
      <c r="AB135" s="619"/>
      <c r="AC135" s="598"/>
      <c r="AD135" s="598"/>
      <c r="AE135" s="598"/>
      <c r="AF135" s="598"/>
      <c r="AG135" s="598"/>
      <c r="AH135" s="598"/>
      <c r="AI135" s="598"/>
      <c r="AJ135" s="598"/>
      <c r="AK135" s="594"/>
      <c r="AL135" s="594"/>
      <c r="AM135" s="594"/>
      <c r="AN135" s="594"/>
      <c r="AO135" s="594"/>
      <c r="AP135" s="594"/>
      <c r="AQ135" s="594"/>
      <c r="AR135" s="594"/>
      <c r="AS135" s="594"/>
      <c r="AT135" s="594"/>
      <c r="AU135" s="594"/>
      <c r="AV135" s="594"/>
      <c r="AW135" s="594"/>
      <c r="AX135" s="594"/>
      <c r="AY135" s="594"/>
      <c r="AZ135" s="594"/>
    </row>
    <row r="136" spans="1:65" s="178" customFormat="1" ht="8.25" customHeight="1">
      <c r="A136" s="177"/>
      <c r="B136" s="266"/>
      <c r="C136" s="266"/>
      <c r="D136" s="266"/>
      <c r="E136" s="266"/>
      <c r="F136" s="266"/>
      <c r="G136" s="266"/>
      <c r="H136" s="266"/>
      <c r="I136" s="266"/>
      <c r="J136" s="594"/>
      <c r="K136" s="594"/>
      <c r="L136" s="594"/>
      <c r="M136" s="594"/>
      <c r="N136" s="594"/>
      <c r="O136" s="594"/>
      <c r="P136" s="594"/>
      <c r="Q136" s="594"/>
      <c r="R136" s="267"/>
      <c r="S136" s="267"/>
      <c r="T136" s="267"/>
      <c r="U136" s="267"/>
      <c r="V136" s="267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  <c r="AM136" s="598"/>
      <c r="AN136" s="598"/>
      <c r="AO136" s="598"/>
      <c r="AP136" s="598"/>
      <c r="AQ136" s="598"/>
      <c r="AR136" s="598"/>
      <c r="AS136" s="598"/>
      <c r="AT136" s="598"/>
      <c r="AU136" s="598"/>
      <c r="AV136" s="598"/>
      <c r="AW136" s="598"/>
      <c r="AX136" s="598"/>
      <c r="AY136" s="598"/>
      <c r="AZ136" s="598"/>
      <c r="BA136" s="247"/>
    </row>
    <row r="137" spans="1:65">
      <c r="A137" s="177"/>
      <c r="B137" s="623"/>
      <c r="C137" s="998" t="s">
        <v>436</v>
      </c>
      <c r="D137" s="998"/>
      <c r="E137" s="998"/>
      <c r="F137" s="998"/>
      <c r="G137" s="998"/>
      <c r="H137" s="998"/>
      <c r="I137" s="623"/>
      <c r="J137" s="349"/>
      <c r="K137" s="349"/>
      <c r="L137" s="349"/>
      <c r="M137" s="999" t="str">
        <f>р.2!F$129</f>
        <v>директор</v>
      </c>
      <c r="N137" s="999"/>
      <c r="O137" s="999"/>
      <c r="P137" s="999"/>
      <c r="Q137" s="999"/>
      <c r="R137" s="999"/>
      <c r="S137" s="999"/>
      <c r="T137" s="999"/>
      <c r="U137" s="999"/>
      <c r="V137" s="999"/>
      <c r="W137" s="999"/>
      <c r="X137" s="999"/>
      <c r="Y137" s="999"/>
      <c r="Z137" s="623"/>
      <c r="AA137" s="623"/>
      <c r="AB137" s="999"/>
      <c r="AC137" s="999"/>
      <c r="AD137" s="999"/>
      <c r="AE137" s="999"/>
      <c r="AF137" s="999"/>
      <c r="AG137" s="999"/>
      <c r="AH137" s="999"/>
      <c r="AI137" s="177"/>
      <c r="AJ137" s="177"/>
      <c r="AK137" s="999" t="str">
        <f>р.2!O$129</f>
        <v>/Л.А. Панюшева/</v>
      </c>
      <c r="AL137" s="999"/>
      <c r="AM137" s="999"/>
      <c r="AN137" s="999"/>
      <c r="AO137" s="999"/>
      <c r="AP137" s="999"/>
      <c r="AQ137" s="999"/>
      <c r="AR137" s="999"/>
      <c r="AS137" s="999"/>
      <c r="AT137" s="999"/>
      <c r="AU137" s="999"/>
      <c r="AV137" s="999"/>
      <c r="AW137" s="999"/>
      <c r="AX137" s="999"/>
      <c r="AY137" s="999"/>
      <c r="AZ137" s="999"/>
      <c r="BA137" s="624"/>
    </row>
    <row r="138" spans="1:65">
      <c r="A138" s="177"/>
      <c r="B138" s="623"/>
      <c r="C138" s="549" t="s">
        <v>437</v>
      </c>
      <c r="D138" s="549"/>
      <c r="E138" s="549"/>
      <c r="F138" s="549"/>
      <c r="G138" s="549"/>
      <c r="H138" s="549"/>
      <c r="I138" s="623"/>
      <c r="J138" s="198"/>
      <c r="K138" s="550"/>
      <c r="L138" s="198"/>
      <c r="M138" s="1000" t="s">
        <v>90</v>
      </c>
      <c r="N138" s="1000"/>
      <c r="O138" s="1000"/>
      <c r="P138" s="1000"/>
      <c r="Q138" s="1000"/>
      <c r="R138" s="1000"/>
      <c r="S138" s="1000"/>
      <c r="T138" s="1000"/>
      <c r="U138" s="1000"/>
      <c r="V138" s="1000"/>
      <c r="W138" s="1000"/>
      <c r="X138" s="1000"/>
      <c r="Y138" s="1000"/>
      <c r="Z138" s="272"/>
      <c r="AA138" s="272"/>
      <c r="AB138" s="1000" t="s">
        <v>42</v>
      </c>
      <c r="AC138" s="1000"/>
      <c r="AD138" s="1000"/>
      <c r="AE138" s="1000"/>
      <c r="AF138" s="1000"/>
      <c r="AG138" s="1000"/>
      <c r="AH138" s="1000"/>
      <c r="AI138" s="273"/>
      <c r="AJ138" s="273"/>
      <c r="AK138" s="1000" t="s">
        <v>41</v>
      </c>
      <c r="AL138" s="1000"/>
      <c r="AM138" s="1000"/>
      <c r="AN138" s="1000"/>
      <c r="AO138" s="1000"/>
      <c r="AP138" s="1000"/>
      <c r="AQ138" s="1000"/>
      <c r="AR138" s="1000"/>
      <c r="AS138" s="1000"/>
      <c r="AT138" s="1000"/>
      <c r="AU138" s="1000"/>
      <c r="AV138" s="1000"/>
      <c r="AW138" s="1000"/>
      <c r="AX138" s="1000"/>
      <c r="AY138" s="1000"/>
      <c r="AZ138" s="1000"/>
      <c r="BA138" s="624"/>
    </row>
    <row r="139" spans="1:65" s="248" customFormat="1" ht="18" customHeight="1">
      <c r="A139" s="177"/>
      <c r="B139" s="623"/>
      <c r="C139" s="623"/>
      <c r="D139" s="623"/>
      <c r="E139" s="623"/>
      <c r="F139" s="623"/>
      <c r="G139" s="623"/>
      <c r="H139" s="623"/>
      <c r="I139" s="623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3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</row>
    <row r="140" spans="1:65" s="248" customFormat="1" ht="18" customHeight="1">
      <c r="A140" s="274"/>
      <c r="B140" s="623"/>
      <c r="C140" s="998" t="s">
        <v>91</v>
      </c>
      <c r="D140" s="998"/>
      <c r="E140" s="998"/>
      <c r="F140" s="998"/>
      <c r="G140" s="998"/>
      <c r="H140" s="998"/>
      <c r="I140" s="623"/>
      <c r="J140" s="1002" t="s">
        <v>1089</v>
      </c>
      <c r="K140" s="1002"/>
      <c r="L140" s="1002"/>
      <c r="M140" s="1002"/>
      <c r="N140" s="1002"/>
      <c r="O140" s="1002"/>
      <c r="P140" s="1002"/>
      <c r="Q140" s="1002"/>
      <c r="R140" s="1002"/>
      <c r="S140" s="1002"/>
      <c r="T140" s="569"/>
      <c r="U140" s="1002"/>
      <c r="V140" s="1002"/>
      <c r="W140" s="1002"/>
      <c r="X140" s="1002"/>
      <c r="Y140" s="1002"/>
      <c r="Z140" s="1002"/>
      <c r="AA140" s="272"/>
      <c r="AB140" s="1223" t="s">
        <v>1090</v>
      </c>
      <c r="AC140" s="1223"/>
      <c r="AD140" s="1223"/>
      <c r="AE140" s="1223"/>
      <c r="AF140" s="1223"/>
      <c r="AG140" s="1223"/>
      <c r="AH140" s="1223"/>
      <c r="AI140" s="1223"/>
      <c r="AJ140" s="1223"/>
      <c r="AK140" s="1223"/>
      <c r="AL140" s="1223"/>
      <c r="AM140" s="1223"/>
      <c r="AN140" s="1223"/>
      <c r="AO140" s="273"/>
      <c r="AP140" s="273"/>
      <c r="AQ140" s="1230" t="s">
        <v>1091</v>
      </c>
      <c r="AR140" s="1230"/>
      <c r="AS140" s="1230"/>
      <c r="AT140" s="1230"/>
      <c r="AU140" s="1230"/>
      <c r="AV140" s="1230"/>
      <c r="AW140" s="1230"/>
      <c r="AX140" s="1230"/>
      <c r="AY140" s="1230"/>
      <c r="AZ140" s="1230"/>
    </row>
    <row r="141" spans="1:65" s="248" customFormat="1" ht="18" customHeight="1">
      <c r="A141" s="274"/>
      <c r="B141" s="623"/>
      <c r="C141" s="1224"/>
      <c r="D141" s="1224"/>
      <c r="E141" s="1224"/>
      <c r="F141" s="1224"/>
      <c r="G141" s="1224"/>
      <c r="H141" s="1224"/>
      <c r="I141" s="623"/>
      <c r="J141" s="995" t="s">
        <v>1144</v>
      </c>
      <c r="K141" s="995"/>
      <c r="L141" s="995"/>
      <c r="M141" s="995"/>
      <c r="N141" s="995"/>
      <c r="O141" s="995"/>
      <c r="P141" s="995"/>
      <c r="Q141" s="995"/>
      <c r="R141" s="995"/>
      <c r="S141" s="995"/>
      <c r="T141" s="569"/>
      <c r="U141" s="996" t="s">
        <v>42</v>
      </c>
      <c r="V141" s="996"/>
      <c r="W141" s="996"/>
      <c r="X141" s="996"/>
      <c r="Y141" s="996"/>
      <c r="Z141" s="996"/>
      <c r="AA141" s="272"/>
      <c r="AB141" s="1000" t="s">
        <v>438</v>
      </c>
      <c r="AC141" s="1000"/>
      <c r="AD141" s="1000"/>
      <c r="AE141" s="1000"/>
      <c r="AF141" s="1000"/>
      <c r="AG141" s="1000"/>
      <c r="AH141" s="1000"/>
      <c r="AI141" s="1000"/>
      <c r="AJ141" s="1000"/>
      <c r="AK141" s="1000"/>
      <c r="AL141" s="1000"/>
      <c r="AM141" s="1000"/>
      <c r="AN141" s="1000"/>
      <c r="AO141" s="273"/>
      <c r="AP141" s="273"/>
      <c r="AQ141" s="1000" t="s">
        <v>92</v>
      </c>
      <c r="AR141" s="1000"/>
      <c r="AS141" s="1000"/>
      <c r="AT141" s="1000"/>
      <c r="AU141" s="1000"/>
      <c r="AV141" s="1000"/>
      <c r="AW141" s="1000"/>
      <c r="AX141" s="1000"/>
      <c r="AY141" s="1000"/>
      <c r="AZ141" s="1000"/>
    </row>
    <row r="142" spans="1:65" s="248" customFormat="1" ht="18" customHeight="1">
      <c r="A142" s="274"/>
      <c r="B142" s="595"/>
      <c r="C142" s="595"/>
      <c r="D142" s="595"/>
      <c r="E142" s="595"/>
      <c r="F142" s="595"/>
      <c r="G142" s="595"/>
      <c r="H142" s="595"/>
      <c r="I142" s="59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595"/>
      <c r="AA142" s="595"/>
      <c r="AB142" s="275"/>
      <c r="AC142" s="275"/>
      <c r="AD142" s="275"/>
      <c r="AE142" s="275"/>
      <c r="AF142" s="275"/>
      <c r="AG142" s="275"/>
      <c r="AH142" s="275"/>
      <c r="AI142" s="275"/>
      <c r="AJ142" s="275"/>
      <c r="AK142" s="275"/>
      <c r="AL142" s="275"/>
      <c r="AM142" s="275"/>
      <c r="AN142" s="275"/>
      <c r="AO142" s="177"/>
      <c r="AP142" s="177"/>
      <c r="AQ142" s="275"/>
      <c r="AR142" s="275"/>
      <c r="AS142" s="275"/>
      <c r="AT142" s="275"/>
      <c r="AU142" s="275"/>
      <c r="AV142" s="275"/>
      <c r="AW142" s="275"/>
      <c r="AX142" s="275"/>
      <c r="AY142" s="275"/>
      <c r="AZ142" s="275"/>
    </row>
    <row r="143" spans="1:65" s="50" customFormat="1" ht="14.25" customHeight="1">
      <c r="C143" s="1802">
        <f>р.2!C137</f>
        <v>44925</v>
      </c>
      <c r="D143" s="1802"/>
      <c r="E143" s="1802"/>
      <c r="F143" s="1802"/>
      <c r="G143" s="1802"/>
      <c r="H143" s="557"/>
      <c r="I143" s="557"/>
      <c r="J143" s="557"/>
      <c r="K143" s="557"/>
      <c r="L143" s="557"/>
      <c r="M143" s="557"/>
      <c r="N143" s="87"/>
      <c r="O143" s="87"/>
      <c r="P143" s="87"/>
      <c r="Q143" s="87"/>
      <c r="R143" s="87"/>
    </row>
    <row r="144" spans="1:65" s="182" customFormat="1" ht="18" customHeight="1">
      <c r="A144" s="274"/>
      <c r="B144" s="177"/>
      <c r="C144" s="177"/>
      <c r="D144" s="1222"/>
      <c r="E144" s="1222"/>
      <c r="F144" s="177"/>
      <c r="G144" s="177"/>
      <c r="H144" s="1222"/>
      <c r="I144" s="1222"/>
      <c r="J144" s="1222"/>
      <c r="K144" s="1222"/>
      <c r="L144" s="1222"/>
      <c r="M144" s="1222"/>
      <c r="N144" s="177"/>
      <c r="O144" s="177"/>
      <c r="P144" s="177"/>
      <c r="Q144" s="1222"/>
      <c r="R144" s="1222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</row>
  </sheetData>
  <mergeCells count="814">
    <mergeCell ref="A4:K4"/>
    <mergeCell ref="L4:AZ4"/>
    <mergeCell ref="L5:AZ5"/>
    <mergeCell ref="AC21:AJ21"/>
    <mergeCell ref="AK21:AR21"/>
    <mergeCell ref="AS21:AZ21"/>
    <mergeCell ref="B19:Y19"/>
    <mergeCell ref="Z19:AB19"/>
    <mergeCell ref="AC19:AJ19"/>
    <mergeCell ref="AK19:AR19"/>
    <mergeCell ref="L7:AZ7"/>
    <mergeCell ref="B10:AS10"/>
    <mergeCell ref="B12:Y14"/>
    <mergeCell ref="Z12:AB14"/>
    <mergeCell ref="AC12:AZ12"/>
    <mergeCell ref="AC13:AJ14"/>
    <mergeCell ref="AK13:AR14"/>
    <mergeCell ref="AS19:AZ19"/>
    <mergeCell ref="B18:Y18"/>
    <mergeCell ref="L6:AZ6"/>
    <mergeCell ref="B15:Y15"/>
    <mergeCell ref="Z15:AB15"/>
    <mergeCell ref="AC15:AJ15"/>
    <mergeCell ref="B16:Y16"/>
    <mergeCell ref="A1:AZ1"/>
    <mergeCell ref="A3:K3"/>
    <mergeCell ref="L3:AZ3"/>
    <mergeCell ref="D144:E144"/>
    <mergeCell ref="H144:M144"/>
    <mergeCell ref="Q144:R144"/>
    <mergeCell ref="C141:H141"/>
    <mergeCell ref="AB141:AN141"/>
    <mergeCell ref="AQ141:AZ141"/>
    <mergeCell ref="C143:G143"/>
    <mergeCell ref="B21:Y21"/>
    <mergeCell ref="Z21:AB21"/>
    <mergeCell ref="B23:AZ23"/>
    <mergeCell ref="B22:Y22"/>
    <mergeCell ref="Z22:AB22"/>
    <mergeCell ref="AC22:AJ22"/>
    <mergeCell ref="B30:Y30"/>
    <mergeCell ref="Z30:AB30"/>
    <mergeCell ref="AK29:AR29"/>
    <mergeCell ref="AS29:AZ29"/>
    <mergeCell ref="B25:AZ25"/>
    <mergeCell ref="B26:Y28"/>
    <mergeCell ref="Z26:AB28"/>
    <mergeCell ref="AC26:AZ26"/>
    <mergeCell ref="AC27:AJ28"/>
    <mergeCell ref="AK27:AR28"/>
    <mergeCell ref="AK138:AZ138"/>
    <mergeCell ref="AR133:AU133"/>
    <mergeCell ref="AV133:AW133"/>
    <mergeCell ref="AX133:AZ133"/>
    <mergeCell ref="AV132:AW132"/>
    <mergeCell ref="AX132:AZ132"/>
    <mergeCell ref="AG132:AJ132"/>
    <mergeCell ref="AK132:AM132"/>
    <mergeCell ref="AN132:AQ132"/>
    <mergeCell ref="AR132:AU132"/>
    <mergeCell ref="AG133:AJ133"/>
    <mergeCell ref="AK133:AM133"/>
    <mergeCell ref="AN133:AQ133"/>
    <mergeCell ref="AD133:AF133"/>
    <mergeCell ref="AN130:AQ130"/>
    <mergeCell ref="AR130:AU130"/>
    <mergeCell ref="AV130:AW130"/>
    <mergeCell ref="AX130:AZ130"/>
    <mergeCell ref="Z129:AC129"/>
    <mergeCell ref="AD129:AF129"/>
    <mergeCell ref="AO125:AR125"/>
    <mergeCell ref="AS125:AV125"/>
    <mergeCell ref="C140:H140"/>
    <mergeCell ref="AB140:AN140"/>
    <mergeCell ref="AQ140:AZ140"/>
    <mergeCell ref="AX134:AZ134"/>
    <mergeCell ref="C137:H137"/>
    <mergeCell ref="AB137:AH137"/>
    <mergeCell ref="AK137:AZ137"/>
    <mergeCell ref="Z134:AC134"/>
    <mergeCell ref="AD134:AF134"/>
    <mergeCell ref="AG134:AJ134"/>
    <mergeCell ref="AK134:AM134"/>
    <mergeCell ref="AN134:AQ134"/>
    <mergeCell ref="AR134:AU134"/>
    <mergeCell ref="B134:G134"/>
    <mergeCell ref="H134:K134"/>
    <mergeCell ref="L134:O134"/>
    <mergeCell ref="P134:R134"/>
    <mergeCell ref="S134:V134"/>
    <mergeCell ref="W134:Y134"/>
    <mergeCell ref="AV134:AW134"/>
    <mergeCell ref="AB138:AH138"/>
    <mergeCell ref="J140:S140"/>
    <mergeCell ref="U140:Z140"/>
    <mergeCell ref="B133:G133"/>
    <mergeCell ref="H133:K133"/>
    <mergeCell ref="L133:O133"/>
    <mergeCell ref="P133:R133"/>
    <mergeCell ref="S133:V133"/>
    <mergeCell ref="W133:Y133"/>
    <mergeCell ref="Z133:AC133"/>
    <mergeCell ref="AK130:AM130"/>
    <mergeCell ref="Z130:AC130"/>
    <mergeCell ref="AD130:AF130"/>
    <mergeCell ref="AG130:AJ130"/>
    <mergeCell ref="Z132:AC132"/>
    <mergeCell ref="AD132:AF132"/>
    <mergeCell ref="B132:G132"/>
    <mergeCell ref="H132:K132"/>
    <mergeCell ref="L132:O132"/>
    <mergeCell ref="P132:R132"/>
    <mergeCell ref="S132:V132"/>
    <mergeCell ref="W132:Y132"/>
    <mergeCell ref="B131:G131"/>
    <mergeCell ref="H131:K131"/>
    <mergeCell ref="L131:O131"/>
    <mergeCell ref="P131:R131"/>
    <mergeCell ref="S131:V131"/>
    <mergeCell ref="W131:Y131"/>
    <mergeCell ref="Z131:AC131"/>
    <mergeCell ref="AD131:AF131"/>
    <mergeCell ref="AG131:AJ131"/>
    <mergeCell ref="AK131:AM131"/>
    <mergeCell ref="AN131:AQ131"/>
    <mergeCell ref="AR131:AU131"/>
    <mergeCell ref="AV131:AW131"/>
    <mergeCell ref="AX131:AZ131"/>
    <mergeCell ref="B130:G130"/>
    <mergeCell ref="H130:K130"/>
    <mergeCell ref="L130:O130"/>
    <mergeCell ref="P130:R130"/>
    <mergeCell ref="S130:V130"/>
    <mergeCell ref="W130:Y130"/>
    <mergeCell ref="AW125:AZ125"/>
    <mergeCell ref="B127:G129"/>
    <mergeCell ref="H127:K129"/>
    <mergeCell ref="L127:O129"/>
    <mergeCell ref="P127:AQ127"/>
    <mergeCell ref="AR127:AU129"/>
    <mergeCell ref="AV127:AW129"/>
    <mergeCell ref="AG129:AJ129"/>
    <mergeCell ref="AK129:AM129"/>
    <mergeCell ref="AN129:AQ129"/>
    <mergeCell ref="AX127:AZ129"/>
    <mergeCell ref="P128:V128"/>
    <mergeCell ref="W128:AC128"/>
    <mergeCell ref="AD128:AJ128"/>
    <mergeCell ref="AK128:AQ128"/>
    <mergeCell ref="P129:R129"/>
    <mergeCell ref="S129:V129"/>
    <mergeCell ref="W129:Y129"/>
    <mergeCell ref="B125:G125"/>
    <mergeCell ref="H125:K125"/>
    <mergeCell ref="L125:O125"/>
    <mergeCell ref="P125:T125"/>
    <mergeCell ref="U125:X125"/>
    <mergeCell ref="Y125:AB125"/>
    <mergeCell ref="AC125:AF125"/>
    <mergeCell ref="AG125:AJ125"/>
    <mergeCell ref="AK125:AN125"/>
    <mergeCell ref="AO123:AR123"/>
    <mergeCell ref="AS123:AV123"/>
    <mergeCell ref="AW123:AZ123"/>
    <mergeCell ref="B124:G124"/>
    <mergeCell ref="H124:K124"/>
    <mergeCell ref="L124:O124"/>
    <mergeCell ref="P124:T124"/>
    <mergeCell ref="U124:X124"/>
    <mergeCell ref="Y124:AB124"/>
    <mergeCell ref="AC124:AF124"/>
    <mergeCell ref="AG124:AJ124"/>
    <mergeCell ref="AK124:AN124"/>
    <mergeCell ref="AO124:AR124"/>
    <mergeCell ref="AS124:AV124"/>
    <mergeCell ref="AW124:AZ124"/>
    <mergeCell ref="B123:G123"/>
    <mergeCell ref="H123:K123"/>
    <mergeCell ref="L123:O123"/>
    <mergeCell ref="P123:T123"/>
    <mergeCell ref="U123:X123"/>
    <mergeCell ref="Y123:AB123"/>
    <mergeCell ref="AC123:AF123"/>
    <mergeCell ref="AG123:AJ123"/>
    <mergeCell ref="AK123:AN123"/>
    <mergeCell ref="B117:G117"/>
    <mergeCell ref="H117:K117"/>
    <mergeCell ref="L117:O117"/>
    <mergeCell ref="P117:R117"/>
    <mergeCell ref="S117:V117"/>
    <mergeCell ref="W117:Y117"/>
    <mergeCell ref="Z117:AC117"/>
    <mergeCell ref="AD117:AF117"/>
    <mergeCell ref="AG117:AJ117"/>
    <mergeCell ref="B119:BF119"/>
    <mergeCell ref="B121:G122"/>
    <mergeCell ref="H121:K122"/>
    <mergeCell ref="L121:O122"/>
    <mergeCell ref="P121:T122"/>
    <mergeCell ref="U121:X122"/>
    <mergeCell ref="Y121:AF121"/>
    <mergeCell ref="AG121:AJ122"/>
    <mergeCell ref="AK121:AN122"/>
    <mergeCell ref="AO121:AR122"/>
    <mergeCell ref="AS121:AV122"/>
    <mergeCell ref="AW121:AZ122"/>
    <mergeCell ref="Y122:AB122"/>
    <mergeCell ref="AC122:AF122"/>
    <mergeCell ref="AN115:AQ115"/>
    <mergeCell ref="AR115:AU115"/>
    <mergeCell ref="AG115:AJ115"/>
    <mergeCell ref="AV115:AW115"/>
    <mergeCell ref="AK117:AM117"/>
    <mergeCell ref="AN117:AQ117"/>
    <mergeCell ref="AR117:AU117"/>
    <mergeCell ref="AV117:AW117"/>
    <mergeCell ref="AX117:AZ117"/>
    <mergeCell ref="AX115:AZ115"/>
    <mergeCell ref="AK116:AM116"/>
    <mergeCell ref="AN116:AQ116"/>
    <mergeCell ref="AR116:AU116"/>
    <mergeCell ref="AV116:AW116"/>
    <mergeCell ref="AX116:AZ116"/>
    <mergeCell ref="B116:G116"/>
    <mergeCell ref="H116:K116"/>
    <mergeCell ref="L116:O116"/>
    <mergeCell ref="P116:R116"/>
    <mergeCell ref="S116:V116"/>
    <mergeCell ref="W116:Y116"/>
    <mergeCell ref="Z116:AC116"/>
    <mergeCell ref="AD116:AF116"/>
    <mergeCell ref="AG116:AJ116"/>
    <mergeCell ref="B115:G115"/>
    <mergeCell ref="H115:K115"/>
    <mergeCell ref="L115:O115"/>
    <mergeCell ref="P115:R115"/>
    <mergeCell ref="S115:V115"/>
    <mergeCell ref="W115:Y115"/>
    <mergeCell ref="Z115:AC115"/>
    <mergeCell ref="AD115:AF115"/>
    <mergeCell ref="AK115:AM115"/>
    <mergeCell ref="AK113:AM113"/>
    <mergeCell ref="AN113:AQ113"/>
    <mergeCell ref="AR113:AU113"/>
    <mergeCell ref="AV113:AW113"/>
    <mergeCell ref="AX113:AZ113"/>
    <mergeCell ref="B114:G114"/>
    <mergeCell ref="H114:K114"/>
    <mergeCell ref="L114:O114"/>
    <mergeCell ref="P114:R114"/>
    <mergeCell ref="S114:V114"/>
    <mergeCell ref="W114:Y114"/>
    <mergeCell ref="Z114:AC114"/>
    <mergeCell ref="AD114:AF114"/>
    <mergeCell ref="AG114:AJ114"/>
    <mergeCell ref="AK114:AM114"/>
    <mergeCell ref="AN114:AQ114"/>
    <mergeCell ref="AR114:AU114"/>
    <mergeCell ref="AV114:AW114"/>
    <mergeCell ref="AX114:AZ114"/>
    <mergeCell ref="B113:G113"/>
    <mergeCell ref="H113:K113"/>
    <mergeCell ref="L113:O113"/>
    <mergeCell ref="P113:R113"/>
    <mergeCell ref="S113:V113"/>
    <mergeCell ref="W113:Y113"/>
    <mergeCell ref="Z113:AC113"/>
    <mergeCell ref="AD113:AF113"/>
    <mergeCell ref="AG113:AJ113"/>
    <mergeCell ref="AO108:AR108"/>
    <mergeCell ref="AS108:AV108"/>
    <mergeCell ref="AW108:AZ108"/>
    <mergeCell ref="B110:G112"/>
    <mergeCell ref="H110:K112"/>
    <mergeCell ref="L110:O112"/>
    <mergeCell ref="P110:AQ110"/>
    <mergeCell ref="AR110:AU112"/>
    <mergeCell ref="AV110:AW112"/>
    <mergeCell ref="AG112:AJ112"/>
    <mergeCell ref="AK112:AM112"/>
    <mergeCell ref="AN112:AQ112"/>
    <mergeCell ref="AX110:AZ112"/>
    <mergeCell ref="P111:V111"/>
    <mergeCell ref="W111:AC111"/>
    <mergeCell ref="AD111:AJ111"/>
    <mergeCell ref="AK111:AQ111"/>
    <mergeCell ref="P112:R112"/>
    <mergeCell ref="S112:V112"/>
    <mergeCell ref="W112:Y112"/>
    <mergeCell ref="Z112:AC112"/>
    <mergeCell ref="AD112:AF112"/>
    <mergeCell ref="B108:G108"/>
    <mergeCell ref="H108:K108"/>
    <mergeCell ref="L108:O108"/>
    <mergeCell ref="P108:T108"/>
    <mergeCell ref="U108:X108"/>
    <mergeCell ref="Y108:AB108"/>
    <mergeCell ref="AC108:AF108"/>
    <mergeCell ref="AG108:AJ108"/>
    <mergeCell ref="AK108:AN108"/>
    <mergeCell ref="AO106:AR106"/>
    <mergeCell ref="AS106:AV106"/>
    <mergeCell ref="AW106:AZ106"/>
    <mergeCell ref="B107:G107"/>
    <mergeCell ref="H107:K107"/>
    <mergeCell ref="L107:O107"/>
    <mergeCell ref="P107:T107"/>
    <mergeCell ref="U107:X107"/>
    <mergeCell ref="Y107:AB107"/>
    <mergeCell ref="AC107:AF107"/>
    <mergeCell ref="AG107:AJ107"/>
    <mergeCell ref="AK107:AN107"/>
    <mergeCell ref="AO107:AR107"/>
    <mergeCell ref="AS107:AV107"/>
    <mergeCell ref="AW107:AZ107"/>
    <mergeCell ref="B106:G106"/>
    <mergeCell ref="H106:K106"/>
    <mergeCell ref="L106:O106"/>
    <mergeCell ref="P106:T106"/>
    <mergeCell ref="U106:X106"/>
    <mergeCell ref="Y106:AB106"/>
    <mergeCell ref="AC106:AF106"/>
    <mergeCell ref="AG106:AJ106"/>
    <mergeCell ref="AK106:AN106"/>
    <mergeCell ref="B100:G100"/>
    <mergeCell ref="H100:K100"/>
    <mergeCell ref="L100:O100"/>
    <mergeCell ref="P100:R100"/>
    <mergeCell ref="S100:V100"/>
    <mergeCell ref="W100:Y100"/>
    <mergeCell ref="Z100:AC100"/>
    <mergeCell ref="AD100:AF100"/>
    <mergeCell ref="AG100:AJ100"/>
    <mergeCell ref="B102:BF102"/>
    <mergeCell ref="B104:G105"/>
    <mergeCell ref="H104:K105"/>
    <mergeCell ref="L104:O105"/>
    <mergeCell ref="P104:T105"/>
    <mergeCell ref="U104:X105"/>
    <mergeCell ref="Y104:AF104"/>
    <mergeCell ref="AG104:AJ105"/>
    <mergeCell ref="AK104:AN105"/>
    <mergeCell ref="AO104:AR105"/>
    <mergeCell ref="AS104:AV105"/>
    <mergeCell ref="AW104:AZ105"/>
    <mergeCell ref="Y105:AB105"/>
    <mergeCell ref="AC105:AF105"/>
    <mergeCell ref="AN98:AQ98"/>
    <mergeCell ref="AR98:AU98"/>
    <mergeCell ref="AG98:AJ98"/>
    <mergeCell ref="AV98:AW98"/>
    <mergeCell ref="AK100:AM100"/>
    <mergeCell ref="AN100:AQ100"/>
    <mergeCell ref="AR100:AU100"/>
    <mergeCell ref="AV100:AW100"/>
    <mergeCell ref="AK98:AM98"/>
    <mergeCell ref="AX100:AZ100"/>
    <mergeCell ref="AX98:AZ98"/>
    <mergeCell ref="AK99:AM99"/>
    <mergeCell ref="AN99:AQ99"/>
    <mergeCell ref="AR99:AU99"/>
    <mergeCell ref="AV99:AW99"/>
    <mergeCell ref="AX99:AZ99"/>
    <mergeCell ref="B99:G99"/>
    <mergeCell ref="H99:K99"/>
    <mergeCell ref="L99:O99"/>
    <mergeCell ref="P99:R99"/>
    <mergeCell ref="S99:V99"/>
    <mergeCell ref="W99:Y99"/>
    <mergeCell ref="Z99:AC99"/>
    <mergeCell ref="AD99:AF99"/>
    <mergeCell ref="AG99:AJ99"/>
    <mergeCell ref="B98:G98"/>
    <mergeCell ref="H98:K98"/>
    <mergeCell ref="L98:O98"/>
    <mergeCell ref="P98:R98"/>
    <mergeCell ref="S98:V98"/>
    <mergeCell ref="W98:Y98"/>
    <mergeCell ref="Z98:AC98"/>
    <mergeCell ref="AD98:AF98"/>
    <mergeCell ref="AK97:AM97"/>
    <mergeCell ref="AN97:AQ97"/>
    <mergeCell ref="AR97:AU97"/>
    <mergeCell ref="AV97:AW97"/>
    <mergeCell ref="AX97:AZ97"/>
    <mergeCell ref="B96:G96"/>
    <mergeCell ref="H96:K96"/>
    <mergeCell ref="L96:O96"/>
    <mergeCell ref="P96:R96"/>
    <mergeCell ref="S96:V96"/>
    <mergeCell ref="B97:G97"/>
    <mergeCell ref="H97:K97"/>
    <mergeCell ref="L97:O97"/>
    <mergeCell ref="P97:R97"/>
    <mergeCell ref="S97:V97"/>
    <mergeCell ref="W97:Y97"/>
    <mergeCell ref="Z97:AC97"/>
    <mergeCell ref="AD97:AF97"/>
    <mergeCell ref="AG97:AJ97"/>
    <mergeCell ref="W96:Y96"/>
    <mergeCell ref="Z96:AC96"/>
    <mergeCell ref="AD96:AF96"/>
    <mergeCell ref="AG96:AJ96"/>
    <mergeCell ref="AK96:AM96"/>
    <mergeCell ref="AN96:AQ96"/>
    <mergeCell ref="AR96:AU96"/>
    <mergeCell ref="AV96:AW96"/>
    <mergeCell ref="AX96:AZ96"/>
    <mergeCell ref="B93:G95"/>
    <mergeCell ref="H93:K95"/>
    <mergeCell ref="L93:O95"/>
    <mergeCell ref="P93:AQ93"/>
    <mergeCell ref="AR93:AU95"/>
    <mergeCell ref="AV93:AW95"/>
    <mergeCell ref="AG95:AJ95"/>
    <mergeCell ref="AK95:AM95"/>
    <mergeCell ref="AN95:AQ95"/>
    <mergeCell ref="AX93:AZ95"/>
    <mergeCell ref="P94:V94"/>
    <mergeCell ref="W94:AC94"/>
    <mergeCell ref="AD94:AJ94"/>
    <mergeCell ref="AK94:AQ94"/>
    <mergeCell ref="P95:R95"/>
    <mergeCell ref="S95:V95"/>
    <mergeCell ref="W95:Y95"/>
    <mergeCell ref="Z95:AC95"/>
    <mergeCell ref="AD95:AF95"/>
    <mergeCell ref="AO91:AR91"/>
    <mergeCell ref="AS91:AV91"/>
    <mergeCell ref="AW91:AZ91"/>
    <mergeCell ref="AW90:AZ90"/>
    <mergeCell ref="B90:G90"/>
    <mergeCell ref="H90:K90"/>
    <mergeCell ref="L90:O90"/>
    <mergeCell ref="P90:T90"/>
    <mergeCell ref="U90:X90"/>
    <mergeCell ref="Y90:AB90"/>
    <mergeCell ref="AC90:AF90"/>
    <mergeCell ref="AG90:AJ90"/>
    <mergeCell ref="AK90:AN90"/>
    <mergeCell ref="AO90:AR90"/>
    <mergeCell ref="AS90:AV90"/>
    <mergeCell ref="B91:G91"/>
    <mergeCell ref="H91:K91"/>
    <mergeCell ref="L91:O91"/>
    <mergeCell ref="P91:T91"/>
    <mergeCell ref="U91:X91"/>
    <mergeCell ref="Y91:AB91"/>
    <mergeCell ref="AC91:AF91"/>
    <mergeCell ref="AG91:AJ91"/>
    <mergeCell ref="AK91:AN91"/>
    <mergeCell ref="AK89:AN89"/>
    <mergeCell ref="AO89:AR89"/>
    <mergeCell ref="AS87:AV88"/>
    <mergeCell ref="AW87:AZ88"/>
    <mergeCell ref="B82:Y82"/>
    <mergeCell ref="Z82:AB82"/>
    <mergeCell ref="AC82:AJ82"/>
    <mergeCell ref="AK82:AR82"/>
    <mergeCell ref="AS82:AZ82"/>
    <mergeCell ref="B84:BF84"/>
    <mergeCell ref="AS89:AV89"/>
    <mergeCell ref="AW89:AZ89"/>
    <mergeCell ref="B89:G89"/>
    <mergeCell ref="H89:K89"/>
    <mergeCell ref="L89:O89"/>
    <mergeCell ref="P89:T89"/>
    <mergeCell ref="U89:X89"/>
    <mergeCell ref="Y89:AB89"/>
    <mergeCell ref="AC89:AF89"/>
    <mergeCell ref="AG89:AJ89"/>
    <mergeCell ref="AK81:AR81"/>
    <mergeCell ref="AS81:AZ81"/>
    <mergeCell ref="B80:Q80"/>
    <mergeCell ref="R80:Y80"/>
    <mergeCell ref="Z80:AB80"/>
    <mergeCell ref="AC80:AJ80"/>
    <mergeCell ref="AK80:AR80"/>
    <mergeCell ref="AS80:AZ80"/>
    <mergeCell ref="Y88:AB88"/>
    <mergeCell ref="AC88:AF88"/>
    <mergeCell ref="B81:Q81"/>
    <mergeCell ref="R81:Y81"/>
    <mergeCell ref="Z81:AB81"/>
    <mergeCell ref="AC81:AJ81"/>
    <mergeCell ref="B85:BF85"/>
    <mergeCell ref="B87:G88"/>
    <mergeCell ref="H87:K88"/>
    <mergeCell ref="L87:O88"/>
    <mergeCell ref="P87:T88"/>
    <mergeCell ref="U87:X88"/>
    <mergeCell ref="Y87:AF87"/>
    <mergeCell ref="AG87:AJ88"/>
    <mergeCell ref="AK87:AN88"/>
    <mergeCell ref="AO87:AR88"/>
    <mergeCell ref="B78:Q78"/>
    <mergeCell ref="R78:Y78"/>
    <mergeCell ref="Z78:AB78"/>
    <mergeCell ref="AC78:AJ78"/>
    <mergeCell ref="AK78:AR78"/>
    <mergeCell ref="AS78:AZ78"/>
    <mergeCell ref="B79:Q79"/>
    <mergeCell ref="R79:Y79"/>
    <mergeCell ref="Z79:AB79"/>
    <mergeCell ref="AC79:AJ79"/>
    <mergeCell ref="AK79:AR79"/>
    <mergeCell ref="AS79:AZ79"/>
    <mergeCell ref="AI71:AL71"/>
    <mergeCell ref="AM71:AP71"/>
    <mergeCell ref="AQ71:AT71"/>
    <mergeCell ref="AU71:AV71"/>
    <mergeCell ref="AW71:AZ71"/>
    <mergeCell ref="B73:AZ73"/>
    <mergeCell ref="B75:Q77"/>
    <mergeCell ref="R75:Y77"/>
    <mergeCell ref="Z75:AB77"/>
    <mergeCell ref="AC75:AZ75"/>
    <mergeCell ref="AC76:AJ77"/>
    <mergeCell ref="AK76:AR77"/>
    <mergeCell ref="AS76:AZ77"/>
    <mergeCell ref="B71:E71"/>
    <mergeCell ref="F71:I71"/>
    <mergeCell ref="J71:M71"/>
    <mergeCell ref="N71:P71"/>
    <mergeCell ref="Q71:T71"/>
    <mergeCell ref="U71:W71"/>
    <mergeCell ref="X71:AA71"/>
    <mergeCell ref="AB71:AD71"/>
    <mergeCell ref="AE71:AH71"/>
    <mergeCell ref="AI70:AL70"/>
    <mergeCell ref="AM70:AP70"/>
    <mergeCell ref="AQ70:AT70"/>
    <mergeCell ref="AU70:AV70"/>
    <mergeCell ref="AW70:AZ70"/>
    <mergeCell ref="B70:E70"/>
    <mergeCell ref="F70:I70"/>
    <mergeCell ref="J70:M70"/>
    <mergeCell ref="N70:P70"/>
    <mergeCell ref="Q70:T70"/>
    <mergeCell ref="U70:W70"/>
    <mergeCell ref="X70:AA70"/>
    <mergeCell ref="AB70:AD70"/>
    <mergeCell ref="AE70:AH70"/>
    <mergeCell ref="B68:E68"/>
    <mergeCell ref="F68:I68"/>
    <mergeCell ref="J68:M68"/>
    <mergeCell ref="N68:P68"/>
    <mergeCell ref="Q68:T68"/>
    <mergeCell ref="AE69:AH69"/>
    <mergeCell ref="AI69:AL69"/>
    <mergeCell ref="AM69:AP69"/>
    <mergeCell ref="AQ69:AT69"/>
    <mergeCell ref="B69:E69"/>
    <mergeCell ref="F69:I69"/>
    <mergeCell ref="J69:M69"/>
    <mergeCell ref="N69:P69"/>
    <mergeCell ref="Q69:T69"/>
    <mergeCell ref="AW69:AZ69"/>
    <mergeCell ref="U69:W69"/>
    <mergeCell ref="X69:AA69"/>
    <mergeCell ref="AB69:AD69"/>
    <mergeCell ref="AU69:AV69"/>
    <mergeCell ref="AU68:AV68"/>
    <mergeCell ref="AW68:AZ68"/>
    <mergeCell ref="AE68:AH68"/>
    <mergeCell ref="AI68:AL68"/>
    <mergeCell ref="AM68:AP68"/>
    <mergeCell ref="AQ68:AT68"/>
    <mergeCell ref="U68:W68"/>
    <mergeCell ref="AU66:AV67"/>
    <mergeCell ref="AW66:AZ67"/>
    <mergeCell ref="AI67:AL67"/>
    <mergeCell ref="AM67:AP67"/>
    <mergeCell ref="AI66:AP66"/>
    <mergeCell ref="X68:AA68"/>
    <mergeCell ref="AB68:AD68"/>
    <mergeCell ref="AW62:AZ62"/>
    <mergeCell ref="B64:BF64"/>
    <mergeCell ref="B66:E67"/>
    <mergeCell ref="F66:M66"/>
    <mergeCell ref="N66:T66"/>
    <mergeCell ref="U66:W67"/>
    <mergeCell ref="X66:AA67"/>
    <mergeCell ref="AB66:AD67"/>
    <mergeCell ref="AE66:AH67"/>
    <mergeCell ref="F67:I67"/>
    <mergeCell ref="J67:M67"/>
    <mergeCell ref="N67:P67"/>
    <mergeCell ref="Q67:T67"/>
    <mergeCell ref="AQ66:AT67"/>
    <mergeCell ref="B62:E62"/>
    <mergeCell ref="F62:I62"/>
    <mergeCell ref="J62:M62"/>
    <mergeCell ref="AU62:AV62"/>
    <mergeCell ref="AU61:AV61"/>
    <mergeCell ref="AW61:AZ61"/>
    <mergeCell ref="AQ61:AT61"/>
    <mergeCell ref="B61:E61"/>
    <mergeCell ref="F61:I61"/>
    <mergeCell ref="J61:M61"/>
    <mergeCell ref="N61:P61"/>
    <mergeCell ref="Q61:T61"/>
    <mergeCell ref="U61:W61"/>
    <mergeCell ref="X61:AA61"/>
    <mergeCell ref="AB61:AD61"/>
    <mergeCell ref="AE61:AH61"/>
    <mergeCell ref="AI61:AL61"/>
    <mergeCell ref="AM61:AP61"/>
    <mergeCell ref="N62:P62"/>
    <mergeCell ref="Q62:T62"/>
    <mergeCell ref="U62:W62"/>
    <mergeCell ref="X62:AA62"/>
    <mergeCell ref="AB62:AD62"/>
    <mergeCell ref="AE62:AH62"/>
    <mergeCell ref="AI62:AL62"/>
    <mergeCell ref="AM62:AP62"/>
    <mergeCell ref="AQ62:AT62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AE60:AH60"/>
    <mergeCell ref="AI60:AL60"/>
    <mergeCell ref="AM60:AP60"/>
    <mergeCell ref="AQ60:AT60"/>
    <mergeCell ref="AU60:AV60"/>
    <mergeCell ref="AW60:AZ60"/>
    <mergeCell ref="B59:E59"/>
    <mergeCell ref="F59:I59"/>
    <mergeCell ref="J59:M59"/>
    <mergeCell ref="N59:P59"/>
    <mergeCell ref="Q59:T59"/>
    <mergeCell ref="U59:W59"/>
    <mergeCell ref="X59:AA59"/>
    <mergeCell ref="AB59:AD59"/>
    <mergeCell ref="AE59:AH59"/>
    <mergeCell ref="AW53:AZ53"/>
    <mergeCell ref="B57:E58"/>
    <mergeCell ref="F57:M57"/>
    <mergeCell ref="N57:T57"/>
    <mergeCell ref="U57:W58"/>
    <mergeCell ref="X57:AA58"/>
    <mergeCell ref="AB57:AD58"/>
    <mergeCell ref="AE57:AH58"/>
    <mergeCell ref="AI57:AP57"/>
    <mergeCell ref="AQ57:AT58"/>
    <mergeCell ref="AU57:AV58"/>
    <mergeCell ref="AW57:AZ58"/>
    <mergeCell ref="F58:I58"/>
    <mergeCell ref="J58:M58"/>
    <mergeCell ref="N58:P58"/>
    <mergeCell ref="Q58:T58"/>
    <mergeCell ref="AI58:AL58"/>
    <mergeCell ref="AM58:AP58"/>
    <mergeCell ref="B53:E53"/>
    <mergeCell ref="F53:I53"/>
    <mergeCell ref="J53:M53"/>
    <mergeCell ref="N53:P53"/>
    <mergeCell ref="Q53:T53"/>
    <mergeCell ref="AI59:AL59"/>
    <mergeCell ref="AM59:AP59"/>
    <mergeCell ref="AQ59:AT59"/>
    <mergeCell ref="AU59:AV59"/>
    <mergeCell ref="AI53:AL53"/>
    <mergeCell ref="AM53:AP53"/>
    <mergeCell ref="AQ53:AT53"/>
    <mergeCell ref="AU53:AV53"/>
    <mergeCell ref="U53:W53"/>
    <mergeCell ref="X53:AA53"/>
    <mergeCell ref="AB53:AD53"/>
    <mergeCell ref="AE53:AH53"/>
    <mergeCell ref="AM52:AP52"/>
    <mergeCell ref="AQ52:AT52"/>
    <mergeCell ref="AU52:AV52"/>
    <mergeCell ref="AW52:AZ52"/>
    <mergeCell ref="U52:W52"/>
    <mergeCell ref="X52:AA52"/>
    <mergeCell ref="AB52:AD52"/>
    <mergeCell ref="AE52:AH52"/>
    <mergeCell ref="AI52:AL52"/>
    <mergeCell ref="U51:W51"/>
    <mergeCell ref="X51:AA51"/>
    <mergeCell ref="AB51:AD51"/>
    <mergeCell ref="AE51:AH51"/>
    <mergeCell ref="AW50:AZ50"/>
    <mergeCell ref="AI51:AL51"/>
    <mergeCell ref="AM51:AP51"/>
    <mergeCell ref="AQ51:AT51"/>
    <mergeCell ref="AU51:AV51"/>
    <mergeCell ref="AW51:AZ51"/>
    <mergeCell ref="AI50:AL50"/>
    <mergeCell ref="AM50:AP50"/>
    <mergeCell ref="AQ50:AT50"/>
    <mergeCell ref="AU50:AV50"/>
    <mergeCell ref="U50:W50"/>
    <mergeCell ref="X50:AA50"/>
    <mergeCell ref="AB50:AD50"/>
    <mergeCell ref="AE50:AH50"/>
    <mergeCell ref="B52:E52"/>
    <mergeCell ref="F52:I52"/>
    <mergeCell ref="J52:M52"/>
    <mergeCell ref="N52:P52"/>
    <mergeCell ref="Q52:T52"/>
    <mergeCell ref="B50:E50"/>
    <mergeCell ref="F50:I50"/>
    <mergeCell ref="J50:M50"/>
    <mergeCell ref="N50:P50"/>
    <mergeCell ref="Q50:T50"/>
    <mergeCell ref="B51:E51"/>
    <mergeCell ref="F51:I51"/>
    <mergeCell ref="J51:M51"/>
    <mergeCell ref="N51:P51"/>
    <mergeCell ref="Q51:T51"/>
    <mergeCell ref="Z29:AB29"/>
    <mergeCell ref="AC29:AJ29"/>
    <mergeCell ref="AS22:AZ22"/>
    <mergeCell ref="AC30:AJ30"/>
    <mergeCell ref="AS43:AZ43"/>
    <mergeCell ref="AQ48:AT49"/>
    <mergeCell ref="AU48:AV49"/>
    <mergeCell ref="AW48:AZ49"/>
    <mergeCell ref="F49:I49"/>
    <mergeCell ref="J49:M49"/>
    <mergeCell ref="N49:P49"/>
    <mergeCell ref="Q49:T49"/>
    <mergeCell ref="AI49:AL49"/>
    <mergeCell ref="AM49:AP49"/>
    <mergeCell ref="B45:BF45"/>
    <mergeCell ref="B46:BF46"/>
    <mergeCell ref="B48:E49"/>
    <mergeCell ref="F48:M48"/>
    <mergeCell ref="N48:T48"/>
    <mergeCell ref="U48:W49"/>
    <mergeCell ref="X48:AA49"/>
    <mergeCell ref="AB48:AD49"/>
    <mergeCell ref="AE48:AH49"/>
    <mergeCell ref="AI48:AP48"/>
    <mergeCell ref="Z17:AB17"/>
    <mergeCell ref="AC17:AJ17"/>
    <mergeCell ref="AK17:AR17"/>
    <mergeCell ref="Z18:AB18"/>
    <mergeCell ref="AC18:AJ18"/>
    <mergeCell ref="AK18:AR18"/>
    <mergeCell ref="AS18:AZ18"/>
    <mergeCell ref="AS33:AZ33"/>
    <mergeCell ref="B32:Y32"/>
    <mergeCell ref="Z32:AB32"/>
    <mergeCell ref="B20:Y20"/>
    <mergeCell ref="Z20:AB20"/>
    <mergeCell ref="AC20:AJ20"/>
    <mergeCell ref="AK20:AR20"/>
    <mergeCell ref="AS20:AZ20"/>
    <mergeCell ref="B31:Y31"/>
    <mergeCell ref="Z31:AB31"/>
    <mergeCell ref="B33:Y33"/>
    <mergeCell ref="Z33:AB33"/>
    <mergeCell ref="AC33:AJ33"/>
    <mergeCell ref="AK33:AR33"/>
    <mergeCell ref="AK22:AR22"/>
    <mergeCell ref="AS27:AZ28"/>
    <mergeCell ref="B29:Y29"/>
    <mergeCell ref="AS13:AZ14"/>
    <mergeCell ref="AS16:AZ16"/>
    <mergeCell ref="B55:AZ55"/>
    <mergeCell ref="AC31:AJ31"/>
    <mergeCell ref="AC32:AJ32"/>
    <mergeCell ref="AK30:AR30"/>
    <mergeCell ref="AK31:AR31"/>
    <mergeCell ref="AK32:AR32"/>
    <mergeCell ref="AS30:AZ30"/>
    <mergeCell ref="AS31:AZ31"/>
    <mergeCell ref="AS32:AZ32"/>
    <mergeCell ref="B35:AZ35"/>
    <mergeCell ref="B37:Y39"/>
    <mergeCell ref="Z37:AB39"/>
    <mergeCell ref="AC37:AZ37"/>
    <mergeCell ref="AC38:AJ39"/>
    <mergeCell ref="AK38:AR39"/>
    <mergeCell ref="AK16:AR16"/>
    <mergeCell ref="AK15:AR15"/>
    <mergeCell ref="Z16:AB16"/>
    <mergeCell ref="AC16:AJ16"/>
    <mergeCell ref="AS15:AZ15"/>
    <mergeCell ref="AS17:AZ17"/>
    <mergeCell ref="B17:Y17"/>
    <mergeCell ref="J141:S141"/>
    <mergeCell ref="U141:Z141"/>
    <mergeCell ref="AS38:AZ39"/>
    <mergeCell ref="B40:Y40"/>
    <mergeCell ref="Z40:AB40"/>
    <mergeCell ref="AC40:AJ40"/>
    <mergeCell ref="AK40:AR40"/>
    <mergeCell ref="AS40:AZ40"/>
    <mergeCell ref="B41:Y41"/>
    <mergeCell ref="M137:Y137"/>
    <mergeCell ref="M138:Y138"/>
    <mergeCell ref="Z41:AB41"/>
    <mergeCell ref="AC41:AJ41"/>
    <mergeCell ref="AK41:AR41"/>
    <mergeCell ref="AS41:AZ41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</mergeCells>
  <pageMargins left="0.70866141732283472" right="0.39370078740157483" top="0.55118110236220474" bottom="0.35433070866141736" header="0.31496062992125984" footer="0"/>
  <pageSetup paperSize="9" scale="45" fitToHeight="2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147"/>
  <sheetViews>
    <sheetView showGridLines="0" view="pageBreakPreview" topLeftCell="A109" zoomScaleNormal="80" zoomScaleSheetLayoutView="100" workbookViewId="0">
      <selection activeCell="B122" sqref="B122"/>
    </sheetView>
  </sheetViews>
  <sheetFormatPr defaultColWidth="0.85546875" defaultRowHeight="15"/>
  <cols>
    <col min="1" max="52" width="3.85546875" style="697" customWidth="1"/>
    <col min="53" max="53" width="13.140625" style="198" bestFit="1" customWidth="1"/>
    <col min="54" max="54" width="12" style="198" bestFit="1" customWidth="1"/>
    <col min="55" max="16384" width="0.85546875" style="198"/>
  </cols>
  <sheetData>
    <row r="1" spans="1:53" ht="40.5" customHeight="1">
      <c r="A1" s="1306" t="s">
        <v>1456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232"/>
    </row>
    <row r="2" spans="1:53" s="199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</row>
    <row r="3" spans="1:53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233"/>
    </row>
    <row r="4" spans="1:53" ht="29.2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1" t="s">
        <v>1038</v>
      </c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233"/>
    </row>
    <row r="5" spans="1:53" ht="18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233"/>
    </row>
    <row r="6" spans="1:53" ht="1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234"/>
    </row>
    <row r="7" spans="1:53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829" t="s">
        <v>298</v>
      </c>
      <c r="M7" s="1829"/>
      <c r="N7" s="1829"/>
      <c r="O7" s="1829"/>
      <c r="P7" s="1829"/>
      <c r="Q7" s="1829"/>
      <c r="R7" s="1829"/>
      <c r="S7" s="1829"/>
      <c r="T7" s="1829"/>
      <c r="U7" s="1829"/>
      <c r="V7" s="1829"/>
      <c r="W7" s="1829"/>
      <c r="X7" s="1829"/>
      <c r="Y7" s="1829"/>
      <c r="Z7" s="1829"/>
      <c r="AA7" s="1829"/>
      <c r="AB7" s="1829"/>
      <c r="AC7" s="1829"/>
      <c r="AD7" s="1829"/>
      <c r="AE7" s="1829"/>
      <c r="AF7" s="1829"/>
      <c r="AG7" s="1829"/>
      <c r="AH7" s="1829"/>
      <c r="AI7" s="1829"/>
      <c r="AJ7" s="1829"/>
      <c r="AK7" s="1829"/>
      <c r="AL7" s="1829"/>
      <c r="AM7" s="1829"/>
      <c r="AN7" s="1829"/>
      <c r="AO7" s="1829"/>
      <c r="AP7" s="1829"/>
      <c r="AQ7" s="1829"/>
      <c r="AR7" s="1829"/>
      <c r="AS7" s="1829"/>
      <c r="AT7" s="1829"/>
      <c r="AU7" s="1829"/>
      <c r="AV7" s="1829"/>
      <c r="AW7" s="1829"/>
      <c r="AX7" s="1829"/>
      <c r="AY7" s="1829"/>
      <c r="AZ7" s="1829"/>
      <c r="BA7" s="235"/>
    </row>
    <row r="8" spans="1:53" s="199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36"/>
    </row>
    <row r="9" spans="1:53" ht="15" customHeight="1"/>
    <row r="10" spans="1:53" s="178" customFormat="1">
      <c r="A10" s="177"/>
      <c r="B10" s="1305" t="s">
        <v>779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359"/>
      <c r="AU10" s="359"/>
      <c r="AV10" s="359"/>
      <c r="AW10" s="359"/>
      <c r="AX10" s="359"/>
      <c r="AY10" s="359"/>
      <c r="AZ10" s="359"/>
    </row>
    <row r="11" spans="1:53" s="178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1:53" s="178" customFormat="1" ht="24.95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</row>
    <row r="13" spans="1:53" s="178" customFormat="1" ht="24.95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1419</v>
      </c>
      <c r="AD13" s="1052"/>
      <c r="AE13" s="1052"/>
      <c r="AF13" s="1052"/>
      <c r="AG13" s="1052"/>
      <c r="AH13" s="1052"/>
      <c r="AI13" s="1052"/>
      <c r="AJ13" s="1053"/>
      <c r="AK13" s="1044" t="s">
        <v>1420</v>
      </c>
      <c r="AL13" s="1044"/>
      <c r="AM13" s="1044"/>
      <c r="AN13" s="1044"/>
      <c r="AO13" s="1044"/>
      <c r="AP13" s="1044"/>
      <c r="AQ13" s="1044"/>
      <c r="AR13" s="1044"/>
      <c r="AS13" s="1052" t="s">
        <v>1421</v>
      </c>
      <c r="AT13" s="1052"/>
      <c r="AU13" s="1052"/>
      <c r="AV13" s="1052"/>
      <c r="AW13" s="1052"/>
      <c r="AX13" s="1052"/>
      <c r="AY13" s="1052"/>
      <c r="AZ13" s="1052"/>
    </row>
    <row r="14" spans="1:53" s="178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</row>
    <row r="15" spans="1:53" s="181" customFormat="1" ht="15" customHeight="1">
      <c r="A15" s="179"/>
      <c r="B15" s="1045">
        <v>1</v>
      </c>
      <c r="C15" s="1045"/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6"/>
      <c r="Z15" s="1047" t="s">
        <v>307</v>
      </c>
      <c r="AA15" s="1045"/>
      <c r="AB15" s="1046"/>
      <c r="AC15" s="1047" t="s">
        <v>308</v>
      </c>
      <c r="AD15" s="1045"/>
      <c r="AE15" s="1045"/>
      <c r="AF15" s="1045"/>
      <c r="AG15" s="1045"/>
      <c r="AH15" s="1045"/>
      <c r="AI15" s="1045"/>
      <c r="AJ15" s="1046"/>
      <c r="AK15" s="1047" t="s">
        <v>309</v>
      </c>
      <c r="AL15" s="1045"/>
      <c r="AM15" s="1045"/>
      <c r="AN15" s="1045"/>
      <c r="AO15" s="1045"/>
      <c r="AP15" s="1045"/>
      <c r="AQ15" s="1045"/>
      <c r="AR15" s="1046"/>
      <c r="AS15" s="1047" t="s">
        <v>310</v>
      </c>
      <c r="AT15" s="1045"/>
      <c r="AU15" s="1045"/>
      <c r="AV15" s="1045"/>
      <c r="AW15" s="1045"/>
      <c r="AX15" s="1045"/>
      <c r="AY15" s="1045"/>
      <c r="AZ15" s="1045"/>
      <c r="BA15" s="237"/>
    </row>
    <row r="16" spans="1:53" s="181" customFormat="1" ht="27" customHeight="1">
      <c r="A16" s="179"/>
      <c r="B16" s="1136" t="s">
        <v>778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580" t="s">
        <v>312</v>
      </c>
      <c r="AA16" s="1580"/>
      <c r="AB16" s="1580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2"/>
      <c r="AT16" s="1042"/>
      <c r="AU16" s="1042"/>
      <c r="AV16" s="1042"/>
      <c r="AW16" s="1042"/>
      <c r="AX16" s="1042"/>
      <c r="AY16" s="1042"/>
      <c r="AZ16" s="1042"/>
      <c r="BA16" s="237"/>
    </row>
    <row r="17" spans="1:53" s="181" customFormat="1" ht="30" customHeight="1">
      <c r="A17" s="179"/>
      <c r="B17" s="1048" t="s">
        <v>777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041" t="s">
        <v>314</v>
      </c>
      <c r="AA17" s="1041"/>
      <c r="AB17" s="1041"/>
      <c r="AC17" s="1042">
        <v>0</v>
      </c>
      <c r="AD17" s="1042"/>
      <c r="AE17" s="1042"/>
      <c r="AF17" s="1042"/>
      <c r="AG17" s="1042"/>
      <c r="AH17" s="1042"/>
      <c r="AI17" s="1042"/>
      <c r="AJ17" s="1042"/>
      <c r="AK17" s="1042"/>
      <c r="AL17" s="1042"/>
      <c r="AM17" s="1042"/>
      <c r="AN17" s="1042"/>
      <c r="AO17" s="1042"/>
      <c r="AP17" s="1042"/>
      <c r="AQ17" s="1042"/>
      <c r="AR17" s="1042"/>
      <c r="AS17" s="1042"/>
      <c r="AT17" s="1042"/>
      <c r="AU17" s="1042"/>
      <c r="AV17" s="1042"/>
      <c r="AW17" s="1042"/>
      <c r="AX17" s="1042"/>
      <c r="AY17" s="1042"/>
      <c r="AZ17" s="1042"/>
      <c r="BA17" s="237"/>
    </row>
    <row r="18" spans="1:53" s="181" customFormat="1" ht="18" customHeight="1">
      <c r="A18" s="179"/>
      <c r="B18" s="1048" t="s">
        <v>776</v>
      </c>
      <c r="C18" s="1049"/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50"/>
      <c r="Z18" s="1041" t="s">
        <v>316</v>
      </c>
      <c r="AA18" s="1041"/>
      <c r="AB18" s="1041"/>
      <c r="AC18" s="1042">
        <f>AC33-AC16</f>
        <v>1976.67</v>
      </c>
      <c r="AD18" s="1042"/>
      <c r="AE18" s="1042"/>
      <c r="AF18" s="1042"/>
      <c r="AG18" s="1042"/>
      <c r="AH18" s="1042"/>
      <c r="AI18" s="1042"/>
      <c r="AJ18" s="1042"/>
      <c r="AK18" s="1042">
        <f>AK33</f>
        <v>1961.07</v>
      </c>
      <c r="AL18" s="1042"/>
      <c r="AM18" s="1042"/>
      <c r="AN18" s="1042"/>
      <c r="AO18" s="1042"/>
      <c r="AP18" s="1042"/>
      <c r="AQ18" s="1042"/>
      <c r="AR18" s="1042"/>
      <c r="AS18" s="1042">
        <f>AS33</f>
        <v>1945.48</v>
      </c>
      <c r="AT18" s="1042"/>
      <c r="AU18" s="1042"/>
      <c r="AV18" s="1042"/>
      <c r="AW18" s="1042"/>
      <c r="AX18" s="1042"/>
      <c r="AY18" s="1042"/>
      <c r="AZ18" s="1042"/>
    </row>
    <row r="19" spans="1:53" s="182" customFormat="1" ht="27.75" customHeight="1">
      <c r="A19" s="177"/>
      <c r="B19" s="1136" t="s">
        <v>775</v>
      </c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041" t="s">
        <v>318</v>
      </c>
      <c r="AA19" s="1041"/>
      <c r="AB19" s="1041"/>
      <c r="AC19" s="1042"/>
      <c r="AD19" s="1042"/>
      <c r="AE19" s="1042"/>
      <c r="AF19" s="1042"/>
      <c r="AG19" s="1042"/>
      <c r="AH19" s="1042"/>
      <c r="AI19" s="1042"/>
      <c r="AJ19" s="1042"/>
      <c r="AK19" s="1042"/>
      <c r="AL19" s="1042"/>
      <c r="AM19" s="1042"/>
      <c r="AN19" s="1042"/>
      <c r="AO19" s="1042"/>
      <c r="AP19" s="1042"/>
      <c r="AQ19" s="1042"/>
      <c r="AR19" s="1042"/>
      <c r="AS19" s="1042"/>
      <c r="AT19" s="1042"/>
      <c r="AU19" s="1042"/>
      <c r="AV19" s="1042"/>
      <c r="AW19" s="1042"/>
      <c r="AX19" s="1042"/>
      <c r="AY19" s="1042"/>
      <c r="AZ19" s="1042"/>
    </row>
    <row r="20" spans="1:53" s="182" customFormat="1" ht="28.5" customHeight="1">
      <c r="A20" s="177"/>
      <c r="B20" s="1048" t="s">
        <v>774</v>
      </c>
      <c r="C20" s="1049"/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50"/>
      <c r="Z20" s="1041" t="s">
        <v>320</v>
      </c>
      <c r="AA20" s="1041"/>
      <c r="AB20" s="1041"/>
      <c r="AC20" s="1042"/>
      <c r="AD20" s="1042"/>
      <c r="AE20" s="1042"/>
      <c r="AF20" s="1042"/>
      <c r="AG20" s="1042"/>
      <c r="AH20" s="1042"/>
      <c r="AI20" s="1042"/>
      <c r="AJ20" s="1042"/>
      <c r="AK20" s="1042"/>
      <c r="AL20" s="1042"/>
      <c r="AM20" s="1042"/>
      <c r="AN20" s="1042"/>
      <c r="AO20" s="1042"/>
      <c r="AP20" s="1042"/>
      <c r="AQ20" s="1042"/>
      <c r="AR20" s="1042"/>
      <c r="AS20" s="1042"/>
      <c r="AT20" s="1042"/>
      <c r="AU20" s="1042"/>
      <c r="AV20" s="1042"/>
      <c r="AW20" s="1042"/>
      <c r="AX20" s="1042"/>
      <c r="AY20" s="1042"/>
      <c r="AZ20" s="1042"/>
    </row>
    <row r="21" spans="1:53" s="182" customFormat="1" ht="29.25" customHeight="1">
      <c r="A21" s="177"/>
      <c r="B21" s="1043" t="s">
        <v>773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1" t="s">
        <v>322</v>
      </c>
      <c r="AA21" s="1041"/>
      <c r="AB21" s="1041"/>
      <c r="AC21" s="1042">
        <f>AC18+AC16-AC17-AC19+AC20</f>
        <v>1976.67</v>
      </c>
      <c r="AD21" s="1042"/>
      <c r="AE21" s="1042"/>
      <c r="AF21" s="1042"/>
      <c r="AG21" s="1042"/>
      <c r="AH21" s="1042"/>
      <c r="AI21" s="1042"/>
      <c r="AJ21" s="1042"/>
      <c r="AK21" s="1042">
        <f>AK18+AK16-AK17-AK19+AK20</f>
        <v>1961.07</v>
      </c>
      <c r="AL21" s="1042"/>
      <c r="AM21" s="1042"/>
      <c r="AN21" s="1042"/>
      <c r="AO21" s="1042"/>
      <c r="AP21" s="1042"/>
      <c r="AQ21" s="1042"/>
      <c r="AR21" s="1042"/>
      <c r="AS21" s="1042">
        <f>AS18+AS16-AS17-AS19+AS20</f>
        <v>1945.48</v>
      </c>
      <c r="AT21" s="1042"/>
      <c r="AU21" s="1042"/>
      <c r="AV21" s="1042"/>
      <c r="AW21" s="1042"/>
      <c r="AX21" s="1042"/>
      <c r="AY21" s="1042"/>
      <c r="AZ21" s="1042"/>
    </row>
    <row r="22" spans="1:53" s="178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1976.67</v>
      </c>
      <c r="AD22" s="1042"/>
      <c r="AE22" s="1042"/>
      <c r="AF22" s="1042"/>
      <c r="AG22" s="1042"/>
      <c r="AH22" s="1042"/>
      <c r="AI22" s="1042"/>
      <c r="AJ22" s="1042"/>
      <c r="AK22" s="1042">
        <f>AK21</f>
        <v>1961.07</v>
      </c>
      <c r="AL22" s="1042"/>
      <c r="AM22" s="1042"/>
      <c r="AN22" s="1042"/>
      <c r="AO22" s="1042"/>
      <c r="AP22" s="1042"/>
      <c r="AQ22" s="1042"/>
      <c r="AR22" s="1042"/>
      <c r="AS22" s="1042">
        <f>AS21</f>
        <v>1945.48</v>
      </c>
      <c r="AT22" s="1042"/>
      <c r="AU22" s="1042"/>
      <c r="AV22" s="1042"/>
      <c r="AW22" s="1042"/>
      <c r="AX22" s="1042"/>
      <c r="AY22" s="1042"/>
      <c r="AZ22" s="1042"/>
    </row>
    <row r="23" spans="1:53" s="178" customFormat="1" ht="18" hidden="1" customHeight="1">
      <c r="A23" s="177"/>
      <c r="B23" s="1871" t="s">
        <v>772</v>
      </c>
      <c r="C23" s="1169"/>
      <c r="D23" s="1169"/>
      <c r="E23" s="1169"/>
      <c r="F23" s="1169"/>
      <c r="G23" s="1169"/>
      <c r="H23" s="1169"/>
      <c r="I23" s="1169"/>
      <c r="J23" s="1169"/>
      <c r="K23" s="1169"/>
      <c r="L23" s="1169"/>
      <c r="M23" s="1169"/>
      <c r="N23" s="1169"/>
      <c r="O23" s="1169"/>
      <c r="P23" s="1169"/>
      <c r="Q23" s="1169"/>
      <c r="R23" s="1169"/>
      <c r="S23" s="1169"/>
      <c r="T23" s="1169"/>
      <c r="U23" s="1169"/>
      <c r="V23" s="1169"/>
      <c r="W23" s="1169"/>
      <c r="X23" s="1169"/>
      <c r="Y23" s="1169"/>
      <c r="Z23" s="1169"/>
      <c r="AA23" s="1169"/>
      <c r="AB23" s="1169"/>
      <c r="AC23" s="1169"/>
      <c r="AD23" s="1169"/>
      <c r="AE23" s="1169"/>
      <c r="AF23" s="1169"/>
      <c r="AG23" s="1169"/>
      <c r="AH23" s="1169"/>
      <c r="AI23" s="1169"/>
      <c r="AJ23" s="1169"/>
      <c r="AK23" s="1169"/>
      <c r="AL23" s="1169"/>
      <c r="AM23" s="1169"/>
      <c r="AN23" s="1169"/>
      <c r="AO23" s="1169"/>
      <c r="AP23" s="1169"/>
      <c r="AQ23" s="1169"/>
      <c r="AR23" s="1169"/>
      <c r="AS23" s="1169"/>
      <c r="AT23" s="1169"/>
      <c r="AU23" s="1169"/>
      <c r="AV23" s="1169"/>
      <c r="AW23" s="1169"/>
      <c r="AX23" s="1169"/>
      <c r="AY23" s="1169"/>
      <c r="AZ23" s="1169"/>
    </row>
    <row r="24" spans="1:53" s="356" customFormat="1">
      <c r="A24" s="332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1:53" s="356" customFormat="1" ht="20.25" customHeight="1">
      <c r="A25" s="332"/>
      <c r="B25" s="1872" t="s">
        <v>771</v>
      </c>
      <c r="C25" s="1872"/>
      <c r="D25" s="1872"/>
      <c r="E25" s="1872"/>
      <c r="F25" s="1872"/>
      <c r="G25" s="1872"/>
      <c r="H25" s="1872"/>
      <c r="I25" s="1872"/>
      <c r="J25" s="1872"/>
      <c r="K25" s="1872"/>
      <c r="L25" s="1872"/>
      <c r="M25" s="1872"/>
      <c r="N25" s="1872"/>
      <c r="O25" s="1872"/>
      <c r="P25" s="1872"/>
      <c r="Q25" s="1872"/>
      <c r="R25" s="1872"/>
      <c r="S25" s="1872"/>
      <c r="T25" s="1872"/>
      <c r="U25" s="1872"/>
      <c r="V25" s="1872"/>
      <c r="W25" s="1872"/>
      <c r="X25" s="1872"/>
      <c r="Y25" s="1872"/>
      <c r="Z25" s="1872"/>
      <c r="AA25" s="1872"/>
      <c r="AB25" s="1872"/>
      <c r="AC25" s="1872"/>
      <c r="AD25" s="1872"/>
      <c r="AE25" s="1872"/>
      <c r="AF25" s="1872"/>
      <c r="AG25" s="1872"/>
      <c r="AH25" s="1872"/>
      <c r="AI25" s="1872"/>
      <c r="AJ25" s="1872"/>
      <c r="AK25" s="1872"/>
      <c r="AL25" s="1872"/>
      <c r="AM25" s="1872"/>
      <c r="AN25" s="1872"/>
      <c r="AO25" s="1872"/>
      <c r="AP25" s="1872"/>
      <c r="AQ25" s="1872"/>
      <c r="AR25" s="1872"/>
      <c r="AS25" s="1872"/>
      <c r="AT25" s="1872"/>
      <c r="AU25" s="1872"/>
      <c r="AV25" s="1872"/>
      <c r="AW25" s="1872"/>
      <c r="AX25" s="1872"/>
      <c r="AY25" s="1872"/>
      <c r="AZ25" s="1872"/>
    </row>
    <row r="26" spans="1:53" s="356" customFormat="1" ht="13.9" customHeight="1">
      <c r="A26" s="332"/>
      <c r="B26" s="1052" t="s">
        <v>0</v>
      </c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44" t="s">
        <v>302</v>
      </c>
      <c r="AA26" s="1044"/>
      <c r="AB26" s="1044"/>
      <c r="AC26" s="1044" t="s">
        <v>495</v>
      </c>
      <c r="AD26" s="1044"/>
      <c r="AE26" s="1044"/>
      <c r="AF26" s="1044"/>
      <c r="AG26" s="1044"/>
      <c r="AH26" s="1044"/>
      <c r="AI26" s="1044"/>
      <c r="AJ26" s="1044"/>
      <c r="AK26" s="1044"/>
      <c r="AL26" s="1044"/>
      <c r="AM26" s="1044"/>
      <c r="AN26" s="1044"/>
      <c r="AO26" s="1044"/>
      <c r="AP26" s="1044"/>
      <c r="AQ26" s="1044"/>
      <c r="AR26" s="1044"/>
      <c r="AS26" s="1044"/>
      <c r="AT26" s="1044"/>
      <c r="AU26" s="1044"/>
      <c r="AV26" s="1044"/>
      <c r="AW26" s="1044"/>
      <c r="AX26" s="1044"/>
      <c r="AY26" s="1044"/>
      <c r="AZ26" s="1044"/>
    </row>
    <row r="27" spans="1:53" s="356" customFormat="1" ht="30" customHeight="1">
      <c r="A27" s="332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4"/>
      <c r="Z27" s="1044"/>
      <c r="AA27" s="1044"/>
      <c r="AB27" s="1044"/>
      <c r="AC27" s="1058" t="s">
        <v>1419</v>
      </c>
      <c r="AD27" s="1052"/>
      <c r="AE27" s="1052"/>
      <c r="AF27" s="1052"/>
      <c r="AG27" s="1052"/>
      <c r="AH27" s="1052"/>
      <c r="AI27" s="1052"/>
      <c r="AJ27" s="1053"/>
      <c r="AK27" s="1044" t="s">
        <v>1420</v>
      </c>
      <c r="AL27" s="1044"/>
      <c r="AM27" s="1044"/>
      <c r="AN27" s="1044"/>
      <c r="AO27" s="1044"/>
      <c r="AP27" s="1044"/>
      <c r="AQ27" s="1044"/>
      <c r="AR27" s="1044"/>
      <c r="AS27" s="1052" t="s">
        <v>1421</v>
      </c>
      <c r="AT27" s="1052"/>
      <c r="AU27" s="1052"/>
      <c r="AV27" s="1052"/>
      <c r="AW27" s="1052"/>
      <c r="AX27" s="1052"/>
      <c r="AY27" s="1052"/>
      <c r="AZ27" s="1052"/>
    </row>
    <row r="28" spans="1:53" s="356" customFormat="1" ht="14.25" customHeight="1">
      <c r="A28" s="332"/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44"/>
      <c r="AA28" s="1044"/>
      <c r="AB28" s="1044"/>
      <c r="AC28" s="1060"/>
      <c r="AD28" s="1056"/>
      <c r="AE28" s="1056"/>
      <c r="AF28" s="1056"/>
      <c r="AG28" s="1056"/>
      <c r="AH28" s="1056"/>
      <c r="AI28" s="1056"/>
      <c r="AJ28" s="1057"/>
      <c r="AK28" s="1044"/>
      <c r="AL28" s="1044"/>
      <c r="AM28" s="1044"/>
      <c r="AN28" s="1044"/>
      <c r="AO28" s="1044"/>
      <c r="AP28" s="1044"/>
      <c r="AQ28" s="1044"/>
      <c r="AR28" s="1044"/>
      <c r="AS28" s="1056"/>
      <c r="AT28" s="1056"/>
      <c r="AU28" s="1056"/>
      <c r="AV28" s="1056"/>
      <c r="AW28" s="1056"/>
      <c r="AX28" s="1056"/>
      <c r="AY28" s="1056"/>
      <c r="AZ28" s="1056"/>
    </row>
    <row r="29" spans="1:53" s="356" customFormat="1">
      <c r="A29" s="332"/>
      <c r="B29" s="1045">
        <v>1</v>
      </c>
      <c r="C29" s="1045"/>
      <c r="D29" s="1045"/>
      <c r="E29" s="1045"/>
      <c r="F29" s="1045"/>
      <c r="G29" s="1045"/>
      <c r="H29" s="1045"/>
      <c r="I29" s="1045"/>
      <c r="J29" s="1045"/>
      <c r="K29" s="1045"/>
      <c r="L29" s="1045"/>
      <c r="M29" s="1045"/>
      <c r="N29" s="1045"/>
      <c r="O29" s="1045"/>
      <c r="P29" s="1045"/>
      <c r="Q29" s="1045"/>
      <c r="R29" s="1045"/>
      <c r="S29" s="1045"/>
      <c r="T29" s="1045"/>
      <c r="U29" s="1045"/>
      <c r="V29" s="1045"/>
      <c r="W29" s="1045"/>
      <c r="X29" s="1045"/>
      <c r="Y29" s="1045"/>
      <c r="Z29" s="1580" t="s">
        <v>307</v>
      </c>
      <c r="AA29" s="1580"/>
      <c r="AB29" s="1580"/>
      <c r="AC29" s="1580" t="s">
        <v>308</v>
      </c>
      <c r="AD29" s="1580"/>
      <c r="AE29" s="1580"/>
      <c r="AF29" s="1580"/>
      <c r="AG29" s="1580"/>
      <c r="AH29" s="1580"/>
      <c r="AI29" s="1580"/>
      <c r="AJ29" s="1580"/>
      <c r="AK29" s="1580" t="s">
        <v>309</v>
      </c>
      <c r="AL29" s="1580"/>
      <c r="AM29" s="1580"/>
      <c r="AN29" s="1580"/>
      <c r="AO29" s="1580"/>
      <c r="AP29" s="1580"/>
      <c r="AQ29" s="1580"/>
      <c r="AR29" s="1580"/>
      <c r="AS29" s="1580" t="s">
        <v>310</v>
      </c>
      <c r="AT29" s="1580"/>
      <c r="AU29" s="1580"/>
      <c r="AV29" s="1580"/>
      <c r="AW29" s="1580"/>
      <c r="AX29" s="1580"/>
      <c r="AY29" s="1580"/>
      <c r="AZ29" s="1580"/>
    </row>
    <row r="30" spans="1:53" s="356" customFormat="1" ht="13.9" customHeight="1">
      <c r="A30" s="332"/>
      <c r="B30" s="1043" t="s">
        <v>770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1" t="s">
        <v>7</v>
      </c>
      <c r="AA30" s="1041"/>
      <c r="AB30" s="1041"/>
      <c r="AC30" s="1042">
        <f>AC43</f>
        <v>751.37</v>
      </c>
      <c r="AD30" s="1042"/>
      <c r="AE30" s="1042"/>
      <c r="AF30" s="1042"/>
      <c r="AG30" s="1042"/>
      <c r="AH30" s="1042"/>
      <c r="AI30" s="1042"/>
      <c r="AJ30" s="1042"/>
      <c r="AK30" s="1042">
        <f>AK43</f>
        <v>735.77</v>
      </c>
      <c r="AL30" s="1042"/>
      <c r="AM30" s="1042"/>
      <c r="AN30" s="1042"/>
      <c r="AO30" s="1042"/>
      <c r="AP30" s="1042"/>
      <c r="AQ30" s="1042"/>
      <c r="AR30" s="1042"/>
      <c r="AS30" s="1042">
        <f>AS43</f>
        <v>720.18</v>
      </c>
      <c r="AT30" s="1042"/>
      <c r="AU30" s="1042"/>
      <c r="AV30" s="1042"/>
      <c r="AW30" s="1042"/>
      <c r="AX30" s="1042"/>
      <c r="AY30" s="1042"/>
      <c r="AZ30" s="1042"/>
    </row>
    <row r="31" spans="1:53" s="356" customFormat="1" ht="13.9" customHeight="1">
      <c r="A31" s="332"/>
      <c r="B31" s="1043" t="s">
        <v>769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1" t="s">
        <v>9</v>
      </c>
      <c r="AA31" s="1041"/>
      <c r="AB31" s="1041"/>
      <c r="AC31" s="1042">
        <f>AC82</f>
        <v>1225.3</v>
      </c>
      <c r="AD31" s="1042"/>
      <c r="AE31" s="1042"/>
      <c r="AF31" s="1042"/>
      <c r="AG31" s="1042"/>
      <c r="AH31" s="1042"/>
      <c r="AI31" s="1042"/>
      <c r="AJ31" s="1042"/>
      <c r="AK31" s="1042">
        <f>AK82</f>
        <v>1225.3</v>
      </c>
      <c r="AL31" s="1042"/>
      <c r="AM31" s="1042"/>
      <c r="AN31" s="1042"/>
      <c r="AO31" s="1042"/>
      <c r="AP31" s="1042"/>
      <c r="AQ31" s="1042"/>
      <c r="AR31" s="1042"/>
      <c r="AS31" s="1042">
        <f>AS82</f>
        <v>1225.3</v>
      </c>
      <c r="AT31" s="1042"/>
      <c r="AU31" s="1042"/>
      <c r="AV31" s="1042"/>
      <c r="AW31" s="1042"/>
      <c r="AX31" s="1042"/>
      <c r="AY31" s="1042"/>
      <c r="AZ31" s="1042"/>
    </row>
    <row r="32" spans="1:53" s="356" customFormat="1" ht="13.9" customHeight="1">
      <c r="A32" s="332"/>
      <c r="B32" s="1048" t="s">
        <v>633</v>
      </c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50"/>
      <c r="Z32" s="1041" t="s">
        <v>555</v>
      </c>
      <c r="AA32" s="1041"/>
      <c r="AB32" s="1041"/>
      <c r="AC32" s="1042"/>
      <c r="AD32" s="1042"/>
      <c r="AE32" s="1042"/>
      <c r="AF32" s="1042"/>
      <c r="AG32" s="1042"/>
      <c r="AH32" s="1042"/>
      <c r="AI32" s="1042"/>
      <c r="AJ32" s="1042"/>
      <c r="AK32" s="1042"/>
      <c r="AL32" s="1042"/>
      <c r="AM32" s="1042"/>
      <c r="AN32" s="1042"/>
      <c r="AO32" s="1042"/>
      <c r="AP32" s="1042"/>
      <c r="AQ32" s="1042"/>
      <c r="AR32" s="1042"/>
      <c r="AS32" s="1042"/>
      <c r="AT32" s="1042"/>
      <c r="AU32" s="1042"/>
      <c r="AV32" s="1042"/>
      <c r="AW32" s="1042"/>
      <c r="AX32" s="1042"/>
      <c r="AY32" s="1042"/>
      <c r="AZ32" s="1042"/>
    </row>
    <row r="33" spans="1:62" s="178" customFormat="1" ht="15" customHeight="1">
      <c r="A33" s="177"/>
      <c r="B33" s="1039" t="s">
        <v>338</v>
      </c>
      <c r="C33" s="1039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41"/>
      <c r="AA33" s="1041"/>
      <c r="AB33" s="1041"/>
      <c r="AC33" s="1042">
        <f>SUM(AC30:AJ32)</f>
        <v>1976.67</v>
      </c>
      <c r="AD33" s="1042"/>
      <c r="AE33" s="1042"/>
      <c r="AF33" s="1042"/>
      <c r="AG33" s="1042"/>
      <c r="AH33" s="1042"/>
      <c r="AI33" s="1042"/>
      <c r="AJ33" s="1042"/>
      <c r="AK33" s="1042">
        <f>SUM(AK30:AR32)</f>
        <v>1961.07</v>
      </c>
      <c r="AL33" s="1042"/>
      <c r="AM33" s="1042"/>
      <c r="AN33" s="1042"/>
      <c r="AO33" s="1042"/>
      <c r="AP33" s="1042"/>
      <c r="AQ33" s="1042"/>
      <c r="AR33" s="1042"/>
      <c r="AS33" s="1042">
        <f>SUM(AS30:AZ32)</f>
        <v>1945.48</v>
      </c>
      <c r="AT33" s="1042"/>
      <c r="AU33" s="1042"/>
      <c r="AV33" s="1042"/>
      <c r="AW33" s="1042"/>
      <c r="AX33" s="1042"/>
      <c r="AY33" s="1042"/>
      <c r="AZ33" s="1042"/>
    </row>
    <row r="34" spans="1:62" s="178" customFormat="1" ht="15" customHeight="1">
      <c r="A34" s="177"/>
      <c r="B34" s="695"/>
      <c r="C34" s="696"/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6"/>
      <c r="X34" s="696"/>
      <c r="Y34" s="696"/>
      <c r="Z34" s="211"/>
      <c r="AA34" s="211"/>
      <c r="AB34" s="211"/>
      <c r="AC34" s="691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691"/>
      <c r="AZ34" s="691"/>
    </row>
    <row r="35" spans="1:62" s="178" customFormat="1" ht="18" customHeight="1">
      <c r="A35" s="177"/>
      <c r="B35" s="1803" t="s">
        <v>768</v>
      </c>
      <c r="C35" s="1803"/>
      <c r="D35" s="1803"/>
      <c r="E35" s="1803"/>
      <c r="F35" s="1803"/>
      <c r="G35" s="1803"/>
      <c r="H35" s="1803"/>
      <c r="I35" s="1803"/>
      <c r="J35" s="1803"/>
      <c r="K35" s="1803"/>
      <c r="L35" s="1803"/>
      <c r="M35" s="1803"/>
      <c r="N35" s="1803"/>
      <c r="O35" s="1803"/>
      <c r="P35" s="1803"/>
      <c r="Q35" s="1803"/>
      <c r="R35" s="1803"/>
      <c r="S35" s="1803"/>
      <c r="T35" s="1803"/>
      <c r="U35" s="1803"/>
      <c r="V35" s="1803"/>
      <c r="W35" s="1803"/>
      <c r="X35" s="1803"/>
      <c r="Y35" s="1803"/>
      <c r="Z35" s="1803"/>
      <c r="AA35" s="1803"/>
      <c r="AB35" s="1803"/>
      <c r="AC35" s="1803"/>
      <c r="AD35" s="1803"/>
      <c r="AE35" s="1803"/>
      <c r="AF35" s="1803"/>
      <c r="AG35" s="1803"/>
      <c r="AH35" s="1803"/>
      <c r="AI35" s="1803"/>
      <c r="AJ35" s="1803"/>
      <c r="AK35" s="1803"/>
      <c r="AL35" s="1803"/>
      <c r="AM35" s="1803"/>
      <c r="AN35" s="1803"/>
      <c r="AO35" s="1803"/>
      <c r="AP35" s="1803"/>
      <c r="AQ35" s="1803"/>
      <c r="AR35" s="1803"/>
      <c r="AS35" s="1803"/>
      <c r="AT35" s="1803"/>
      <c r="AU35" s="1803"/>
      <c r="AV35" s="1803"/>
      <c r="AW35" s="1803"/>
      <c r="AX35" s="1803"/>
      <c r="AY35" s="1803"/>
      <c r="AZ35" s="1803"/>
    </row>
    <row r="36" spans="1:62" s="178" customFormat="1" ht="7.5" customHeight="1">
      <c r="A36" s="261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1:62" s="178" customFormat="1" ht="24.95" customHeight="1">
      <c r="A37" s="177"/>
      <c r="B37" s="1052" t="s">
        <v>766</v>
      </c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3"/>
      <c r="Z37" s="1058" t="s">
        <v>302</v>
      </c>
      <c r="AA37" s="1052"/>
      <c r="AB37" s="1053"/>
      <c r="AC37" s="1061" t="s">
        <v>495</v>
      </c>
      <c r="AD37" s="1062"/>
      <c r="AE37" s="1062"/>
      <c r="AF37" s="1062"/>
      <c r="AG37" s="1062"/>
      <c r="AH37" s="1062"/>
      <c r="AI37" s="1062"/>
      <c r="AJ37" s="1062"/>
      <c r="AK37" s="1062"/>
      <c r="AL37" s="1062"/>
      <c r="AM37" s="1062"/>
      <c r="AN37" s="1062"/>
      <c r="AO37" s="1062"/>
      <c r="AP37" s="1062"/>
      <c r="AQ37" s="1062"/>
      <c r="AR37" s="1062"/>
      <c r="AS37" s="1062"/>
      <c r="AT37" s="1062"/>
      <c r="AU37" s="1062"/>
      <c r="AV37" s="1062"/>
      <c r="AW37" s="1062"/>
      <c r="AX37" s="1062"/>
      <c r="AY37" s="1062"/>
      <c r="AZ37" s="1062"/>
    </row>
    <row r="38" spans="1:62" s="178" customFormat="1" ht="24.95" customHeight="1">
      <c r="A38" s="177"/>
      <c r="B38" s="1054"/>
      <c r="C38" s="1054"/>
      <c r="D38" s="1054"/>
      <c r="E38" s="1054"/>
      <c r="F38" s="1054"/>
      <c r="G38" s="1054"/>
      <c r="H38" s="1054"/>
      <c r="I38" s="1054"/>
      <c r="J38" s="1054"/>
      <c r="K38" s="1054"/>
      <c r="L38" s="1054"/>
      <c r="M38" s="1054"/>
      <c r="N38" s="1054"/>
      <c r="O38" s="1054"/>
      <c r="P38" s="1054"/>
      <c r="Q38" s="1054"/>
      <c r="R38" s="1054"/>
      <c r="S38" s="1054"/>
      <c r="T38" s="1054"/>
      <c r="U38" s="1054"/>
      <c r="V38" s="1054"/>
      <c r="W38" s="1054"/>
      <c r="X38" s="1054"/>
      <c r="Y38" s="1055"/>
      <c r="Z38" s="1059"/>
      <c r="AA38" s="1054"/>
      <c r="AB38" s="1055"/>
      <c r="AC38" s="1058" t="s">
        <v>1419</v>
      </c>
      <c r="AD38" s="1052"/>
      <c r="AE38" s="1052"/>
      <c r="AF38" s="1052"/>
      <c r="AG38" s="1052"/>
      <c r="AH38" s="1052"/>
      <c r="AI38" s="1052"/>
      <c r="AJ38" s="1053"/>
      <c r="AK38" s="1044" t="s">
        <v>1420</v>
      </c>
      <c r="AL38" s="1044"/>
      <c r="AM38" s="1044"/>
      <c r="AN38" s="1044"/>
      <c r="AO38" s="1044"/>
      <c r="AP38" s="1044"/>
      <c r="AQ38" s="1044"/>
      <c r="AR38" s="1044"/>
      <c r="AS38" s="1052" t="s">
        <v>1421</v>
      </c>
      <c r="AT38" s="1052"/>
      <c r="AU38" s="1052"/>
      <c r="AV38" s="1052"/>
      <c r="AW38" s="1052"/>
      <c r="AX38" s="1052"/>
      <c r="AY38" s="1052"/>
      <c r="AZ38" s="1052"/>
    </row>
    <row r="39" spans="1:62" s="178" customFormat="1" ht="24.95" customHeight="1">
      <c r="A39" s="177"/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56"/>
      <c r="P39" s="1056"/>
      <c r="Q39" s="1056"/>
      <c r="R39" s="1056"/>
      <c r="S39" s="1056"/>
      <c r="T39" s="1056"/>
      <c r="U39" s="1056"/>
      <c r="V39" s="1056"/>
      <c r="W39" s="1056"/>
      <c r="X39" s="1056"/>
      <c r="Y39" s="1057"/>
      <c r="Z39" s="1060"/>
      <c r="AA39" s="1056"/>
      <c r="AB39" s="1057"/>
      <c r="AC39" s="1060"/>
      <c r="AD39" s="1056"/>
      <c r="AE39" s="1056"/>
      <c r="AF39" s="1056"/>
      <c r="AG39" s="1056"/>
      <c r="AH39" s="1056"/>
      <c r="AI39" s="1056"/>
      <c r="AJ39" s="1057"/>
      <c r="AK39" s="1044"/>
      <c r="AL39" s="1044"/>
      <c r="AM39" s="1044"/>
      <c r="AN39" s="1044"/>
      <c r="AO39" s="1044"/>
      <c r="AP39" s="1044"/>
      <c r="AQ39" s="1044"/>
      <c r="AR39" s="1044"/>
      <c r="AS39" s="1056"/>
      <c r="AT39" s="1056"/>
      <c r="AU39" s="1056"/>
      <c r="AV39" s="1056"/>
      <c r="AW39" s="1056"/>
      <c r="AX39" s="1056"/>
      <c r="AY39" s="1056"/>
      <c r="AZ39" s="1056"/>
    </row>
    <row r="40" spans="1:62" s="181" customFormat="1" ht="15" customHeight="1">
      <c r="A40" s="179"/>
      <c r="B40" s="1045">
        <v>1</v>
      </c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6"/>
      <c r="Z40" s="1047" t="s">
        <v>307</v>
      </c>
      <c r="AA40" s="1045"/>
      <c r="AB40" s="1046"/>
      <c r="AC40" s="1047" t="s">
        <v>308</v>
      </c>
      <c r="AD40" s="1045"/>
      <c r="AE40" s="1045"/>
      <c r="AF40" s="1045"/>
      <c r="AG40" s="1045"/>
      <c r="AH40" s="1045"/>
      <c r="AI40" s="1045"/>
      <c r="AJ40" s="1046"/>
      <c r="AK40" s="1047" t="s">
        <v>309</v>
      </c>
      <c r="AL40" s="1045"/>
      <c r="AM40" s="1045"/>
      <c r="AN40" s="1045"/>
      <c r="AO40" s="1045"/>
      <c r="AP40" s="1045"/>
      <c r="AQ40" s="1045"/>
      <c r="AR40" s="1046"/>
      <c r="AS40" s="1047" t="s">
        <v>310</v>
      </c>
      <c r="AT40" s="1045"/>
      <c r="AU40" s="1045"/>
      <c r="AV40" s="1045"/>
      <c r="AW40" s="1045"/>
      <c r="AX40" s="1045"/>
      <c r="AY40" s="1045"/>
      <c r="AZ40" s="1045"/>
      <c r="BA40" s="237"/>
    </row>
    <row r="41" spans="1:62" s="181" customFormat="1" ht="18" customHeight="1">
      <c r="A41" s="179"/>
      <c r="B41" s="1832" t="s">
        <v>1084</v>
      </c>
      <c r="C41" s="1833"/>
      <c r="D41" s="1833"/>
      <c r="E41" s="1833"/>
      <c r="F41" s="1833"/>
      <c r="G41" s="1833"/>
      <c r="H41" s="1833"/>
      <c r="I41" s="1833"/>
      <c r="J41" s="1833"/>
      <c r="K41" s="1833"/>
      <c r="L41" s="1833"/>
      <c r="M41" s="1833"/>
      <c r="N41" s="1833"/>
      <c r="O41" s="1833"/>
      <c r="P41" s="1833"/>
      <c r="Q41" s="1833"/>
      <c r="R41" s="1833"/>
      <c r="S41" s="1833"/>
      <c r="T41" s="1833"/>
      <c r="U41" s="1833"/>
      <c r="V41" s="1833"/>
      <c r="W41" s="1833"/>
      <c r="X41" s="1833"/>
      <c r="Y41" s="1834"/>
      <c r="Z41" s="1580" t="s">
        <v>7</v>
      </c>
      <c r="AA41" s="1580"/>
      <c r="AB41" s="1580"/>
      <c r="AC41" s="1172">
        <f>AW53</f>
        <v>751.37</v>
      </c>
      <c r="AD41" s="1044"/>
      <c r="AE41" s="1044"/>
      <c r="AF41" s="1044"/>
      <c r="AG41" s="1044"/>
      <c r="AH41" s="1044"/>
      <c r="AI41" s="1044"/>
      <c r="AJ41" s="1044"/>
      <c r="AK41" s="1172">
        <f>AW62</f>
        <v>735.77</v>
      </c>
      <c r="AL41" s="1044"/>
      <c r="AM41" s="1044"/>
      <c r="AN41" s="1044"/>
      <c r="AO41" s="1044"/>
      <c r="AP41" s="1044"/>
      <c r="AQ41" s="1044"/>
      <c r="AR41" s="1044"/>
      <c r="AS41" s="1172">
        <f>AW71</f>
        <v>720.18</v>
      </c>
      <c r="AT41" s="1044"/>
      <c r="AU41" s="1044"/>
      <c r="AV41" s="1044"/>
      <c r="AW41" s="1044"/>
      <c r="AX41" s="1044"/>
      <c r="AY41" s="1044"/>
      <c r="AZ41" s="1044"/>
    </row>
    <row r="42" spans="1:62" s="182" customFormat="1" ht="18" customHeight="1">
      <c r="A42" s="177"/>
      <c r="B42" s="1835"/>
      <c r="C42" s="1835"/>
      <c r="D42" s="1835"/>
      <c r="E42" s="1835"/>
      <c r="F42" s="1835"/>
      <c r="G42" s="1835"/>
      <c r="H42" s="1835"/>
      <c r="I42" s="1835"/>
      <c r="J42" s="1835"/>
      <c r="K42" s="1835"/>
      <c r="L42" s="1835"/>
      <c r="M42" s="1835"/>
      <c r="N42" s="1835"/>
      <c r="O42" s="1835"/>
      <c r="P42" s="1835"/>
      <c r="Q42" s="1835"/>
      <c r="R42" s="1835"/>
      <c r="S42" s="1835"/>
      <c r="T42" s="1835"/>
      <c r="U42" s="1835"/>
      <c r="V42" s="1835"/>
      <c r="W42" s="1835"/>
      <c r="X42" s="1835"/>
      <c r="Y42" s="1835"/>
      <c r="Z42" s="1041" t="s">
        <v>9</v>
      </c>
      <c r="AA42" s="1041"/>
      <c r="AB42" s="1041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44"/>
    </row>
    <row r="43" spans="1:62" s="182" customFormat="1" ht="18" customHeight="1">
      <c r="A43" s="177"/>
      <c r="B43" s="1039" t="s">
        <v>352</v>
      </c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1" t="s">
        <v>339</v>
      </c>
      <c r="AA43" s="1041"/>
      <c r="AB43" s="1041"/>
      <c r="AC43" s="1172">
        <f>SUM(AC41:AJ42)</f>
        <v>751.37</v>
      </c>
      <c r="AD43" s="1044"/>
      <c r="AE43" s="1044"/>
      <c r="AF43" s="1044"/>
      <c r="AG43" s="1044"/>
      <c r="AH43" s="1044"/>
      <c r="AI43" s="1044"/>
      <c r="AJ43" s="1044"/>
      <c r="AK43" s="1172">
        <f>SUM(AK41:AR42)</f>
        <v>735.77</v>
      </c>
      <c r="AL43" s="1044"/>
      <c r="AM43" s="1044"/>
      <c r="AN43" s="1044"/>
      <c r="AO43" s="1044"/>
      <c r="AP43" s="1044"/>
      <c r="AQ43" s="1044"/>
      <c r="AR43" s="1044"/>
      <c r="AS43" s="1172">
        <f>SUM(AS41:AZ42)</f>
        <v>720.18</v>
      </c>
      <c r="AT43" s="1044"/>
      <c r="AU43" s="1044"/>
      <c r="AV43" s="1044"/>
      <c r="AW43" s="1044"/>
      <c r="AX43" s="1044"/>
      <c r="AY43" s="1044"/>
      <c r="AZ43" s="1044"/>
    </row>
    <row r="44" spans="1:62" s="178" customFormat="1" ht="15" customHeight="1">
      <c r="A44" s="177"/>
      <c r="B44" s="700"/>
      <c r="C44" s="700"/>
      <c r="D44" s="700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700"/>
      <c r="Y44" s="700"/>
      <c r="Z44" s="700"/>
      <c r="AA44" s="700"/>
      <c r="AB44" s="700"/>
      <c r="AC44" s="700"/>
      <c r="AD44" s="700"/>
      <c r="AE44" s="700"/>
      <c r="AF44" s="700"/>
      <c r="AG44" s="700"/>
      <c r="AH44" s="700"/>
      <c r="AI44" s="700"/>
      <c r="AJ44" s="700"/>
      <c r="AK44" s="700"/>
      <c r="AL44" s="700"/>
      <c r="AM44" s="700"/>
      <c r="AN44" s="700"/>
      <c r="AO44" s="700"/>
      <c r="AP44" s="700"/>
      <c r="AQ44" s="700"/>
      <c r="AR44" s="700"/>
      <c r="AS44" s="700"/>
      <c r="AT44" s="700"/>
      <c r="AU44" s="700"/>
      <c r="AV44" s="700"/>
      <c r="AW44" s="700"/>
      <c r="AX44" s="700"/>
      <c r="AY44" s="700"/>
      <c r="AZ44" s="700"/>
    </row>
    <row r="45" spans="1:62" s="373" customFormat="1" ht="14.25">
      <c r="A45" s="374"/>
      <c r="B45" s="1837" t="s">
        <v>767</v>
      </c>
      <c r="C45" s="1837"/>
      <c r="D45" s="1837"/>
      <c r="E45" s="1837"/>
      <c r="F45" s="1837"/>
      <c r="G45" s="1837"/>
      <c r="H45" s="1837"/>
      <c r="I45" s="1837"/>
      <c r="J45" s="1837"/>
      <c r="K45" s="1837"/>
      <c r="L45" s="1837"/>
      <c r="M45" s="1837"/>
      <c r="N45" s="1837"/>
      <c r="O45" s="1837"/>
      <c r="P45" s="1837"/>
      <c r="Q45" s="1837"/>
      <c r="R45" s="1837"/>
      <c r="S45" s="1837"/>
      <c r="T45" s="1837"/>
      <c r="U45" s="1837"/>
      <c r="V45" s="1837"/>
      <c r="W45" s="1837"/>
      <c r="X45" s="1837"/>
      <c r="Y45" s="1837"/>
      <c r="Z45" s="1837"/>
      <c r="AA45" s="1837"/>
      <c r="AB45" s="1837"/>
      <c r="AC45" s="1837"/>
      <c r="AD45" s="1837"/>
      <c r="AE45" s="1837"/>
      <c r="AF45" s="1837"/>
      <c r="AG45" s="1837"/>
      <c r="AH45" s="1837"/>
      <c r="AI45" s="1837"/>
      <c r="AJ45" s="1837"/>
      <c r="AK45" s="1837"/>
      <c r="AL45" s="1837"/>
      <c r="AM45" s="1837"/>
      <c r="AN45" s="1837"/>
      <c r="AO45" s="1837"/>
      <c r="AP45" s="1837"/>
      <c r="AQ45" s="1837"/>
      <c r="AR45" s="1837"/>
      <c r="AS45" s="1837"/>
      <c r="AT45" s="1837"/>
      <c r="AU45" s="1837"/>
      <c r="AV45" s="1837"/>
      <c r="AW45" s="1837"/>
      <c r="AX45" s="1837"/>
      <c r="AY45" s="1837"/>
      <c r="AZ45" s="1837"/>
      <c r="BA45" s="1837"/>
      <c r="BB45" s="1837"/>
      <c r="BC45" s="1837"/>
      <c r="BD45" s="1837"/>
      <c r="BE45" s="1837"/>
      <c r="BF45" s="1837"/>
    </row>
    <row r="46" spans="1:62" s="205" customFormat="1" ht="15.75" customHeight="1">
      <c r="A46" s="177"/>
      <c r="B46" s="1836" t="s">
        <v>1572</v>
      </c>
      <c r="C46" s="1836"/>
      <c r="D46" s="1836"/>
      <c r="E46" s="1836"/>
      <c r="F46" s="1836"/>
      <c r="G46" s="1836"/>
      <c r="H46" s="1836"/>
      <c r="I46" s="1836"/>
      <c r="J46" s="1836"/>
      <c r="K46" s="1836"/>
      <c r="L46" s="1836"/>
      <c r="M46" s="1836"/>
      <c r="N46" s="1836"/>
      <c r="O46" s="1836"/>
      <c r="P46" s="1836"/>
      <c r="Q46" s="1836"/>
      <c r="R46" s="1836"/>
      <c r="S46" s="1836"/>
      <c r="T46" s="1836"/>
      <c r="U46" s="1836"/>
      <c r="V46" s="1836"/>
      <c r="W46" s="1836"/>
      <c r="X46" s="1836"/>
      <c r="Y46" s="1836"/>
      <c r="Z46" s="1836"/>
      <c r="AA46" s="1836"/>
      <c r="AB46" s="1836"/>
      <c r="AC46" s="1836"/>
      <c r="AD46" s="1836"/>
      <c r="AE46" s="1836"/>
      <c r="AF46" s="1836"/>
      <c r="AG46" s="1836"/>
      <c r="AH46" s="1836"/>
      <c r="AI46" s="1836"/>
      <c r="AJ46" s="1836"/>
      <c r="AK46" s="1836"/>
      <c r="AL46" s="1836"/>
      <c r="AM46" s="1836"/>
      <c r="AN46" s="1836"/>
      <c r="AO46" s="1836"/>
      <c r="AP46" s="1836"/>
      <c r="AQ46" s="1836"/>
      <c r="AR46" s="1836"/>
      <c r="AS46" s="1836"/>
      <c r="AT46" s="1836"/>
      <c r="AU46" s="1836"/>
      <c r="AV46" s="1836"/>
      <c r="AW46" s="1836"/>
      <c r="AX46" s="1836"/>
      <c r="AY46" s="1836"/>
      <c r="AZ46" s="1836"/>
      <c r="BA46" s="1836"/>
      <c r="BB46" s="1836"/>
      <c r="BC46" s="1836"/>
      <c r="BD46" s="1836"/>
      <c r="BE46" s="1836"/>
      <c r="BF46" s="1836"/>
    </row>
    <row r="47" spans="1:62" s="178" customFormat="1" ht="8.1" customHeight="1">
      <c r="A47" s="177"/>
      <c r="B47" s="700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700"/>
      <c r="Y47" s="700"/>
      <c r="Z47" s="700"/>
      <c r="AA47" s="700"/>
      <c r="AB47" s="700"/>
      <c r="AC47" s="700"/>
      <c r="AD47" s="700"/>
      <c r="AE47" s="700"/>
      <c r="AF47" s="700"/>
      <c r="AG47" s="700"/>
      <c r="AH47" s="700"/>
      <c r="AI47" s="700"/>
      <c r="AJ47" s="700"/>
      <c r="AK47" s="700"/>
      <c r="AL47" s="700"/>
      <c r="AM47" s="700"/>
      <c r="AN47" s="700"/>
      <c r="AO47" s="700"/>
      <c r="AP47" s="700"/>
      <c r="AQ47" s="700"/>
      <c r="AR47" s="700"/>
      <c r="AS47" s="700"/>
      <c r="AT47" s="700"/>
      <c r="AU47" s="700"/>
      <c r="AV47" s="700"/>
      <c r="AW47" s="700"/>
      <c r="AX47" s="700"/>
      <c r="AY47" s="700"/>
      <c r="AZ47" s="700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</row>
    <row r="48" spans="1:62" s="205" customFormat="1" ht="50.1" customHeight="1">
      <c r="A48" s="261"/>
      <c r="B48" s="1052" t="s">
        <v>766</v>
      </c>
      <c r="C48" s="1052"/>
      <c r="D48" s="1052"/>
      <c r="E48" s="1053"/>
      <c r="F48" s="1061" t="s">
        <v>765</v>
      </c>
      <c r="G48" s="1062"/>
      <c r="H48" s="1062"/>
      <c r="I48" s="1062"/>
      <c r="J48" s="1062"/>
      <c r="K48" s="1062"/>
      <c r="L48" s="1062"/>
      <c r="M48" s="1168"/>
      <c r="N48" s="1061" t="s">
        <v>764</v>
      </c>
      <c r="O48" s="1062"/>
      <c r="P48" s="1062"/>
      <c r="Q48" s="1062"/>
      <c r="R48" s="1062"/>
      <c r="S48" s="1062"/>
      <c r="T48" s="1168"/>
      <c r="U48" s="1058" t="s">
        <v>763</v>
      </c>
      <c r="V48" s="1052"/>
      <c r="W48" s="1053"/>
      <c r="X48" s="1058" t="s">
        <v>762</v>
      </c>
      <c r="Y48" s="1052"/>
      <c r="Z48" s="1052"/>
      <c r="AA48" s="1053"/>
      <c r="AB48" s="1058" t="s">
        <v>741</v>
      </c>
      <c r="AC48" s="1052"/>
      <c r="AD48" s="1053"/>
      <c r="AE48" s="1058" t="s">
        <v>761</v>
      </c>
      <c r="AF48" s="1052"/>
      <c r="AG48" s="1052"/>
      <c r="AH48" s="1053"/>
      <c r="AI48" s="1061" t="s">
        <v>760</v>
      </c>
      <c r="AJ48" s="1062"/>
      <c r="AK48" s="1062"/>
      <c r="AL48" s="1062"/>
      <c r="AM48" s="1062"/>
      <c r="AN48" s="1062"/>
      <c r="AO48" s="1062"/>
      <c r="AP48" s="1168"/>
      <c r="AQ48" s="1058" t="s">
        <v>759</v>
      </c>
      <c r="AR48" s="1052"/>
      <c r="AS48" s="1052"/>
      <c r="AT48" s="1052"/>
      <c r="AU48" s="1044" t="s">
        <v>1</v>
      </c>
      <c r="AV48" s="1044"/>
      <c r="AW48" s="1052" t="s">
        <v>758</v>
      </c>
      <c r="AX48" s="1052"/>
      <c r="AY48" s="1052"/>
      <c r="AZ48" s="1052"/>
      <c r="BA48" s="318"/>
      <c r="BB48" s="318"/>
      <c r="BC48" s="318"/>
      <c r="BD48" s="318"/>
      <c r="BE48" s="318"/>
      <c r="BF48" s="318"/>
      <c r="BG48" s="246"/>
      <c r="BH48" s="246"/>
      <c r="BI48" s="246"/>
      <c r="BJ48" s="246"/>
    </row>
    <row r="49" spans="1:62" s="205" customFormat="1" ht="141" customHeight="1">
      <c r="A49" s="261"/>
      <c r="B49" s="1056"/>
      <c r="C49" s="1056"/>
      <c r="D49" s="1056"/>
      <c r="E49" s="1057"/>
      <c r="F49" s="1061" t="s">
        <v>757</v>
      </c>
      <c r="G49" s="1062"/>
      <c r="H49" s="1062"/>
      <c r="I49" s="1062"/>
      <c r="J49" s="1044" t="s">
        <v>756</v>
      </c>
      <c r="K49" s="1044"/>
      <c r="L49" s="1044"/>
      <c r="M49" s="1044"/>
      <c r="N49" s="1061" t="s">
        <v>755</v>
      </c>
      <c r="O49" s="1062"/>
      <c r="P49" s="1168"/>
      <c r="Q49" s="1061" t="s">
        <v>754</v>
      </c>
      <c r="R49" s="1062"/>
      <c r="S49" s="1062"/>
      <c r="T49" s="1168"/>
      <c r="U49" s="1060"/>
      <c r="V49" s="1056"/>
      <c r="W49" s="1057"/>
      <c r="X49" s="1060"/>
      <c r="Y49" s="1056"/>
      <c r="Z49" s="1056"/>
      <c r="AA49" s="1057"/>
      <c r="AB49" s="1060"/>
      <c r="AC49" s="1056"/>
      <c r="AD49" s="1057"/>
      <c r="AE49" s="1060"/>
      <c r="AF49" s="1056"/>
      <c r="AG49" s="1056"/>
      <c r="AH49" s="1057"/>
      <c r="AI49" s="1061" t="s">
        <v>725</v>
      </c>
      <c r="AJ49" s="1062"/>
      <c r="AK49" s="1062"/>
      <c r="AL49" s="1168"/>
      <c r="AM49" s="1061" t="s">
        <v>397</v>
      </c>
      <c r="AN49" s="1062"/>
      <c r="AO49" s="1062"/>
      <c r="AP49" s="1168"/>
      <c r="AQ49" s="1060"/>
      <c r="AR49" s="1056"/>
      <c r="AS49" s="1056"/>
      <c r="AT49" s="1056"/>
      <c r="AU49" s="1044"/>
      <c r="AV49" s="1044"/>
      <c r="AW49" s="1056"/>
      <c r="AX49" s="1056"/>
      <c r="AY49" s="1056"/>
      <c r="AZ49" s="1056"/>
      <c r="BA49" s="318"/>
      <c r="BB49" s="318"/>
      <c r="BC49" s="318"/>
      <c r="BD49" s="318"/>
      <c r="BE49" s="318"/>
      <c r="BF49" s="318"/>
      <c r="BG49" s="246"/>
      <c r="BH49" s="246"/>
      <c r="BI49" s="246"/>
      <c r="BJ49" s="246"/>
    </row>
    <row r="50" spans="1:62" s="205" customFormat="1">
      <c r="A50" s="261"/>
      <c r="B50" s="1589">
        <v>1</v>
      </c>
      <c r="C50" s="1589"/>
      <c r="D50" s="1589"/>
      <c r="E50" s="1590"/>
      <c r="F50" s="1625">
        <v>2</v>
      </c>
      <c r="G50" s="1589"/>
      <c r="H50" s="1589"/>
      <c r="I50" s="1590"/>
      <c r="J50" s="1625">
        <v>3</v>
      </c>
      <c r="K50" s="1589"/>
      <c r="L50" s="1589"/>
      <c r="M50" s="1590"/>
      <c r="N50" s="1625">
        <v>4</v>
      </c>
      <c r="O50" s="1589"/>
      <c r="P50" s="1590"/>
      <c r="Q50" s="1625">
        <v>5</v>
      </c>
      <c r="R50" s="1589"/>
      <c r="S50" s="1589"/>
      <c r="T50" s="1590"/>
      <c r="U50" s="1625">
        <v>6</v>
      </c>
      <c r="V50" s="1589"/>
      <c r="W50" s="1590"/>
      <c r="X50" s="1625">
        <v>7</v>
      </c>
      <c r="Y50" s="1589"/>
      <c r="Z50" s="1589"/>
      <c r="AA50" s="1590"/>
      <c r="AB50" s="1625">
        <v>8</v>
      </c>
      <c r="AC50" s="1589"/>
      <c r="AD50" s="1590"/>
      <c r="AE50" s="1625">
        <v>9</v>
      </c>
      <c r="AF50" s="1589"/>
      <c r="AG50" s="1589"/>
      <c r="AH50" s="1590"/>
      <c r="AI50" s="1625">
        <v>10</v>
      </c>
      <c r="AJ50" s="1589"/>
      <c r="AK50" s="1589"/>
      <c r="AL50" s="1590"/>
      <c r="AM50" s="1625">
        <v>11</v>
      </c>
      <c r="AN50" s="1589"/>
      <c r="AO50" s="1589"/>
      <c r="AP50" s="1590"/>
      <c r="AQ50" s="1625">
        <v>12</v>
      </c>
      <c r="AR50" s="1589"/>
      <c r="AS50" s="1589"/>
      <c r="AT50" s="1590"/>
      <c r="AU50" s="1625">
        <v>13</v>
      </c>
      <c r="AV50" s="1590"/>
      <c r="AW50" s="1625">
        <v>14</v>
      </c>
      <c r="AX50" s="1589"/>
      <c r="AY50" s="1589"/>
      <c r="AZ50" s="1589"/>
      <c r="BA50" s="237"/>
      <c r="BB50" s="237"/>
      <c r="BC50" s="237"/>
      <c r="BD50" s="237"/>
      <c r="BE50" s="237"/>
      <c r="BF50" s="237"/>
      <c r="BG50" s="246"/>
      <c r="BH50" s="246"/>
      <c r="BI50" s="246"/>
      <c r="BJ50" s="246"/>
    </row>
    <row r="51" spans="1:62" s="205" customFormat="1">
      <c r="A51" s="261"/>
      <c r="B51" s="1588">
        <v>33701000</v>
      </c>
      <c r="C51" s="1588"/>
      <c r="D51" s="1588"/>
      <c r="E51" s="1588"/>
      <c r="F51" s="1838">
        <f>AW51/AB51*100</f>
        <v>34153.181818181816</v>
      </c>
      <c r="G51" s="1838"/>
      <c r="H51" s="1838"/>
      <c r="I51" s="1838"/>
      <c r="J51" s="1838">
        <f>F51</f>
        <v>34153.181818181816</v>
      </c>
      <c r="K51" s="1588"/>
      <c r="L51" s="1588"/>
      <c r="M51" s="1588"/>
      <c r="N51" s="1588"/>
      <c r="O51" s="1588"/>
      <c r="P51" s="1588"/>
      <c r="Q51" s="1588"/>
      <c r="R51" s="1588"/>
      <c r="S51" s="1588"/>
      <c r="T51" s="1588"/>
      <c r="U51" s="1838">
        <f>F51-Q51</f>
        <v>34153.181818181816</v>
      </c>
      <c r="V51" s="1838"/>
      <c r="W51" s="1838"/>
      <c r="X51" s="1588"/>
      <c r="Y51" s="1588"/>
      <c r="Z51" s="1588"/>
      <c r="AA51" s="1588"/>
      <c r="AB51" s="1588">
        <v>2.2000000000000002</v>
      </c>
      <c r="AC51" s="1588"/>
      <c r="AD51" s="1588"/>
      <c r="AE51" s="1839">
        <f>U51*AB51/100</f>
        <v>751.37</v>
      </c>
      <c r="AF51" s="1839"/>
      <c r="AG51" s="1839"/>
      <c r="AH51" s="1839"/>
      <c r="AI51" s="1588"/>
      <c r="AJ51" s="1588"/>
      <c r="AK51" s="1588"/>
      <c r="AL51" s="1588"/>
      <c r="AM51" s="1588"/>
      <c r="AN51" s="1588"/>
      <c r="AO51" s="1588"/>
      <c r="AP51" s="1588"/>
      <c r="AQ51" s="1588"/>
      <c r="AR51" s="1588"/>
      <c r="AS51" s="1588"/>
      <c r="AT51" s="1588"/>
      <c r="AU51" s="1232" t="s">
        <v>7</v>
      </c>
      <c r="AV51" s="1232"/>
      <c r="AW51" s="1839">
        <v>751.37</v>
      </c>
      <c r="AX51" s="1839"/>
      <c r="AY51" s="1839"/>
      <c r="AZ51" s="1839"/>
      <c r="BA51" s="707"/>
      <c r="BB51" s="198"/>
      <c r="BC51" s="237"/>
      <c r="BD51" s="237"/>
      <c r="BE51" s="237"/>
      <c r="BF51" s="237"/>
      <c r="BG51" s="246"/>
      <c r="BH51" s="246"/>
      <c r="BI51" s="246"/>
      <c r="BJ51" s="246"/>
    </row>
    <row r="52" spans="1:62" s="205" customFormat="1">
      <c r="A52" s="261"/>
      <c r="B52" s="1588"/>
      <c r="C52" s="1588"/>
      <c r="D52" s="1588"/>
      <c r="E52" s="1588"/>
      <c r="F52" s="1838"/>
      <c r="G52" s="1838"/>
      <c r="H52" s="1838"/>
      <c r="I52" s="1838"/>
      <c r="J52" s="1838"/>
      <c r="K52" s="1588"/>
      <c r="L52" s="1588"/>
      <c r="M52" s="1588"/>
      <c r="N52" s="1588"/>
      <c r="O52" s="1588"/>
      <c r="P52" s="1588"/>
      <c r="Q52" s="1588"/>
      <c r="R52" s="1588"/>
      <c r="S52" s="1588"/>
      <c r="T52" s="1588"/>
      <c r="U52" s="1838"/>
      <c r="V52" s="1838"/>
      <c r="W52" s="1838"/>
      <c r="X52" s="1588"/>
      <c r="Y52" s="1588"/>
      <c r="Z52" s="1588"/>
      <c r="AA52" s="1588"/>
      <c r="AB52" s="1588"/>
      <c r="AC52" s="1588"/>
      <c r="AD52" s="1588"/>
      <c r="AE52" s="1839"/>
      <c r="AF52" s="1839"/>
      <c r="AG52" s="1839"/>
      <c r="AH52" s="1839"/>
      <c r="AI52" s="1588"/>
      <c r="AJ52" s="1588"/>
      <c r="AK52" s="1588"/>
      <c r="AL52" s="1588"/>
      <c r="AM52" s="1588"/>
      <c r="AN52" s="1588"/>
      <c r="AO52" s="1588"/>
      <c r="AP52" s="1588"/>
      <c r="AQ52" s="1588"/>
      <c r="AR52" s="1588"/>
      <c r="AS52" s="1588"/>
      <c r="AT52" s="1588"/>
      <c r="AU52" s="1232"/>
      <c r="AV52" s="1232"/>
      <c r="AW52" s="1839"/>
      <c r="AX52" s="1839"/>
      <c r="AY52" s="1839"/>
      <c r="AZ52" s="1839"/>
      <c r="BA52" s="707"/>
      <c r="BB52" s="625"/>
      <c r="BC52" s="237"/>
      <c r="BD52" s="237"/>
      <c r="BE52" s="237"/>
      <c r="BF52" s="237"/>
      <c r="BG52" s="246"/>
      <c r="BH52" s="246"/>
      <c r="BI52" s="246"/>
      <c r="BJ52" s="246"/>
    </row>
    <row r="53" spans="1:62" s="205" customFormat="1">
      <c r="A53" s="177"/>
      <c r="B53" s="1800" t="s">
        <v>352</v>
      </c>
      <c r="C53" s="1800"/>
      <c r="D53" s="1800"/>
      <c r="E53" s="1800"/>
      <c r="F53" s="1588"/>
      <c r="G53" s="1588"/>
      <c r="H53" s="1588"/>
      <c r="I53" s="1588"/>
      <c r="J53" s="1588"/>
      <c r="K53" s="1588"/>
      <c r="L53" s="1588"/>
      <c r="M53" s="1588"/>
      <c r="N53" s="1228" t="s">
        <v>6</v>
      </c>
      <c r="O53" s="1228"/>
      <c r="P53" s="1228"/>
      <c r="Q53" s="1588"/>
      <c r="R53" s="1588"/>
      <c r="S53" s="1588"/>
      <c r="T53" s="1588"/>
      <c r="U53" s="1588"/>
      <c r="V53" s="1588"/>
      <c r="W53" s="1588"/>
      <c r="X53" s="1228" t="s">
        <v>6</v>
      </c>
      <c r="Y53" s="1228"/>
      <c r="Z53" s="1228"/>
      <c r="AA53" s="1228"/>
      <c r="AB53" s="1228" t="s">
        <v>6</v>
      </c>
      <c r="AC53" s="1228"/>
      <c r="AD53" s="1228"/>
      <c r="AE53" s="1839"/>
      <c r="AF53" s="1839"/>
      <c r="AG53" s="1839"/>
      <c r="AH53" s="1839"/>
      <c r="AI53" s="1228" t="s">
        <v>6</v>
      </c>
      <c r="AJ53" s="1228"/>
      <c r="AK53" s="1228"/>
      <c r="AL53" s="1228"/>
      <c r="AM53" s="1588"/>
      <c r="AN53" s="1588"/>
      <c r="AO53" s="1588"/>
      <c r="AP53" s="1588"/>
      <c r="AQ53" s="1588"/>
      <c r="AR53" s="1588"/>
      <c r="AS53" s="1588"/>
      <c r="AT53" s="1588"/>
      <c r="AU53" s="1588">
        <v>9000</v>
      </c>
      <c r="AV53" s="1588"/>
      <c r="AW53" s="1839">
        <f>SUM(AW51:AZ52)</f>
        <v>751.37</v>
      </c>
      <c r="AX53" s="1839"/>
      <c r="AY53" s="1839"/>
      <c r="AZ53" s="1839"/>
      <c r="BA53" s="626"/>
      <c r="BB53" s="705"/>
      <c r="BC53" s="237"/>
      <c r="BD53" s="237"/>
      <c r="BE53" s="237"/>
      <c r="BF53" s="237"/>
      <c r="BG53" s="246"/>
      <c r="BH53" s="246"/>
      <c r="BI53" s="246"/>
      <c r="BJ53" s="246"/>
    </row>
    <row r="55" spans="1:62" s="205" customFormat="1" ht="15.75" customHeight="1">
      <c r="A55" s="177"/>
      <c r="B55" s="1836" t="s">
        <v>1573</v>
      </c>
      <c r="C55" s="1836"/>
      <c r="D55" s="1836"/>
      <c r="E55" s="1836"/>
      <c r="F55" s="1836"/>
      <c r="G55" s="1836"/>
      <c r="H55" s="1836"/>
      <c r="I55" s="1836"/>
      <c r="J55" s="1836"/>
      <c r="K55" s="1836"/>
      <c r="L55" s="1836"/>
      <c r="M55" s="1836"/>
      <c r="N55" s="1836"/>
      <c r="O55" s="1836"/>
      <c r="P55" s="1836"/>
      <c r="Q55" s="1836"/>
      <c r="R55" s="1836"/>
      <c r="S55" s="1836"/>
      <c r="T55" s="1836"/>
      <c r="U55" s="1836"/>
      <c r="V55" s="1836"/>
      <c r="W55" s="1836"/>
      <c r="X55" s="1836"/>
      <c r="Y55" s="1836"/>
      <c r="Z55" s="1836"/>
      <c r="AA55" s="1836"/>
      <c r="AB55" s="1836"/>
      <c r="AC55" s="1836"/>
      <c r="AD55" s="1836"/>
      <c r="AE55" s="1836"/>
      <c r="AF55" s="1836"/>
      <c r="AG55" s="1836"/>
      <c r="AH55" s="1836"/>
      <c r="AI55" s="1836"/>
      <c r="AJ55" s="1836"/>
      <c r="AK55" s="1836"/>
      <c r="AL55" s="1836"/>
      <c r="AM55" s="1836"/>
      <c r="AN55" s="1836"/>
      <c r="AO55" s="1836"/>
      <c r="AP55" s="1836"/>
      <c r="AQ55" s="1836"/>
      <c r="AR55" s="1836"/>
      <c r="AS55" s="1836"/>
      <c r="AT55" s="1836"/>
      <c r="AU55" s="1836"/>
      <c r="AV55" s="1836"/>
      <c r="AW55" s="1836"/>
      <c r="AX55" s="1836"/>
      <c r="AY55" s="1836"/>
      <c r="AZ55" s="1836"/>
      <c r="BC55" s="622"/>
      <c r="BD55" s="622"/>
      <c r="BE55" s="622"/>
      <c r="BF55" s="622"/>
    </row>
    <row r="56" spans="1:62" s="178" customFormat="1" ht="8.1" customHeight="1">
      <c r="A56" s="177"/>
      <c r="B56" s="700"/>
      <c r="C56" s="700"/>
      <c r="D56" s="700"/>
      <c r="E56" s="700"/>
      <c r="F56" s="700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700"/>
      <c r="R56" s="700"/>
      <c r="S56" s="700"/>
      <c r="T56" s="700"/>
      <c r="U56" s="700"/>
      <c r="V56" s="700"/>
      <c r="W56" s="700"/>
      <c r="X56" s="700"/>
      <c r="Y56" s="700"/>
      <c r="Z56" s="700"/>
      <c r="AA56" s="700"/>
      <c r="AB56" s="700"/>
      <c r="AC56" s="700"/>
      <c r="AD56" s="700"/>
      <c r="AE56" s="700"/>
      <c r="AF56" s="700"/>
      <c r="AG56" s="700"/>
      <c r="AH56" s="700"/>
      <c r="AI56" s="700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0"/>
      <c r="AW56" s="700"/>
      <c r="AX56" s="700"/>
      <c r="AY56" s="700"/>
      <c r="AZ56" s="700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</row>
    <row r="57" spans="1:62" s="205" customFormat="1" ht="50.1" customHeight="1">
      <c r="A57" s="261"/>
      <c r="B57" s="1052" t="s">
        <v>766</v>
      </c>
      <c r="C57" s="1052"/>
      <c r="D57" s="1052"/>
      <c r="E57" s="1053"/>
      <c r="F57" s="1061" t="s">
        <v>765</v>
      </c>
      <c r="G57" s="1062"/>
      <c r="H57" s="1062"/>
      <c r="I57" s="1062"/>
      <c r="J57" s="1062"/>
      <c r="K57" s="1062"/>
      <c r="L57" s="1062"/>
      <c r="M57" s="1168"/>
      <c r="N57" s="1061" t="s">
        <v>764</v>
      </c>
      <c r="O57" s="1062"/>
      <c r="P57" s="1062"/>
      <c r="Q57" s="1062"/>
      <c r="R57" s="1062"/>
      <c r="S57" s="1062"/>
      <c r="T57" s="1168"/>
      <c r="U57" s="1058" t="s">
        <v>763</v>
      </c>
      <c r="V57" s="1052"/>
      <c r="W57" s="1053"/>
      <c r="X57" s="1058" t="s">
        <v>762</v>
      </c>
      <c r="Y57" s="1052"/>
      <c r="Z57" s="1052"/>
      <c r="AA57" s="1053"/>
      <c r="AB57" s="1058" t="s">
        <v>741</v>
      </c>
      <c r="AC57" s="1052"/>
      <c r="AD57" s="1053"/>
      <c r="AE57" s="1058" t="s">
        <v>761</v>
      </c>
      <c r="AF57" s="1052"/>
      <c r="AG57" s="1052"/>
      <c r="AH57" s="1053"/>
      <c r="AI57" s="1061" t="s">
        <v>760</v>
      </c>
      <c r="AJ57" s="1062"/>
      <c r="AK57" s="1062"/>
      <c r="AL57" s="1062"/>
      <c r="AM57" s="1062"/>
      <c r="AN57" s="1062"/>
      <c r="AO57" s="1062"/>
      <c r="AP57" s="1168"/>
      <c r="AQ57" s="1058" t="s">
        <v>759</v>
      </c>
      <c r="AR57" s="1052"/>
      <c r="AS57" s="1052"/>
      <c r="AT57" s="1052"/>
      <c r="AU57" s="1044" t="s">
        <v>1</v>
      </c>
      <c r="AV57" s="1044"/>
      <c r="AW57" s="1052" t="s">
        <v>758</v>
      </c>
      <c r="AX57" s="1052"/>
      <c r="AY57" s="1052"/>
      <c r="AZ57" s="1052"/>
      <c r="BA57" s="318"/>
      <c r="BB57" s="318"/>
      <c r="BC57" s="318"/>
      <c r="BD57" s="318"/>
      <c r="BE57" s="318"/>
      <c r="BF57" s="318"/>
      <c r="BG57" s="246"/>
      <c r="BH57" s="246"/>
      <c r="BI57" s="246"/>
      <c r="BJ57" s="246"/>
    </row>
    <row r="58" spans="1:62" s="205" customFormat="1" ht="141" customHeight="1">
      <c r="A58" s="261"/>
      <c r="B58" s="1056"/>
      <c r="C58" s="1056"/>
      <c r="D58" s="1056"/>
      <c r="E58" s="1057"/>
      <c r="F58" s="1061" t="s">
        <v>757</v>
      </c>
      <c r="G58" s="1062"/>
      <c r="H58" s="1062"/>
      <c r="I58" s="1062"/>
      <c r="J58" s="1044" t="s">
        <v>756</v>
      </c>
      <c r="K58" s="1044"/>
      <c r="L58" s="1044"/>
      <c r="M58" s="1044"/>
      <c r="N58" s="1061" t="s">
        <v>755</v>
      </c>
      <c r="O58" s="1062"/>
      <c r="P58" s="1168"/>
      <c r="Q58" s="1061" t="s">
        <v>754</v>
      </c>
      <c r="R58" s="1062"/>
      <c r="S58" s="1062"/>
      <c r="T58" s="1168"/>
      <c r="U58" s="1060"/>
      <c r="V58" s="1056"/>
      <c r="W58" s="1057"/>
      <c r="X58" s="1060"/>
      <c r="Y58" s="1056"/>
      <c r="Z58" s="1056"/>
      <c r="AA58" s="1057"/>
      <c r="AB58" s="1060"/>
      <c r="AC58" s="1056"/>
      <c r="AD58" s="1057"/>
      <c r="AE58" s="1060"/>
      <c r="AF58" s="1056"/>
      <c r="AG58" s="1056"/>
      <c r="AH58" s="1057"/>
      <c r="AI58" s="1061" t="s">
        <v>725</v>
      </c>
      <c r="AJ58" s="1062"/>
      <c r="AK58" s="1062"/>
      <c r="AL58" s="1168"/>
      <c r="AM58" s="1061" t="s">
        <v>397</v>
      </c>
      <c r="AN58" s="1062"/>
      <c r="AO58" s="1062"/>
      <c r="AP58" s="1168"/>
      <c r="AQ58" s="1060"/>
      <c r="AR58" s="1056"/>
      <c r="AS58" s="1056"/>
      <c r="AT58" s="1056"/>
      <c r="AU58" s="1044"/>
      <c r="AV58" s="1044"/>
      <c r="AW58" s="1056"/>
      <c r="AX58" s="1056"/>
      <c r="AY58" s="1056"/>
      <c r="AZ58" s="1056"/>
      <c r="BA58" s="318"/>
      <c r="BB58" s="318"/>
      <c r="BC58" s="318"/>
      <c r="BD58" s="318"/>
      <c r="BE58" s="318"/>
      <c r="BF58" s="318"/>
      <c r="BG58" s="246"/>
      <c r="BH58" s="246"/>
      <c r="BI58" s="246"/>
      <c r="BJ58" s="246"/>
    </row>
    <row r="59" spans="1:62" s="205" customFormat="1">
      <c r="A59" s="261"/>
      <c r="B59" s="1589">
        <v>1</v>
      </c>
      <c r="C59" s="1589"/>
      <c r="D59" s="1589"/>
      <c r="E59" s="1590"/>
      <c r="F59" s="1625">
        <v>2</v>
      </c>
      <c r="G59" s="1589"/>
      <c r="H59" s="1589"/>
      <c r="I59" s="1590"/>
      <c r="J59" s="1625">
        <v>3</v>
      </c>
      <c r="K59" s="1589"/>
      <c r="L59" s="1589"/>
      <c r="M59" s="1590"/>
      <c r="N59" s="1625">
        <v>4</v>
      </c>
      <c r="O59" s="1589"/>
      <c r="P59" s="1590"/>
      <c r="Q59" s="1625">
        <v>5</v>
      </c>
      <c r="R59" s="1589"/>
      <c r="S59" s="1589"/>
      <c r="T59" s="1590"/>
      <c r="U59" s="1625">
        <v>6</v>
      </c>
      <c r="V59" s="1589"/>
      <c r="W59" s="1590"/>
      <c r="X59" s="1625">
        <v>7</v>
      </c>
      <c r="Y59" s="1589"/>
      <c r="Z59" s="1589"/>
      <c r="AA59" s="1590"/>
      <c r="AB59" s="1625">
        <v>8</v>
      </c>
      <c r="AC59" s="1589"/>
      <c r="AD59" s="1590"/>
      <c r="AE59" s="1625">
        <v>9</v>
      </c>
      <c r="AF59" s="1589"/>
      <c r="AG59" s="1589"/>
      <c r="AH59" s="1590"/>
      <c r="AI59" s="1625">
        <v>10</v>
      </c>
      <c r="AJ59" s="1589"/>
      <c r="AK59" s="1589"/>
      <c r="AL59" s="1590"/>
      <c r="AM59" s="1625">
        <v>11</v>
      </c>
      <c r="AN59" s="1589"/>
      <c r="AO59" s="1589"/>
      <c r="AP59" s="1590"/>
      <c r="AQ59" s="1625">
        <v>12</v>
      </c>
      <c r="AR59" s="1589"/>
      <c r="AS59" s="1589"/>
      <c r="AT59" s="1590"/>
      <c r="AU59" s="1625">
        <v>13</v>
      </c>
      <c r="AV59" s="1590"/>
      <c r="AW59" s="1625">
        <v>14</v>
      </c>
      <c r="AX59" s="1589"/>
      <c r="AY59" s="1589"/>
      <c r="AZ59" s="1589"/>
      <c r="BA59" s="237"/>
      <c r="BB59" s="237"/>
      <c r="BC59" s="237"/>
      <c r="BD59" s="237"/>
      <c r="BE59" s="237"/>
      <c r="BF59" s="237"/>
      <c r="BG59" s="246"/>
      <c r="BH59" s="246"/>
      <c r="BI59" s="246"/>
      <c r="BJ59" s="246"/>
    </row>
    <row r="60" spans="1:62" s="205" customFormat="1">
      <c r="A60" s="261"/>
      <c r="B60" s="1588">
        <v>33701000</v>
      </c>
      <c r="C60" s="1588"/>
      <c r="D60" s="1588"/>
      <c r="E60" s="1588"/>
      <c r="F60" s="1838">
        <f>AW60/AB60*100</f>
        <v>33444.090909090904</v>
      </c>
      <c r="G60" s="1838"/>
      <c r="H60" s="1838"/>
      <c r="I60" s="1838"/>
      <c r="J60" s="1838">
        <f>F60</f>
        <v>33444.090909090904</v>
      </c>
      <c r="K60" s="1588"/>
      <c r="L60" s="1588"/>
      <c r="M60" s="1588"/>
      <c r="N60" s="1588"/>
      <c r="O60" s="1588"/>
      <c r="P60" s="1588"/>
      <c r="Q60" s="1588"/>
      <c r="R60" s="1588"/>
      <c r="S60" s="1588"/>
      <c r="T60" s="1588"/>
      <c r="U60" s="1838">
        <f>F60-Q60</f>
        <v>33444.090909090904</v>
      </c>
      <c r="V60" s="1838"/>
      <c r="W60" s="1838"/>
      <c r="X60" s="1588"/>
      <c r="Y60" s="1588"/>
      <c r="Z60" s="1588"/>
      <c r="AA60" s="1588"/>
      <c r="AB60" s="1588">
        <v>2.2000000000000002</v>
      </c>
      <c r="AC60" s="1588"/>
      <c r="AD60" s="1588"/>
      <c r="AE60" s="1839">
        <f>U60*AB60/100</f>
        <v>735.77</v>
      </c>
      <c r="AF60" s="1839"/>
      <c r="AG60" s="1839"/>
      <c r="AH60" s="1839"/>
      <c r="AI60" s="1588"/>
      <c r="AJ60" s="1588"/>
      <c r="AK60" s="1588"/>
      <c r="AL60" s="1588"/>
      <c r="AM60" s="1588"/>
      <c r="AN60" s="1588"/>
      <c r="AO60" s="1588"/>
      <c r="AP60" s="1588"/>
      <c r="AQ60" s="1588"/>
      <c r="AR60" s="1588"/>
      <c r="AS60" s="1588"/>
      <c r="AT60" s="1588"/>
      <c r="AU60" s="1232" t="s">
        <v>7</v>
      </c>
      <c r="AV60" s="1232"/>
      <c r="AW60" s="1839">
        <v>735.77</v>
      </c>
      <c r="AX60" s="1839"/>
      <c r="AY60" s="1839"/>
      <c r="AZ60" s="1839"/>
      <c r="BA60" s="707"/>
      <c r="BB60" s="198"/>
      <c r="BC60" s="237"/>
      <c r="BD60" s="237"/>
      <c r="BE60" s="237"/>
      <c r="BF60" s="237"/>
      <c r="BG60" s="246"/>
      <c r="BH60" s="246"/>
      <c r="BI60" s="246"/>
      <c r="BJ60" s="246"/>
    </row>
    <row r="61" spans="1:62" s="205" customFormat="1">
      <c r="A61" s="261"/>
      <c r="B61" s="1588"/>
      <c r="C61" s="1588"/>
      <c r="D61" s="1588"/>
      <c r="E61" s="1588"/>
      <c r="F61" s="1838"/>
      <c r="G61" s="1838"/>
      <c r="H61" s="1838"/>
      <c r="I61" s="1838"/>
      <c r="J61" s="1838"/>
      <c r="K61" s="1588"/>
      <c r="L61" s="1588"/>
      <c r="M61" s="1588"/>
      <c r="N61" s="1588"/>
      <c r="O61" s="1588"/>
      <c r="P61" s="1588"/>
      <c r="Q61" s="1588"/>
      <c r="R61" s="1588"/>
      <c r="S61" s="1588"/>
      <c r="T61" s="1588"/>
      <c r="U61" s="1838"/>
      <c r="V61" s="1838"/>
      <c r="W61" s="1838"/>
      <c r="X61" s="1588"/>
      <c r="Y61" s="1588"/>
      <c r="Z61" s="1588"/>
      <c r="AA61" s="1588"/>
      <c r="AB61" s="1588"/>
      <c r="AC61" s="1588"/>
      <c r="AD61" s="1588"/>
      <c r="AE61" s="1839"/>
      <c r="AF61" s="1839"/>
      <c r="AG61" s="1839"/>
      <c r="AH61" s="1839"/>
      <c r="AI61" s="1588"/>
      <c r="AJ61" s="1588"/>
      <c r="AK61" s="1588"/>
      <c r="AL61" s="1588"/>
      <c r="AM61" s="1588"/>
      <c r="AN61" s="1588"/>
      <c r="AO61" s="1588"/>
      <c r="AP61" s="1588"/>
      <c r="AQ61" s="1588"/>
      <c r="AR61" s="1588"/>
      <c r="AS61" s="1588"/>
      <c r="AT61" s="1588"/>
      <c r="AU61" s="1232"/>
      <c r="AV61" s="1232"/>
      <c r="AW61" s="1839"/>
      <c r="AX61" s="1839"/>
      <c r="AY61" s="1839"/>
      <c r="AZ61" s="1839"/>
      <c r="BA61" s="707"/>
      <c r="BB61" s="625"/>
      <c r="BC61" s="237"/>
      <c r="BD61" s="237"/>
      <c r="BE61" s="237"/>
      <c r="BF61" s="237"/>
      <c r="BG61" s="246"/>
      <c r="BH61" s="246"/>
      <c r="BI61" s="246"/>
      <c r="BJ61" s="246"/>
    </row>
    <row r="62" spans="1:62" s="205" customFormat="1">
      <c r="A62" s="177"/>
      <c r="B62" s="1800" t="s">
        <v>352</v>
      </c>
      <c r="C62" s="1800"/>
      <c r="D62" s="1800"/>
      <c r="E62" s="1800"/>
      <c r="F62" s="1588"/>
      <c r="G62" s="1588"/>
      <c r="H62" s="1588"/>
      <c r="I62" s="1588"/>
      <c r="J62" s="1588"/>
      <c r="K62" s="1588"/>
      <c r="L62" s="1588"/>
      <c r="M62" s="1588"/>
      <c r="N62" s="1228" t="s">
        <v>6</v>
      </c>
      <c r="O62" s="1228"/>
      <c r="P62" s="1228"/>
      <c r="Q62" s="1588"/>
      <c r="R62" s="1588"/>
      <c r="S62" s="1588"/>
      <c r="T62" s="1588"/>
      <c r="U62" s="1588"/>
      <c r="V62" s="1588"/>
      <c r="W62" s="1588"/>
      <c r="X62" s="1228" t="s">
        <v>6</v>
      </c>
      <c r="Y62" s="1228"/>
      <c r="Z62" s="1228"/>
      <c r="AA62" s="1228"/>
      <c r="AB62" s="1228" t="s">
        <v>6</v>
      </c>
      <c r="AC62" s="1228"/>
      <c r="AD62" s="1228"/>
      <c r="AE62" s="1839"/>
      <c r="AF62" s="1839"/>
      <c r="AG62" s="1839"/>
      <c r="AH62" s="1839"/>
      <c r="AI62" s="1228" t="s">
        <v>6</v>
      </c>
      <c r="AJ62" s="1228"/>
      <c r="AK62" s="1228"/>
      <c r="AL62" s="1228"/>
      <c r="AM62" s="1588"/>
      <c r="AN62" s="1588"/>
      <c r="AO62" s="1588"/>
      <c r="AP62" s="1588"/>
      <c r="AQ62" s="1588"/>
      <c r="AR62" s="1588"/>
      <c r="AS62" s="1588"/>
      <c r="AT62" s="1588"/>
      <c r="AU62" s="1588">
        <v>9000</v>
      </c>
      <c r="AV62" s="1588"/>
      <c r="AW62" s="1839">
        <f>SUM(AW60:AZ61)</f>
        <v>735.77</v>
      </c>
      <c r="AX62" s="1839"/>
      <c r="AY62" s="1839"/>
      <c r="AZ62" s="1839"/>
      <c r="BA62" s="626"/>
      <c r="BB62" s="705"/>
      <c r="BC62" s="237"/>
      <c r="BD62" s="237"/>
      <c r="BE62" s="237"/>
      <c r="BF62" s="237"/>
      <c r="BG62" s="246"/>
      <c r="BH62" s="246"/>
      <c r="BI62" s="246"/>
      <c r="BJ62" s="246"/>
    </row>
    <row r="64" spans="1:62" s="205" customFormat="1" ht="15.75" customHeight="1">
      <c r="A64" s="177"/>
      <c r="B64" s="1836" t="s">
        <v>1574</v>
      </c>
      <c r="C64" s="1836"/>
      <c r="D64" s="1836"/>
      <c r="E64" s="1836"/>
      <c r="F64" s="1836"/>
      <c r="G64" s="1836"/>
      <c r="H64" s="1836"/>
      <c r="I64" s="1836"/>
      <c r="J64" s="1836"/>
      <c r="K64" s="1836"/>
      <c r="L64" s="1836"/>
      <c r="M64" s="1836"/>
      <c r="N64" s="1836"/>
      <c r="O64" s="1836"/>
      <c r="P64" s="1836"/>
      <c r="Q64" s="1836"/>
      <c r="R64" s="1836"/>
      <c r="S64" s="1836"/>
      <c r="T64" s="1836"/>
      <c r="U64" s="1836"/>
      <c r="V64" s="1836"/>
      <c r="W64" s="1836"/>
      <c r="X64" s="1836"/>
      <c r="Y64" s="1836"/>
      <c r="Z64" s="1836"/>
      <c r="AA64" s="1836"/>
      <c r="AB64" s="1836"/>
      <c r="AC64" s="1836"/>
      <c r="AD64" s="1836"/>
      <c r="AE64" s="1836"/>
      <c r="AF64" s="1836"/>
      <c r="AG64" s="1836"/>
      <c r="AH64" s="1836"/>
      <c r="AI64" s="1836"/>
      <c r="AJ64" s="1836"/>
      <c r="AK64" s="1836"/>
      <c r="AL64" s="1836"/>
      <c r="AM64" s="1836"/>
      <c r="AN64" s="1836"/>
      <c r="AO64" s="1836"/>
      <c r="AP64" s="1836"/>
      <c r="AQ64" s="1836"/>
      <c r="AR64" s="1836"/>
      <c r="AS64" s="1836"/>
      <c r="AT64" s="1836"/>
      <c r="AU64" s="1836"/>
      <c r="AV64" s="1836"/>
      <c r="AW64" s="1836"/>
      <c r="AX64" s="1836"/>
      <c r="AY64" s="1836"/>
      <c r="AZ64" s="1836"/>
      <c r="BA64" s="1836"/>
      <c r="BB64" s="1836"/>
      <c r="BC64" s="1836"/>
      <c r="BD64" s="1836"/>
      <c r="BE64" s="1836"/>
      <c r="BF64" s="1836"/>
    </row>
    <row r="65" spans="1:62" s="178" customFormat="1" ht="8.1" customHeight="1">
      <c r="A65" s="177"/>
      <c r="B65" s="700"/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0"/>
      <c r="V65" s="700"/>
      <c r="W65" s="700"/>
      <c r="X65" s="700"/>
      <c r="Y65" s="700"/>
      <c r="Z65" s="700"/>
      <c r="AA65" s="700"/>
      <c r="AB65" s="700"/>
      <c r="AC65" s="700"/>
      <c r="AD65" s="700"/>
      <c r="AE65" s="700"/>
      <c r="AF65" s="700"/>
      <c r="AG65" s="700"/>
      <c r="AH65" s="700"/>
      <c r="AI65" s="700"/>
      <c r="AJ65" s="700"/>
      <c r="AK65" s="700"/>
      <c r="AL65" s="700"/>
      <c r="AM65" s="700"/>
      <c r="AN65" s="700"/>
      <c r="AO65" s="700"/>
      <c r="AP65" s="700"/>
      <c r="AQ65" s="700"/>
      <c r="AR65" s="700"/>
      <c r="AS65" s="700"/>
      <c r="AT65" s="700"/>
      <c r="AU65" s="700"/>
      <c r="AV65" s="700"/>
      <c r="AW65" s="700"/>
      <c r="AX65" s="700"/>
      <c r="AY65" s="700"/>
      <c r="AZ65" s="700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</row>
    <row r="66" spans="1:62" s="205" customFormat="1" ht="50.1" customHeight="1">
      <c r="A66" s="261"/>
      <c r="B66" s="1052" t="s">
        <v>766</v>
      </c>
      <c r="C66" s="1052"/>
      <c r="D66" s="1052"/>
      <c r="E66" s="1053"/>
      <c r="F66" s="1061" t="s">
        <v>765</v>
      </c>
      <c r="G66" s="1062"/>
      <c r="H66" s="1062"/>
      <c r="I66" s="1062"/>
      <c r="J66" s="1062"/>
      <c r="K66" s="1062"/>
      <c r="L66" s="1062"/>
      <c r="M66" s="1168"/>
      <c r="N66" s="1061" t="s">
        <v>764</v>
      </c>
      <c r="O66" s="1062"/>
      <c r="P66" s="1062"/>
      <c r="Q66" s="1062"/>
      <c r="R66" s="1062"/>
      <c r="S66" s="1062"/>
      <c r="T66" s="1168"/>
      <c r="U66" s="1058" t="s">
        <v>763</v>
      </c>
      <c r="V66" s="1052"/>
      <c r="W66" s="1053"/>
      <c r="X66" s="1058" t="s">
        <v>762</v>
      </c>
      <c r="Y66" s="1052"/>
      <c r="Z66" s="1052"/>
      <c r="AA66" s="1053"/>
      <c r="AB66" s="1058" t="s">
        <v>741</v>
      </c>
      <c r="AC66" s="1052"/>
      <c r="AD66" s="1053"/>
      <c r="AE66" s="1058" t="s">
        <v>761</v>
      </c>
      <c r="AF66" s="1052"/>
      <c r="AG66" s="1052"/>
      <c r="AH66" s="1053"/>
      <c r="AI66" s="1061" t="s">
        <v>760</v>
      </c>
      <c r="AJ66" s="1062"/>
      <c r="AK66" s="1062"/>
      <c r="AL66" s="1062"/>
      <c r="AM66" s="1062"/>
      <c r="AN66" s="1062"/>
      <c r="AO66" s="1062"/>
      <c r="AP66" s="1168"/>
      <c r="AQ66" s="1058" t="s">
        <v>759</v>
      </c>
      <c r="AR66" s="1052"/>
      <c r="AS66" s="1052"/>
      <c r="AT66" s="1052"/>
      <c r="AU66" s="1044" t="s">
        <v>1</v>
      </c>
      <c r="AV66" s="1044"/>
      <c r="AW66" s="1052" t="s">
        <v>758</v>
      </c>
      <c r="AX66" s="1052"/>
      <c r="AY66" s="1052"/>
      <c r="AZ66" s="1052"/>
      <c r="BA66" s="318"/>
      <c r="BB66" s="318"/>
      <c r="BC66" s="318"/>
      <c r="BD66" s="318"/>
      <c r="BE66" s="318"/>
      <c r="BF66" s="318"/>
      <c r="BG66" s="246"/>
      <c r="BH66" s="246"/>
      <c r="BI66" s="246"/>
      <c r="BJ66" s="246"/>
    </row>
    <row r="67" spans="1:62" s="205" customFormat="1" ht="141" customHeight="1">
      <c r="A67" s="261"/>
      <c r="B67" s="1056"/>
      <c r="C67" s="1056"/>
      <c r="D67" s="1056"/>
      <c r="E67" s="1057"/>
      <c r="F67" s="1061" t="s">
        <v>757</v>
      </c>
      <c r="G67" s="1062"/>
      <c r="H67" s="1062"/>
      <c r="I67" s="1062"/>
      <c r="J67" s="1044" t="s">
        <v>756</v>
      </c>
      <c r="K67" s="1044"/>
      <c r="L67" s="1044"/>
      <c r="M67" s="1044"/>
      <c r="N67" s="1061" t="s">
        <v>755</v>
      </c>
      <c r="O67" s="1062"/>
      <c r="P67" s="1168"/>
      <c r="Q67" s="1061" t="s">
        <v>754</v>
      </c>
      <c r="R67" s="1062"/>
      <c r="S67" s="1062"/>
      <c r="T67" s="1168"/>
      <c r="U67" s="1060"/>
      <c r="V67" s="1056"/>
      <c r="W67" s="1057"/>
      <c r="X67" s="1060"/>
      <c r="Y67" s="1056"/>
      <c r="Z67" s="1056"/>
      <c r="AA67" s="1057"/>
      <c r="AB67" s="1060"/>
      <c r="AC67" s="1056"/>
      <c r="AD67" s="1057"/>
      <c r="AE67" s="1060"/>
      <c r="AF67" s="1056"/>
      <c r="AG67" s="1056"/>
      <c r="AH67" s="1057"/>
      <c r="AI67" s="1061" t="s">
        <v>725</v>
      </c>
      <c r="AJ67" s="1062"/>
      <c r="AK67" s="1062"/>
      <c r="AL67" s="1168"/>
      <c r="AM67" s="1061" t="s">
        <v>397</v>
      </c>
      <c r="AN67" s="1062"/>
      <c r="AO67" s="1062"/>
      <c r="AP67" s="1168"/>
      <c r="AQ67" s="1060"/>
      <c r="AR67" s="1056"/>
      <c r="AS67" s="1056"/>
      <c r="AT67" s="1056"/>
      <c r="AU67" s="1044"/>
      <c r="AV67" s="1044"/>
      <c r="AW67" s="1056"/>
      <c r="AX67" s="1056"/>
      <c r="AY67" s="1056"/>
      <c r="AZ67" s="1056"/>
      <c r="BA67" s="318"/>
      <c r="BB67" s="318"/>
      <c r="BC67" s="318"/>
      <c r="BD67" s="318"/>
      <c r="BE67" s="318"/>
      <c r="BF67" s="318"/>
      <c r="BG67" s="246"/>
      <c r="BH67" s="246"/>
      <c r="BI67" s="246"/>
      <c r="BJ67" s="246"/>
    </row>
    <row r="68" spans="1:62" s="205" customFormat="1">
      <c r="A68" s="261"/>
      <c r="B68" s="1589">
        <v>1</v>
      </c>
      <c r="C68" s="1589"/>
      <c r="D68" s="1589"/>
      <c r="E68" s="1590"/>
      <c r="F68" s="1625">
        <v>2</v>
      </c>
      <c r="G68" s="1589"/>
      <c r="H68" s="1589"/>
      <c r="I68" s="1590"/>
      <c r="J68" s="1625">
        <v>3</v>
      </c>
      <c r="K68" s="1589"/>
      <c r="L68" s="1589"/>
      <c r="M68" s="1590"/>
      <c r="N68" s="1625">
        <v>4</v>
      </c>
      <c r="O68" s="1589"/>
      <c r="P68" s="1590"/>
      <c r="Q68" s="1625">
        <v>5</v>
      </c>
      <c r="R68" s="1589"/>
      <c r="S68" s="1589"/>
      <c r="T68" s="1590"/>
      <c r="U68" s="1625">
        <v>6</v>
      </c>
      <c r="V68" s="1589"/>
      <c r="W68" s="1590"/>
      <c r="X68" s="1625">
        <v>7</v>
      </c>
      <c r="Y68" s="1589"/>
      <c r="Z68" s="1589"/>
      <c r="AA68" s="1590"/>
      <c r="AB68" s="1625">
        <v>8</v>
      </c>
      <c r="AC68" s="1589"/>
      <c r="AD68" s="1590"/>
      <c r="AE68" s="1625">
        <v>9</v>
      </c>
      <c r="AF68" s="1589"/>
      <c r="AG68" s="1589"/>
      <c r="AH68" s="1590"/>
      <c r="AI68" s="1625">
        <v>10</v>
      </c>
      <c r="AJ68" s="1589"/>
      <c r="AK68" s="1589"/>
      <c r="AL68" s="1590"/>
      <c r="AM68" s="1625">
        <v>11</v>
      </c>
      <c r="AN68" s="1589"/>
      <c r="AO68" s="1589"/>
      <c r="AP68" s="1590"/>
      <c r="AQ68" s="1625">
        <v>12</v>
      </c>
      <c r="AR68" s="1589"/>
      <c r="AS68" s="1589"/>
      <c r="AT68" s="1590"/>
      <c r="AU68" s="1625">
        <v>13</v>
      </c>
      <c r="AV68" s="1590"/>
      <c r="AW68" s="1625">
        <v>14</v>
      </c>
      <c r="AX68" s="1589"/>
      <c r="AY68" s="1589"/>
      <c r="AZ68" s="1589"/>
      <c r="BA68" s="237"/>
      <c r="BB68" s="237"/>
      <c r="BC68" s="237"/>
      <c r="BD68" s="237"/>
      <c r="BE68" s="237"/>
      <c r="BF68" s="237"/>
      <c r="BG68" s="246"/>
      <c r="BH68" s="246"/>
      <c r="BI68" s="246"/>
      <c r="BJ68" s="246"/>
    </row>
    <row r="69" spans="1:62" s="205" customFormat="1">
      <c r="A69" s="261"/>
      <c r="B69" s="1588">
        <v>33701000</v>
      </c>
      <c r="C69" s="1588"/>
      <c r="D69" s="1588"/>
      <c r="E69" s="1588"/>
      <c r="F69" s="1838">
        <f>AW69/AB69*100</f>
        <v>32735.45454545454</v>
      </c>
      <c r="G69" s="1838"/>
      <c r="H69" s="1838"/>
      <c r="I69" s="1838"/>
      <c r="J69" s="1838">
        <f>F69</f>
        <v>32735.45454545454</v>
      </c>
      <c r="K69" s="1588"/>
      <c r="L69" s="1588"/>
      <c r="M69" s="1588"/>
      <c r="N69" s="1588"/>
      <c r="O69" s="1588"/>
      <c r="P69" s="1588"/>
      <c r="Q69" s="1588"/>
      <c r="R69" s="1588"/>
      <c r="S69" s="1588"/>
      <c r="T69" s="1588"/>
      <c r="U69" s="1838">
        <f>F69-Q69</f>
        <v>32735.45454545454</v>
      </c>
      <c r="V69" s="1838"/>
      <c r="W69" s="1838"/>
      <c r="X69" s="1588"/>
      <c r="Y69" s="1588"/>
      <c r="Z69" s="1588"/>
      <c r="AA69" s="1588"/>
      <c r="AB69" s="1588">
        <v>2.2000000000000002</v>
      </c>
      <c r="AC69" s="1588"/>
      <c r="AD69" s="1588"/>
      <c r="AE69" s="1839">
        <f>U69*AB69/100</f>
        <v>720.18</v>
      </c>
      <c r="AF69" s="1839"/>
      <c r="AG69" s="1839"/>
      <c r="AH69" s="1839"/>
      <c r="AI69" s="1588"/>
      <c r="AJ69" s="1588"/>
      <c r="AK69" s="1588"/>
      <c r="AL69" s="1588"/>
      <c r="AM69" s="1588"/>
      <c r="AN69" s="1588"/>
      <c r="AO69" s="1588"/>
      <c r="AP69" s="1588"/>
      <c r="AQ69" s="1588"/>
      <c r="AR69" s="1588"/>
      <c r="AS69" s="1588"/>
      <c r="AT69" s="1588"/>
      <c r="AU69" s="1232" t="s">
        <v>7</v>
      </c>
      <c r="AV69" s="1232"/>
      <c r="AW69" s="1839">
        <v>720.18</v>
      </c>
      <c r="AX69" s="1839"/>
      <c r="AY69" s="1839"/>
      <c r="AZ69" s="1839"/>
      <c r="BA69" s="707"/>
      <c r="BB69" s="706"/>
      <c r="BC69" s="237"/>
      <c r="BD69" s="237"/>
      <c r="BE69" s="237"/>
      <c r="BF69" s="237"/>
      <c r="BG69" s="246"/>
      <c r="BH69" s="246"/>
      <c r="BI69" s="246"/>
      <c r="BJ69" s="246"/>
    </row>
    <row r="70" spans="1:62" s="205" customFormat="1">
      <c r="A70" s="261"/>
      <c r="B70" s="1588"/>
      <c r="C70" s="1588"/>
      <c r="D70" s="1588"/>
      <c r="E70" s="1588"/>
      <c r="F70" s="1838"/>
      <c r="G70" s="1838"/>
      <c r="H70" s="1838"/>
      <c r="I70" s="1838"/>
      <c r="J70" s="1838"/>
      <c r="K70" s="1588"/>
      <c r="L70" s="1588"/>
      <c r="M70" s="1588"/>
      <c r="N70" s="1588"/>
      <c r="O70" s="1588"/>
      <c r="P70" s="1588"/>
      <c r="Q70" s="1588"/>
      <c r="R70" s="1588"/>
      <c r="S70" s="1588"/>
      <c r="T70" s="1588"/>
      <c r="U70" s="1838"/>
      <c r="V70" s="1838"/>
      <c r="W70" s="1838"/>
      <c r="X70" s="1588"/>
      <c r="Y70" s="1588"/>
      <c r="Z70" s="1588"/>
      <c r="AA70" s="1588"/>
      <c r="AB70" s="1588"/>
      <c r="AC70" s="1588"/>
      <c r="AD70" s="1588"/>
      <c r="AE70" s="1839"/>
      <c r="AF70" s="1839"/>
      <c r="AG70" s="1839"/>
      <c r="AH70" s="1839"/>
      <c r="AI70" s="1588"/>
      <c r="AJ70" s="1588"/>
      <c r="AK70" s="1588"/>
      <c r="AL70" s="1588"/>
      <c r="AM70" s="1588"/>
      <c r="AN70" s="1588"/>
      <c r="AO70" s="1588"/>
      <c r="AP70" s="1588"/>
      <c r="AQ70" s="1588"/>
      <c r="AR70" s="1588"/>
      <c r="AS70" s="1588"/>
      <c r="AT70" s="1588"/>
      <c r="AU70" s="1232"/>
      <c r="AV70" s="1232"/>
      <c r="AW70" s="1839"/>
      <c r="AX70" s="1839"/>
      <c r="AY70" s="1839"/>
      <c r="AZ70" s="1839"/>
      <c r="BA70" s="707"/>
      <c r="BB70" s="706"/>
      <c r="BC70" s="237"/>
      <c r="BD70" s="237"/>
      <c r="BE70" s="237"/>
      <c r="BF70" s="237"/>
      <c r="BG70" s="246"/>
      <c r="BH70" s="246"/>
      <c r="BI70" s="246"/>
      <c r="BJ70" s="246"/>
    </row>
    <row r="71" spans="1:62" s="205" customFormat="1">
      <c r="A71" s="177"/>
      <c r="B71" s="1800" t="s">
        <v>352</v>
      </c>
      <c r="C71" s="1800"/>
      <c r="D71" s="1800"/>
      <c r="E71" s="1800"/>
      <c r="F71" s="1588"/>
      <c r="G71" s="1588"/>
      <c r="H71" s="1588"/>
      <c r="I71" s="1588"/>
      <c r="J71" s="1588"/>
      <c r="K71" s="1588"/>
      <c r="L71" s="1588"/>
      <c r="M71" s="1588"/>
      <c r="N71" s="1228" t="s">
        <v>6</v>
      </c>
      <c r="O71" s="1228"/>
      <c r="P71" s="1228"/>
      <c r="Q71" s="1588"/>
      <c r="R71" s="1588"/>
      <c r="S71" s="1588"/>
      <c r="T71" s="1588"/>
      <c r="U71" s="1588"/>
      <c r="V71" s="1588"/>
      <c r="W71" s="1588"/>
      <c r="X71" s="1228" t="s">
        <v>6</v>
      </c>
      <c r="Y71" s="1228"/>
      <c r="Z71" s="1228"/>
      <c r="AA71" s="1228"/>
      <c r="AB71" s="1228" t="s">
        <v>6</v>
      </c>
      <c r="AC71" s="1228"/>
      <c r="AD71" s="1228"/>
      <c r="AE71" s="1588"/>
      <c r="AF71" s="1588"/>
      <c r="AG71" s="1588"/>
      <c r="AH71" s="1588"/>
      <c r="AI71" s="1228" t="s">
        <v>6</v>
      </c>
      <c r="AJ71" s="1228"/>
      <c r="AK71" s="1228"/>
      <c r="AL71" s="1228"/>
      <c r="AM71" s="1588"/>
      <c r="AN71" s="1588"/>
      <c r="AO71" s="1588"/>
      <c r="AP71" s="1588"/>
      <c r="AQ71" s="1588"/>
      <c r="AR71" s="1588"/>
      <c r="AS71" s="1588"/>
      <c r="AT71" s="1588"/>
      <c r="AU71" s="1588">
        <v>9000</v>
      </c>
      <c r="AV71" s="1588"/>
      <c r="AW71" s="1839">
        <f>SUM(AW69:AZ70)</f>
        <v>720.18</v>
      </c>
      <c r="AX71" s="1839"/>
      <c r="AY71" s="1839"/>
      <c r="AZ71" s="1839"/>
      <c r="BA71" s="237"/>
      <c r="BB71" s="237"/>
      <c r="BC71" s="237"/>
      <c r="BD71" s="237"/>
      <c r="BE71" s="237"/>
      <c r="BF71" s="237"/>
      <c r="BG71" s="246"/>
      <c r="BH71" s="246"/>
      <c r="BI71" s="246"/>
      <c r="BJ71" s="246"/>
    </row>
    <row r="73" spans="1:62" s="178" customFormat="1" ht="18" customHeight="1">
      <c r="A73" s="177"/>
      <c r="B73" s="1803" t="s">
        <v>1575</v>
      </c>
      <c r="C73" s="1803"/>
      <c r="D73" s="1803"/>
      <c r="E73" s="1803"/>
      <c r="F73" s="1803"/>
      <c r="G73" s="1803"/>
      <c r="H73" s="1803"/>
      <c r="I73" s="1803"/>
      <c r="J73" s="1803"/>
      <c r="K73" s="1803"/>
      <c r="L73" s="1803"/>
      <c r="M73" s="1803"/>
      <c r="N73" s="1803"/>
      <c r="O73" s="1803"/>
      <c r="P73" s="1803"/>
      <c r="Q73" s="1803"/>
      <c r="R73" s="1803"/>
      <c r="S73" s="1803"/>
      <c r="T73" s="1803"/>
      <c r="U73" s="1803"/>
      <c r="V73" s="1803"/>
      <c r="W73" s="1803"/>
      <c r="X73" s="1803"/>
      <c r="Y73" s="1803"/>
      <c r="Z73" s="1803"/>
      <c r="AA73" s="1803"/>
      <c r="AB73" s="1803"/>
      <c r="AC73" s="1803"/>
      <c r="AD73" s="1803"/>
      <c r="AE73" s="1803"/>
      <c r="AF73" s="1803"/>
      <c r="AG73" s="1803"/>
      <c r="AH73" s="1803"/>
      <c r="AI73" s="1803"/>
      <c r="AJ73" s="1803"/>
      <c r="AK73" s="1803"/>
      <c r="AL73" s="1803"/>
      <c r="AM73" s="1803"/>
      <c r="AN73" s="1803"/>
      <c r="AO73" s="1803"/>
      <c r="AP73" s="1803"/>
      <c r="AQ73" s="1803"/>
      <c r="AR73" s="1803"/>
      <c r="AS73" s="1803"/>
      <c r="AT73" s="1803"/>
      <c r="AU73" s="1803"/>
      <c r="AV73" s="1803"/>
      <c r="AW73" s="1803"/>
      <c r="AX73" s="1803"/>
      <c r="AY73" s="1803"/>
      <c r="AZ73" s="1803"/>
    </row>
    <row r="74" spans="1:62" s="178" customFormat="1" ht="8.1" customHeight="1">
      <c r="A74" s="261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</row>
    <row r="75" spans="1:62" s="178" customFormat="1" ht="24.95" customHeight="1">
      <c r="A75" s="177"/>
      <c r="B75" s="1052" t="s">
        <v>753</v>
      </c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44" t="s">
        <v>752</v>
      </c>
      <c r="S75" s="1044"/>
      <c r="T75" s="1044"/>
      <c r="U75" s="1044"/>
      <c r="V75" s="1044"/>
      <c r="W75" s="1044"/>
      <c r="X75" s="1044"/>
      <c r="Y75" s="1044"/>
      <c r="Z75" s="1052" t="s">
        <v>302</v>
      </c>
      <c r="AA75" s="1052"/>
      <c r="AB75" s="1053"/>
      <c r="AC75" s="1061" t="s">
        <v>495</v>
      </c>
      <c r="AD75" s="1062"/>
      <c r="AE75" s="1062"/>
      <c r="AF75" s="1062"/>
      <c r="AG75" s="1062"/>
      <c r="AH75" s="1062"/>
      <c r="AI75" s="1062"/>
      <c r="AJ75" s="1062"/>
      <c r="AK75" s="1062"/>
      <c r="AL75" s="1062"/>
      <c r="AM75" s="1062"/>
      <c r="AN75" s="1062"/>
      <c r="AO75" s="1062"/>
      <c r="AP75" s="1062"/>
      <c r="AQ75" s="1062"/>
      <c r="AR75" s="1062"/>
      <c r="AS75" s="1062"/>
      <c r="AT75" s="1062"/>
      <c r="AU75" s="1062"/>
      <c r="AV75" s="1062"/>
      <c r="AW75" s="1062"/>
      <c r="AX75" s="1062"/>
      <c r="AY75" s="1062"/>
      <c r="AZ75" s="1062"/>
    </row>
    <row r="76" spans="1:62" s="178" customFormat="1" ht="24.95" customHeight="1">
      <c r="A76" s="177"/>
      <c r="B76" s="1054"/>
      <c r="C76" s="1054"/>
      <c r="D76" s="1054"/>
      <c r="E76" s="1054"/>
      <c r="F76" s="1054"/>
      <c r="G76" s="1054"/>
      <c r="H76" s="1054"/>
      <c r="I76" s="1054"/>
      <c r="J76" s="1054"/>
      <c r="K76" s="1054"/>
      <c r="L76" s="1054"/>
      <c r="M76" s="1054"/>
      <c r="N76" s="1054"/>
      <c r="O76" s="1054"/>
      <c r="P76" s="1054"/>
      <c r="Q76" s="1054"/>
      <c r="R76" s="1044"/>
      <c r="S76" s="1044"/>
      <c r="T76" s="1044"/>
      <c r="U76" s="1044"/>
      <c r="V76" s="1044"/>
      <c r="W76" s="1044"/>
      <c r="X76" s="1044"/>
      <c r="Y76" s="1044"/>
      <c r="Z76" s="1054"/>
      <c r="AA76" s="1054"/>
      <c r="AB76" s="1055"/>
      <c r="AC76" s="1058" t="s">
        <v>1419</v>
      </c>
      <c r="AD76" s="1052"/>
      <c r="AE76" s="1052"/>
      <c r="AF76" s="1052"/>
      <c r="AG76" s="1052"/>
      <c r="AH76" s="1052"/>
      <c r="AI76" s="1052"/>
      <c r="AJ76" s="1053"/>
      <c r="AK76" s="1044" t="s">
        <v>1420</v>
      </c>
      <c r="AL76" s="1044"/>
      <c r="AM76" s="1044"/>
      <c r="AN76" s="1044"/>
      <c r="AO76" s="1044"/>
      <c r="AP76" s="1044"/>
      <c r="AQ76" s="1044"/>
      <c r="AR76" s="1044"/>
      <c r="AS76" s="1052" t="s">
        <v>1421</v>
      </c>
      <c r="AT76" s="1052"/>
      <c r="AU76" s="1052"/>
      <c r="AV76" s="1052"/>
      <c r="AW76" s="1052"/>
      <c r="AX76" s="1052"/>
      <c r="AY76" s="1052"/>
      <c r="AZ76" s="1052"/>
    </row>
    <row r="77" spans="1:62" s="178" customFormat="1" ht="24.95" customHeight="1">
      <c r="A77" s="177"/>
      <c r="B77" s="1056"/>
      <c r="C77" s="1056"/>
      <c r="D77" s="1056"/>
      <c r="E77" s="1056"/>
      <c r="F77" s="1056"/>
      <c r="G77" s="1056"/>
      <c r="H77" s="1056"/>
      <c r="I77" s="1056"/>
      <c r="J77" s="1056"/>
      <c r="K77" s="1056"/>
      <c r="L77" s="1056"/>
      <c r="M77" s="1056"/>
      <c r="N77" s="1056"/>
      <c r="O77" s="1056"/>
      <c r="P77" s="1056"/>
      <c r="Q77" s="1056"/>
      <c r="R77" s="1044"/>
      <c r="S77" s="1044"/>
      <c r="T77" s="1044"/>
      <c r="U77" s="1044"/>
      <c r="V77" s="1044"/>
      <c r="W77" s="1044"/>
      <c r="X77" s="1044"/>
      <c r="Y77" s="1044"/>
      <c r="Z77" s="1056"/>
      <c r="AA77" s="1056"/>
      <c r="AB77" s="1057"/>
      <c r="AC77" s="1060"/>
      <c r="AD77" s="1056"/>
      <c r="AE77" s="1056"/>
      <c r="AF77" s="1056"/>
      <c r="AG77" s="1056"/>
      <c r="AH77" s="1056"/>
      <c r="AI77" s="1056"/>
      <c r="AJ77" s="1057"/>
      <c r="AK77" s="1044"/>
      <c r="AL77" s="1044"/>
      <c r="AM77" s="1044"/>
      <c r="AN77" s="1044"/>
      <c r="AO77" s="1044"/>
      <c r="AP77" s="1044"/>
      <c r="AQ77" s="1044"/>
      <c r="AR77" s="1044"/>
      <c r="AS77" s="1056"/>
      <c r="AT77" s="1056"/>
      <c r="AU77" s="1056"/>
      <c r="AV77" s="1056"/>
      <c r="AW77" s="1056"/>
      <c r="AX77" s="1056"/>
      <c r="AY77" s="1056"/>
      <c r="AZ77" s="1056"/>
    </row>
    <row r="78" spans="1:62" s="181" customFormat="1" ht="15" customHeight="1">
      <c r="A78" s="179"/>
      <c r="B78" s="1170">
        <v>1</v>
      </c>
      <c r="C78" s="1170"/>
      <c r="D78" s="1170"/>
      <c r="E78" s="1170"/>
      <c r="F78" s="1170"/>
      <c r="G78" s="1170"/>
      <c r="H78" s="1170"/>
      <c r="I78" s="1170"/>
      <c r="J78" s="1170"/>
      <c r="K78" s="1170"/>
      <c r="L78" s="1170"/>
      <c r="M78" s="1170"/>
      <c r="N78" s="1170"/>
      <c r="O78" s="1170"/>
      <c r="P78" s="1170"/>
      <c r="Q78" s="1171"/>
      <c r="R78" s="1170" t="s">
        <v>307</v>
      </c>
      <c r="S78" s="1170"/>
      <c r="T78" s="1170"/>
      <c r="U78" s="1170"/>
      <c r="V78" s="1170"/>
      <c r="W78" s="1170"/>
      <c r="X78" s="1170"/>
      <c r="Y78" s="1171"/>
      <c r="Z78" s="1047" t="s">
        <v>308</v>
      </c>
      <c r="AA78" s="1045"/>
      <c r="AB78" s="1046"/>
      <c r="AC78" s="1047" t="s">
        <v>308</v>
      </c>
      <c r="AD78" s="1045"/>
      <c r="AE78" s="1045"/>
      <c r="AF78" s="1045"/>
      <c r="AG78" s="1045"/>
      <c r="AH78" s="1045"/>
      <c r="AI78" s="1045"/>
      <c r="AJ78" s="1046"/>
      <c r="AK78" s="1047" t="s">
        <v>309</v>
      </c>
      <c r="AL78" s="1045"/>
      <c r="AM78" s="1045"/>
      <c r="AN78" s="1045"/>
      <c r="AO78" s="1045"/>
      <c r="AP78" s="1045"/>
      <c r="AQ78" s="1045"/>
      <c r="AR78" s="1046"/>
      <c r="AS78" s="1047" t="s">
        <v>310</v>
      </c>
      <c r="AT78" s="1045"/>
      <c r="AU78" s="1045"/>
      <c r="AV78" s="1045"/>
      <c r="AW78" s="1045"/>
      <c r="AX78" s="1045"/>
      <c r="AY78" s="1045"/>
      <c r="AZ78" s="1045"/>
      <c r="BA78" s="237"/>
    </row>
    <row r="79" spans="1:62" s="181" customFormat="1" ht="18" customHeight="1">
      <c r="A79" s="179"/>
      <c r="B79" s="1840" t="s">
        <v>1084</v>
      </c>
      <c r="C79" s="1840"/>
      <c r="D79" s="1840"/>
      <c r="E79" s="1840"/>
      <c r="F79" s="1840"/>
      <c r="G79" s="1840"/>
      <c r="H79" s="1840"/>
      <c r="I79" s="1840"/>
      <c r="J79" s="1840"/>
      <c r="K79" s="1840"/>
      <c r="L79" s="1840"/>
      <c r="M79" s="1840"/>
      <c r="N79" s="1840"/>
      <c r="O79" s="1840"/>
      <c r="P79" s="1840"/>
      <c r="Q79" s="1841"/>
      <c r="R79" s="1842" t="s">
        <v>1302</v>
      </c>
      <c r="S79" s="1842"/>
      <c r="T79" s="1842"/>
      <c r="U79" s="1842"/>
      <c r="V79" s="1842"/>
      <c r="W79" s="1842"/>
      <c r="X79" s="1842"/>
      <c r="Y79" s="1842"/>
      <c r="Z79" s="1580" t="s">
        <v>7</v>
      </c>
      <c r="AA79" s="1580"/>
      <c r="AB79" s="1580"/>
      <c r="AC79" s="1172">
        <f>AW92</f>
        <v>1225.3</v>
      </c>
      <c r="AD79" s="1044"/>
      <c r="AE79" s="1044"/>
      <c r="AF79" s="1044"/>
      <c r="AG79" s="1044"/>
      <c r="AH79" s="1044"/>
      <c r="AI79" s="1044"/>
      <c r="AJ79" s="1044"/>
      <c r="AK79" s="1172">
        <f>AW110</f>
        <v>1225.3</v>
      </c>
      <c r="AL79" s="1044"/>
      <c r="AM79" s="1044"/>
      <c r="AN79" s="1044"/>
      <c r="AO79" s="1044"/>
      <c r="AP79" s="1044"/>
      <c r="AQ79" s="1044"/>
      <c r="AR79" s="1044"/>
      <c r="AS79" s="1172">
        <f>AW128</f>
        <v>1225.3</v>
      </c>
      <c r="AT79" s="1044"/>
      <c r="AU79" s="1044"/>
      <c r="AV79" s="1044"/>
      <c r="AW79" s="1044"/>
      <c r="AX79" s="1044"/>
      <c r="AY79" s="1044"/>
      <c r="AZ79" s="1044"/>
    </row>
    <row r="80" spans="1:62" s="182" customFormat="1" ht="18" customHeight="1">
      <c r="A80" s="177"/>
      <c r="B80" s="1843"/>
      <c r="C80" s="1843"/>
      <c r="D80" s="1843"/>
      <c r="E80" s="1843"/>
      <c r="F80" s="1843"/>
      <c r="G80" s="1843"/>
      <c r="H80" s="1843"/>
      <c r="I80" s="1843"/>
      <c r="J80" s="1843"/>
      <c r="K80" s="1843"/>
      <c r="L80" s="1843"/>
      <c r="M80" s="1843"/>
      <c r="N80" s="1843"/>
      <c r="O80" s="1843"/>
      <c r="P80" s="1843"/>
      <c r="Q80" s="1844"/>
      <c r="R80" s="1843"/>
      <c r="S80" s="1843"/>
      <c r="T80" s="1843"/>
      <c r="U80" s="1843"/>
      <c r="V80" s="1843"/>
      <c r="W80" s="1843"/>
      <c r="X80" s="1843"/>
      <c r="Y80" s="1843"/>
      <c r="Z80" s="1041" t="s">
        <v>9</v>
      </c>
      <c r="AA80" s="1041"/>
      <c r="AB80" s="1041"/>
      <c r="AC80" s="1044"/>
      <c r="AD80" s="1044"/>
      <c r="AE80" s="1044"/>
      <c r="AF80" s="1044"/>
      <c r="AG80" s="1044"/>
      <c r="AH80" s="1044"/>
      <c r="AI80" s="1044"/>
      <c r="AJ80" s="1044"/>
      <c r="AK80" s="1044"/>
      <c r="AL80" s="1044"/>
      <c r="AM80" s="1044"/>
      <c r="AN80" s="1044"/>
      <c r="AO80" s="1044"/>
      <c r="AP80" s="1044"/>
      <c r="AQ80" s="1044"/>
      <c r="AR80" s="1044"/>
      <c r="AS80" s="1044"/>
      <c r="AT80" s="1044"/>
      <c r="AU80" s="1044"/>
      <c r="AV80" s="1044"/>
      <c r="AW80" s="1044"/>
      <c r="AX80" s="1044"/>
      <c r="AY80" s="1044"/>
      <c r="AZ80" s="1044"/>
    </row>
    <row r="81" spans="1:65" s="182" customFormat="1" ht="18" customHeight="1">
      <c r="A81" s="177"/>
      <c r="B81" s="1845"/>
      <c r="C81" s="1845"/>
      <c r="D81" s="1845"/>
      <c r="E81" s="1845"/>
      <c r="F81" s="1845"/>
      <c r="G81" s="1845"/>
      <c r="H81" s="1845"/>
      <c r="I81" s="1845"/>
      <c r="J81" s="1845"/>
      <c r="K81" s="1845"/>
      <c r="L81" s="1845"/>
      <c r="M81" s="1845"/>
      <c r="N81" s="1845"/>
      <c r="O81" s="1845"/>
      <c r="P81" s="1845"/>
      <c r="Q81" s="1846"/>
      <c r="R81" s="1845"/>
      <c r="S81" s="1845"/>
      <c r="T81" s="1845"/>
      <c r="U81" s="1845"/>
      <c r="V81" s="1845"/>
      <c r="W81" s="1845"/>
      <c r="X81" s="1845"/>
      <c r="Y81" s="1845"/>
      <c r="Z81" s="1041" t="s">
        <v>555</v>
      </c>
      <c r="AA81" s="1041"/>
      <c r="AB81" s="1041"/>
      <c r="AC81" s="1044"/>
      <c r="AD81" s="1044"/>
      <c r="AE81" s="1044"/>
      <c r="AF81" s="1044"/>
      <c r="AG81" s="1044"/>
      <c r="AH81" s="1044"/>
      <c r="AI81" s="1044"/>
      <c r="AJ81" s="1044"/>
      <c r="AK81" s="1044"/>
      <c r="AL81" s="1044"/>
      <c r="AM81" s="1044"/>
      <c r="AN81" s="1044"/>
      <c r="AO81" s="1044"/>
      <c r="AP81" s="1044"/>
      <c r="AQ81" s="1044"/>
      <c r="AR81" s="1044"/>
      <c r="AS81" s="1044"/>
      <c r="AT81" s="1044"/>
      <c r="AU81" s="1044"/>
      <c r="AV81" s="1044"/>
      <c r="AW81" s="1044"/>
      <c r="AX81" s="1044"/>
      <c r="AY81" s="1044"/>
      <c r="AZ81" s="1044"/>
    </row>
    <row r="82" spans="1:65" s="182" customFormat="1" ht="18" customHeight="1">
      <c r="A82" s="177"/>
      <c r="B82" s="1039" t="s">
        <v>352</v>
      </c>
      <c r="C82" s="1040"/>
      <c r="D82" s="1040"/>
      <c r="E82" s="1040"/>
      <c r="F82" s="1040"/>
      <c r="G82" s="1040"/>
      <c r="H82" s="1040"/>
      <c r="I82" s="1040"/>
      <c r="J82" s="1040"/>
      <c r="K82" s="1040"/>
      <c r="L82" s="1040"/>
      <c r="M82" s="1040"/>
      <c r="N82" s="1040"/>
      <c r="O82" s="1040"/>
      <c r="P82" s="1040"/>
      <c r="Q82" s="1040"/>
      <c r="R82" s="1040"/>
      <c r="S82" s="1040"/>
      <c r="T82" s="1040"/>
      <c r="U82" s="1040"/>
      <c r="V82" s="1040"/>
      <c r="W82" s="1040"/>
      <c r="X82" s="1040"/>
      <c r="Y82" s="1040"/>
      <c r="Z82" s="1041" t="s">
        <v>339</v>
      </c>
      <c r="AA82" s="1041"/>
      <c r="AB82" s="1041"/>
      <c r="AC82" s="1172">
        <f>SUM(AC79:AJ81)</f>
        <v>1225.3</v>
      </c>
      <c r="AD82" s="1044"/>
      <c r="AE82" s="1044"/>
      <c r="AF82" s="1044"/>
      <c r="AG82" s="1044"/>
      <c r="AH82" s="1044"/>
      <c r="AI82" s="1044"/>
      <c r="AJ82" s="1044"/>
      <c r="AK82" s="1172">
        <f>SUM(AK79:AR81)</f>
        <v>1225.3</v>
      </c>
      <c r="AL82" s="1044"/>
      <c r="AM82" s="1044"/>
      <c r="AN82" s="1044"/>
      <c r="AO82" s="1044"/>
      <c r="AP82" s="1044"/>
      <c r="AQ82" s="1044"/>
      <c r="AR82" s="1044"/>
      <c r="AS82" s="1172">
        <f>SUM(AS79:AZ81)</f>
        <v>1225.3</v>
      </c>
      <c r="AT82" s="1044"/>
      <c r="AU82" s="1044"/>
      <c r="AV82" s="1044"/>
      <c r="AW82" s="1044"/>
      <c r="AX82" s="1044"/>
      <c r="AY82" s="1044"/>
      <c r="AZ82" s="1044"/>
    </row>
    <row r="84" spans="1:65" s="182" customFormat="1" ht="15" customHeight="1">
      <c r="A84" s="177"/>
      <c r="B84" s="1848" t="s">
        <v>1576</v>
      </c>
      <c r="C84" s="1848"/>
      <c r="D84" s="1848"/>
      <c r="E84" s="1848"/>
      <c r="F84" s="1848"/>
      <c r="G84" s="1848"/>
      <c r="H84" s="1848"/>
      <c r="I84" s="1848"/>
      <c r="J84" s="1848"/>
      <c r="K84" s="1848"/>
      <c r="L84" s="1848"/>
      <c r="M84" s="1848"/>
      <c r="N84" s="1848"/>
      <c r="O84" s="1848"/>
      <c r="P84" s="1848"/>
      <c r="Q84" s="1848"/>
      <c r="R84" s="1848"/>
      <c r="S84" s="1848"/>
      <c r="T84" s="1848"/>
      <c r="U84" s="1848"/>
      <c r="V84" s="1848"/>
      <c r="W84" s="1848"/>
      <c r="X84" s="1848"/>
      <c r="Y84" s="1848"/>
      <c r="Z84" s="1848"/>
      <c r="AA84" s="1848"/>
      <c r="AB84" s="1848"/>
      <c r="AC84" s="1848"/>
      <c r="AD84" s="1848"/>
      <c r="AE84" s="1848"/>
      <c r="AF84" s="1848"/>
      <c r="AG84" s="1848"/>
      <c r="AH84" s="1848"/>
      <c r="AI84" s="1848"/>
      <c r="AJ84" s="1848"/>
      <c r="AK84" s="1848"/>
      <c r="AL84" s="1848"/>
      <c r="AM84" s="1848"/>
      <c r="AN84" s="1848"/>
      <c r="AO84" s="1848"/>
      <c r="AP84" s="1848"/>
      <c r="AQ84" s="1848"/>
      <c r="AR84" s="1848"/>
      <c r="AS84" s="1848"/>
      <c r="AT84" s="1848"/>
      <c r="AU84" s="1848"/>
      <c r="AV84" s="1848"/>
      <c r="AW84" s="1848"/>
      <c r="AX84" s="1848"/>
      <c r="AY84" s="1848"/>
      <c r="AZ84" s="1848"/>
      <c r="BA84" s="1848"/>
      <c r="BB84" s="1848"/>
      <c r="BC84" s="1848"/>
      <c r="BD84" s="1848"/>
      <c r="BE84" s="1848"/>
      <c r="BF84" s="1848"/>
    </row>
    <row r="85" spans="1:65" s="182" customFormat="1" ht="15" customHeight="1">
      <c r="A85" s="177"/>
      <c r="B85" s="1847" t="s">
        <v>1577</v>
      </c>
      <c r="C85" s="1847"/>
      <c r="D85" s="1847"/>
      <c r="E85" s="1847"/>
      <c r="F85" s="1847"/>
      <c r="G85" s="1847"/>
      <c r="H85" s="1847"/>
      <c r="I85" s="1847"/>
      <c r="J85" s="1847"/>
      <c r="K85" s="1847"/>
      <c r="L85" s="1847"/>
      <c r="M85" s="1847"/>
      <c r="N85" s="1847"/>
      <c r="O85" s="1847"/>
      <c r="P85" s="1847"/>
      <c r="Q85" s="1847"/>
      <c r="R85" s="1847"/>
      <c r="S85" s="1847"/>
      <c r="T85" s="1847"/>
      <c r="U85" s="1847"/>
      <c r="V85" s="1847"/>
      <c r="W85" s="1847"/>
      <c r="X85" s="1847"/>
      <c r="Y85" s="1847"/>
      <c r="Z85" s="1847"/>
      <c r="AA85" s="1847"/>
      <c r="AB85" s="1847"/>
      <c r="AC85" s="1847"/>
      <c r="AD85" s="1847"/>
      <c r="AE85" s="1847"/>
      <c r="AF85" s="1847"/>
      <c r="AG85" s="1847"/>
      <c r="AH85" s="1847"/>
      <c r="AI85" s="1847"/>
      <c r="AJ85" s="1847"/>
      <c r="AK85" s="1847"/>
      <c r="AL85" s="1847"/>
      <c r="AM85" s="1847"/>
      <c r="AN85" s="1847"/>
      <c r="AO85" s="1847"/>
      <c r="AP85" s="1847"/>
      <c r="AQ85" s="1847"/>
      <c r="AR85" s="1847"/>
      <c r="AS85" s="1847"/>
      <c r="AT85" s="1847"/>
      <c r="AU85" s="1847"/>
      <c r="AV85" s="1847"/>
      <c r="AW85" s="1847"/>
      <c r="AX85" s="1847"/>
      <c r="AY85" s="1847"/>
      <c r="AZ85" s="1847"/>
      <c r="BA85" s="1847"/>
      <c r="BB85" s="1847"/>
      <c r="BC85" s="1847"/>
      <c r="BD85" s="1847"/>
      <c r="BE85" s="1847"/>
      <c r="BF85" s="1847"/>
    </row>
    <row r="86" spans="1:65" s="178" customFormat="1" ht="8.1" customHeight="1">
      <c r="A86" s="177"/>
      <c r="B86" s="700"/>
      <c r="C86" s="700"/>
      <c r="D86" s="700"/>
      <c r="E86" s="700"/>
      <c r="F86" s="700"/>
      <c r="G86" s="700"/>
      <c r="H86" s="700"/>
      <c r="I86" s="700"/>
      <c r="J86" s="700"/>
      <c r="K86" s="700"/>
      <c r="L86" s="700"/>
      <c r="M86" s="700"/>
      <c r="N86" s="700"/>
      <c r="O86" s="700"/>
      <c r="P86" s="700"/>
      <c r="Q86" s="700"/>
      <c r="R86" s="700"/>
      <c r="S86" s="700"/>
      <c r="T86" s="700"/>
      <c r="U86" s="700"/>
      <c r="V86" s="700"/>
      <c r="W86" s="700"/>
      <c r="X86" s="700"/>
      <c r="Y86" s="700"/>
      <c r="Z86" s="700"/>
      <c r="AA86" s="700"/>
      <c r="AB86" s="700"/>
      <c r="AC86" s="700"/>
      <c r="AD86" s="700"/>
      <c r="AE86" s="700"/>
      <c r="AF86" s="700"/>
      <c r="AG86" s="700"/>
      <c r="AH86" s="700"/>
      <c r="AI86" s="700"/>
      <c r="AJ86" s="700"/>
      <c r="AK86" s="700"/>
      <c r="AL86" s="700"/>
      <c r="AM86" s="700"/>
      <c r="AN86" s="700"/>
      <c r="AO86" s="700"/>
      <c r="AP86" s="700"/>
      <c r="AQ86" s="700"/>
      <c r="AR86" s="700"/>
      <c r="AS86" s="700"/>
      <c r="AT86" s="700"/>
      <c r="AU86" s="700"/>
      <c r="AV86" s="700"/>
      <c r="AW86" s="700"/>
      <c r="AX86" s="700"/>
      <c r="AY86" s="700"/>
      <c r="AZ86" s="700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</row>
    <row r="87" spans="1:65" s="205" customFormat="1" ht="99.95" customHeight="1">
      <c r="A87" s="261"/>
      <c r="B87" s="1052" t="s">
        <v>737</v>
      </c>
      <c r="C87" s="1052"/>
      <c r="D87" s="1052"/>
      <c r="E87" s="1052"/>
      <c r="F87" s="1052"/>
      <c r="G87" s="1053"/>
      <c r="H87" s="1044" t="s">
        <v>747</v>
      </c>
      <c r="I87" s="1044"/>
      <c r="J87" s="1044"/>
      <c r="K87" s="1044"/>
      <c r="L87" s="1044" t="s">
        <v>746</v>
      </c>
      <c r="M87" s="1044"/>
      <c r="N87" s="1044"/>
      <c r="O87" s="1044"/>
      <c r="P87" s="1044" t="s">
        <v>751</v>
      </c>
      <c r="Q87" s="1044"/>
      <c r="R87" s="1044"/>
      <c r="S87" s="1044"/>
      <c r="T87" s="1044"/>
      <c r="U87" s="1044" t="s">
        <v>744</v>
      </c>
      <c r="V87" s="1044"/>
      <c r="W87" s="1044"/>
      <c r="X87" s="1044"/>
      <c r="Y87" s="1044" t="s">
        <v>743</v>
      </c>
      <c r="Z87" s="1044"/>
      <c r="AA87" s="1044"/>
      <c r="AB87" s="1044"/>
      <c r="AC87" s="1044"/>
      <c r="AD87" s="1044"/>
      <c r="AE87" s="1044"/>
      <c r="AF87" s="1044"/>
      <c r="AG87" s="1044" t="s">
        <v>742</v>
      </c>
      <c r="AH87" s="1044"/>
      <c r="AI87" s="1044"/>
      <c r="AJ87" s="1044"/>
      <c r="AK87" s="1044" t="s">
        <v>741</v>
      </c>
      <c r="AL87" s="1044"/>
      <c r="AM87" s="1044"/>
      <c r="AN87" s="1044"/>
      <c r="AO87" s="1044" t="s">
        <v>740</v>
      </c>
      <c r="AP87" s="1044"/>
      <c r="AQ87" s="1044"/>
      <c r="AR87" s="1044"/>
      <c r="AS87" s="1044" t="s">
        <v>750</v>
      </c>
      <c r="AT87" s="1044"/>
      <c r="AU87" s="1044"/>
      <c r="AV87" s="1044"/>
      <c r="AW87" s="1058" t="s">
        <v>738</v>
      </c>
      <c r="AX87" s="1052"/>
      <c r="AY87" s="1052"/>
      <c r="AZ87" s="1052"/>
      <c r="BA87" s="318"/>
      <c r="BB87" s="318"/>
      <c r="BC87" s="318"/>
      <c r="BD87" s="318"/>
      <c r="BE87" s="318"/>
      <c r="BF87" s="318"/>
      <c r="BG87" s="246"/>
      <c r="BH87" s="246"/>
      <c r="BI87" s="246"/>
      <c r="BJ87" s="246"/>
    </row>
    <row r="88" spans="1:65" s="205" customFormat="1" ht="50.1" customHeight="1">
      <c r="A88" s="261"/>
      <c r="B88" s="1056"/>
      <c r="C88" s="1056"/>
      <c r="D88" s="1056"/>
      <c r="E88" s="1056"/>
      <c r="F88" s="1056"/>
      <c r="G88" s="1057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61" t="s">
        <v>725</v>
      </c>
      <c r="Z88" s="1062"/>
      <c r="AA88" s="1062"/>
      <c r="AB88" s="1168"/>
      <c r="AC88" s="1044" t="s">
        <v>397</v>
      </c>
      <c r="AD88" s="1044"/>
      <c r="AE88" s="1044"/>
      <c r="AF88" s="1044"/>
      <c r="AG88" s="1044"/>
      <c r="AH88" s="1044"/>
      <c r="AI88" s="1044"/>
      <c r="AJ88" s="1044"/>
      <c r="AK88" s="1044"/>
      <c r="AL88" s="1044"/>
      <c r="AM88" s="1044"/>
      <c r="AN88" s="1044"/>
      <c r="AO88" s="1044"/>
      <c r="AP88" s="1044"/>
      <c r="AQ88" s="1044"/>
      <c r="AR88" s="1044"/>
      <c r="AS88" s="1044"/>
      <c r="AT88" s="1044"/>
      <c r="AU88" s="1044"/>
      <c r="AV88" s="1044"/>
      <c r="AW88" s="1060"/>
      <c r="AX88" s="1056"/>
      <c r="AY88" s="1056"/>
      <c r="AZ88" s="1056"/>
      <c r="BA88" s="318"/>
      <c r="BB88" s="318"/>
      <c r="BC88" s="318"/>
      <c r="BD88" s="318"/>
      <c r="BE88" s="318"/>
      <c r="BF88" s="318"/>
      <c r="BG88" s="246"/>
      <c r="BH88" s="246"/>
      <c r="BI88" s="246"/>
      <c r="BJ88" s="246"/>
    </row>
    <row r="89" spans="1:65" s="371" customFormat="1">
      <c r="A89" s="180"/>
      <c r="B89" s="1590">
        <v>1</v>
      </c>
      <c r="C89" s="1629"/>
      <c r="D89" s="1629"/>
      <c r="E89" s="1629"/>
      <c r="F89" s="1629"/>
      <c r="G89" s="1629"/>
      <c r="H89" s="1629">
        <v>2</v>
      </c>
      <c r="I89" s="1629"/>
      <c r="J89" s="1629"/>
      <c r="K89" s="1629"/>
      <c r="L89" s="1629">
        <v>3</v>
      </c>
      <c r="M89" s="1629"/>
      <c r="N89" s="1629"/>
      <c r="O89" s="1629"/>
      <c r="P89" s="1629">
        <v>4</v>
      </c>
      <c r="Q89" s="1629"/>
      <c r="R89" s="1629"/>
      <c r="S89" s="1629"/>
      <c r="T89" s="1629"/>
      <c r="U89" s="1629">
        <v>5</v>
      </c>
      <c r="V89" s="1629"/>
      <c r="W89" s="1629"/>
      <c r="X89" s="1629"/>
      <c r="Y89" s="1629">
        <v>6</v>
      </c>
      <c r="Z89" s="1629"/>
      <c r="AA89" s="1629"/>
      <c r="AB89" s="1629"/>
      <c r="AC89" s="1629">
        <v>7</v>
      </c>
      <c r="AD89" s="1629"/>
      <c r="AE89" s="1629"/>
      <c r="AF89" s="1629"/>
      <c r="AG89" s="1629">
        <v>8</v>
      </c>
      <c r="AH89" s="1629"/>
      <c r="AI89" s="1629"/>
      <c r="AJ89" s="1629"/>
      <c r="AK89" s="1629">
        <v>9</v>
      </c>
      <c r="AL89" s="1629"/>
      <c r="AM89" s="1629"/>
      <c r="AN89" s="1629"/>
      <c r="AO89" s="1629">
        <v>10</v>
      </c>
      <c r="AP89" s="1629"/>
      <c r="AQ89" s="1629"/>
      <c r="AR89" s="1629"/>
      <c r="AS89" s="1629">
        <v>11</v>
      </c>
      <c r="AT89" s="1629"/>
      <c r="AU89" s="1629"/>
      <c r="AV89" s="1629"/>
      <c r="AW89" s="1629">
        <v>12</v>
      </c>
      <c r="AX89" s="1629"/>
      <c r="AY89" s="1629"/>
      <c r="AZ89" s="1625"/>
      <c r="BA89" s="237"/>
      <c r="BB89" s="237"/>
      <c r="BC89" s="237"/>
      <c r="BD89" s="237"/>
      <c r="BE89" s="237"/>
      <c r="BF89" s="237"/>
      <c r="BG89" s="372"/>
      <c r="BH89" s="372"/>
      <c r="BI89" s="372"/>
      <c r="BJ89" s="372"/>
    </row>
    <row r="90" spans="1:65" s="205" customFormat="1" ht="18" customHeight="1">
      <c r="A90" s="261"/>
      <c r="B90" s="1588">
        <v>33701000</v>
      </c>
      <c r="C90" s="1588"/>
      <c r="D90" s="1588"/>
      <c r="E90" s="1588"/>
      <c r="F90" s="1588"/>
      <c r="G90" s="1588"/>
      <c r="H90" s="1849" t="str">
        <f>R79</f>
        <v>43:40:003632:576</v>
      </c>
      <c r="I90" s="1850"/>
      <c r="J90" s="1850"/>
      <c r="K90" s="1850"/>
      <c r="L90" s="1733" t="s">
        <v>1076</v>
      </c>
      <c r="M90" s="1733"/>
      <c r="N90" s="1733"/>
      <c r="O90" s="1733"/>
      <c r="P90" s="1851">
        <v>297972.09999999998</v>
      </c>
      <c r="Q90" s="1852"/>
      <c r="R90" s="1852"/>
      <c r="S90" s="1852"/>
      <c r="T90" s="1852"/>
      <c r="U90" s="1588">
        <v>1</v>
      </c>
      <c r="V90" s="1588"/>
      <c r="W90" s="1588"/>
      <c r="X90" s="1588"/>
      <c r="Y90" s="1588"/>
      <c r="Z90" s="1588"/>
      <c r="AA90" s="1588"/>
      <c r="AB90" s="1588"/>
      <c r="AC90" s="1588"/>
      <c r="AD90" s="1588"/>
      <c r="AE90" s="1588"/>
      <c r="AF90" s="1588"/>
      <c r="AG90" s="1853">
        <f>AW90/AK90*100</f>
        <v>81686.666666666672</v>
      </c>
      <c r="AH90" s="1853"/>
      <c r="AI90" s="1853"/>
      <c r="AJ90" s="1853"/>
      <c r="AK90" s="1588">
        <v>1.5</v>
      </c>
      <c r="AL90" s="1588"/>
      <c r="AM90" s="1588"/>
      <c r="AN90" s="1588"/>
      <c r="AO90" s="1588">
        <v>12</v>
      </c>
      <c r="AP90" s="1588"/>
      <c r="AQ90" s="1588"/>
      <c r="AR90" s="1588"/>
      <c r="AS90" s="1588">
        <v>1</v>
      </c>
      <c r="AT90" s="1588"/>
      <c r="AU90" s="1588"/>
      <c r="AV90" s="1588"/>
      <c r="AW90" s="1839">
        <v>1225.3</v>
      </c>
      <c r="AX90" s="1839"/>
      <c r="AY90" s="1839"/>
      <c r="AZ90" s="1839"/>
      <c r="BA90" s="237"/>
      <c r="BB90" s="237"/>
      <c r="BC90" s="237"/>
      <c r="BD90" s="237"/>
      <c r="BE90" s="237"/>
      <c r="BF90" s="237"/>
      <c r="BG90" s="246"/>
      <c r="BH90" s="246"/>
      <c r="BI90" s="246"/>
      <c r="BJ90" s="246"/>
    </row>
    <row r="91" spans="1:65" s="205" customFormat="1" ht="18" customHeight="1">
      <c r="A91" s="261"/>
      <c r="B91" s="1588"/>
      <c r="C91" s="1588"/>
      <c r="D91" s="1588"/>
      <c r="E91" s="1588"/>
      <c r="F91" s="1588"/>
      <c r="G91" s="1588"/>
      <c r="H91" s="1588"/>
      <c r="I91" s="1588"/>
      <c r="J91" s="1588"/>
      <c r="K91" s="1588"/>
      <c r="L91" s="1588"/>
      <c r="M91" s="1588"/>
      <c r="N91" s="1588"/>
      <c r="O91" s="1588"/>
      <c r="P91" s="1588"/>
      <c r="Q91" s="1588"/>
      <c r="R91" s="1588"/>
      <c r="S91" s="1588"/>
      <c r="T91" s="1588"/>
      <c r="U91" s="1588"/>
      <c r="V91" s="1588"/>
      <c r="W91" s="1588"/>
      <c r="X91" s="1588"/>
      <c r="Y91" s="1588"/>
      <c r="Z91" s="1588"/>
      <c r="AA91" s="1588"/>
      <c r="AB91" s="1588"/>
      <c r="AC91" s="1588"/>
      <c r="AD91" s="1588"/>
      <c r="AE91" s="1588"/>
      <c r="AF91" s="1588"/>
      <c r="AG91" s="1588"/>
      <c r="AH91" s="1588"/>
      <c r="AI91" s="1588"/>
      <c r="AJ91" s="1588"/>
      <c r="AK91" s="1588"/>
      <c r="AL91" s="1588"/>
      <c r="AM91" s="1588"/>
      <c r="AN91" s="1588"/>
      <c r="AO91" s="1588"/>
      <c r="AP91" s="1588"/>
      <c r="AQ91" s="1588"/>
      <c r="AR91" s="1588"/>
      <c r="AS91" s="1588"/>
      <c r="AT91" s="1588"/>
      <c r="AU91" s="1588"/>
      <c r="AV91" s="1588"/>
      <c r="AW91" s="1839"/>
      <c r="AX91" s="1839"/>
      <c r="AY91" s="1839"/>
      <c r="AZ91" s="1839"/>
      <c r="BA91" s="237"/>
      <c r="BB91" s="237"/>
      <c r="BC91" s="237"/>
      <c r="BD91" s="237"/>
      <c r="BE91" s="237"/>
      <c r="BF91" s="237"/>
      <c r="BG91" s="246"/>
      <c r="BH91" s="246"/>
      <c r="BI91" s="246"/>
      <c r="BJ91" s="246"/>
    </row>
    <row r="92" spans="1:65" s="205" customFormat="1" ht="18" customHeight="1">
      <c r="A92" s="261"/>
      <c r="B92" s="1800" t="s">
        <v>352</v>
      </c>
      <c r="C92" s="1800"/>
      <c r="D92" s="1800"/>
      <c r="E92" s="1800"/>
      <c r="F92" s="1800"/>
      <c r="G92" s="1800"/>
      <c r="H92" s="1228" t="s">
        <v>6</v>
      </c>
      <c r="I92" s="1228"/>
      <c r="J92" s="1228"/>
      <c r="K92" s="1228"/>
      <c r="L92" s="1228" t="s">
        <v>6</v>
      </c>
      <c r="M92" s="1228"/>
      <c r="N92" s="1228"/>
      <c r="O92" s="1228"/>
      <c r="P92" s="1588"/>
      <c r="Q92" s="1588"/>
      <c r="R92" s="1588"/>
      <c r="S92" s="1588"/>
      <c r="T92" s="1588"/>
      <c r="U92" s="1228" t="s">
        <v>6</v>
      </c>
      <c r="V92" s="1228"/>
      <c r="W92" s="1228"/>
      <c r="X92" s="1228"/>
      <c r="Y92" s="1228" t="s">
        <v>6</v>
      </c>
      <c r="Z92" s="1228"/>
      <c r="AA92" s="1228"/>
      <c r="AB92" s="1228"/>
      <c r="AC92" s="1588"/>
      <c r="AD92" s="1588"/>
      <c r="AE92" s="1588"/>
      <c r="AF92" s="1588"/>
      <c r="AG92" s="1588"/>
      <c r="AH92" s="1588"/>
      <c r="AI92" s="1588"/>
      <c r="AJ92" s="1588"/>
      <c r="AK92" s="1228" t="s">
        <v>6</v>
      </c>
      <c r="AL92" s="1228"/>
      <c r="AM92" s="1228"/>
      <c r="AN92" s="1228"/>
      <c r="AO92" s="1228" t="s">
        <v>6</v>
      </c>
      <c r="AP92" s="1228"/>
      <c r="AQ92" s="1228"/>
      <c r="AR92" s="1228"/>
      <c r="AS92" s="1228" t="s">
        <v>6</v>
      </c>
      <c r="AT92" s="1228"/>
      <c r="AU92" s="1228"/>
      <c r="AV92" s="1228"/>
      <c r="AW92" s="1839">
        <f>SUM(AW90:AZ91)</f>
        <v>1225.3</v>
      </c>
      <c r="AX92" s="1839"/>
      <c r="AY92" s="1839"/>
      <c r="AZ92" s="1839"/>
      <c r="BA92" s="237"/>
      <c r="BB92" s="237"/>
      <c r="BC92" s="237"/>
      <c r="BD92" s="237"/>
      <c r="BE92" s="237"/>
      <c r="BF92" s="237"/>
      <c r="BG92" s="246"/>
      <c r="BH92" s="246"/>
      <c r="BI92" s="246"/>
      <c r="BJ92" s="246"/>
    </row>
    <row r="94" spans="1:65" s="369" customFormat="1" ht="30" hidden="1" customHeight="1">
      <c r="A94" s="267"/>
      <c r="B94" s="1052" t="s">
        <v>737</v>
      </c>
      <c r="C94" s="1052"/>
      <c r="D94" s="1052"/>
      <c r="E94" s="1052"/>
      <c r="F94" s="1052"/>
      <c r="G94" s="1053"/>
      <c r="H94" s="1058" t="s">
        <v>736</v>
      </c>
      <c r="I94" s="1052"/>
      <c r="J94" s="1052"/>
      <c r="K94" s="1053"/>
      <c r="L94" s="1058" t="s">
        <v>735</v>
      </c>
      <c r="M94" s="1052"/>
      <c r="N94" s="1052"/>
      <c r="O94" s="1053"/>
      <c r="P94" s="1061" t="s">
        <v>734</v>
      </c>
      <c r="Q94" s="1062"/>
      <c r="R94" s="1062"/>
      <c r="S94" s="1062"/>
      <c r="T94" s="1062"/>
      <c r="U94" s="1062"/>
      <c r="V94" s="1062"/>
      <c r="W94" s="1062"/>
      <c r="X94" s="1062"/>
      <c r="Y94" s="1062"/>
      <c r="Z94" s="1062"/>
      <c r="AA94" s="1062"/>
      <c r="AB94" s="1062"/>
      <c r="AC94" s="1062"/>
      <c r="AD94" s="1062"/>
      <c r="AE94" s="1062"/>
      <c r="AF94" s="1062"/>
      <c r="AG94" s="1062"/>
      <c r="AH94" s="1062"/>
      <c r="AI94" s="1062"/>
      <c r="AJ94" s="1062"/>
      <c r="AK94" s="1062"/>
      <c r="AL94" s="1062"/>
      <c r="AM94" s="1062"/>
      <c r="AN94" s="1062"/>
      <c r="AO94" s="1062"/>
      <c r="AP94" s="1062"/>
      <c r="AQ94" s="1168"/>
      <c r="AR94" s="1058" t="s">
        <v>733</v>
      </c>
      <c r="AS94" s="1052"/>
      <c r="AT94" s="1052"/>
      <c r="AU94" s="1053"/>
      <c r="AV94" s="1058" t="s">
        <v>1</v>
      </c>
      <c r="AW94" s="1053"/>
      <c r="AX94" s="1058" t="s">
        <v>732</v>
      </c>
      <c r="AY94" s="1052"/>
      <c r="AZ94" s="1052"/>
      <c r="BA94" s="239"/>
      <c r="BB94" s="239"/>
      <c r="BC94" s="239"/>
      <c r="BD94" s="239"/>
      <c r="BE94" s="239"/>
      <c r="BF94" s="239"/>
      <c r="BG94" s="370"/>
      <c r="BH94" s="370"/>
      <c r="BI94" s="370"/>
      <c r="BJ94" s="370"/>
      <c r="BK94" s="370"/>
      <c r="BL94" s="370"/>
      <c r="BM94" s="370"/>
    </row>
    <row r="95" spans="1:65" s="366" customFormat="1" ht="50.1" hidden="1" customHeight="1">
      <c r="A95" s="368"/>
      <c r="B95" s="1054"/>
      <c r="C95" s="1054"/>
      <c r="D95" s="1054"/>
      <c r="E95" s="1054"/>
      <c r="F95" s="1054"/>
      <c r="G95" s="1055"/>
      <c r="H95" s="1059"/>
      <c r="I95" s="1054"/>
      <c r="J95" s="1054"/>
      <c r="K95" s="1055"/>
      <c r="L95" s="1059"/>
      <c r="M95" s="1054"/>
      <c r="N95" s="1054"/>
      <c r="O95" s="1055"/>
      <c r="P95" s="1061" t="s">
        <v>731</v>
      </c>
      <c r="Q95" s="1062"/>
      <c r="R95" s="1062"/>
      <c r="S95" s="1062"/>
      <c r="T95" s="1062"/>
      <c r="U95" s="1062"/>
      <c r="V95" s="1168"/>
      <c r="W95" s="1061" t="s">
        <v>730</v>
      </c>
      <c r="X95" s="1062"/>
      <c r="Y95" s="1062"/>
      <c r="Z95" s="1062"/>
      <c r="AA95" s="1062"/>
      <c r="AB95" s="1062"/>
      <c r="AC95" s="1168"/>
      <c r="AD95" s="1061" t="s">
        <v>729</v>
      </c>
      <c r="AE95" s="1062"/>
      <c r="AF95" s="1062"/>
      <c r="AG95" s="1062"/>
      <c r="AH95" s="1062"/>
      <c r="AI95" s="1062"/>
      <c r="AJ95" s="1168"/>
      <c r="AK95" s="1061" t="s">
        <v>728</v>
      </c>
      <c r="AL95" s="1062"/>
      <c r="AM95" s="1062"/>
      <c r="AN95" s="1062"/>
      <c r="AO95" s="1062"/>
      <c r="AP95" s="1062"/>
      <c r="AQ95" s="1168"/>
      <c r="AR95" s="1059"/>
      <c r="AS95" s="1054"/>
      <c r="AT95" s="1054"/>
      <c r="AU95" s="1055"/>
      <c r="AV95" s="1059"/>
      <c r="AW95" s="1055"/>
      <c r="AX95" s="1059"/>
      <c r="AY95" s="1054"/>
      <c r="AZ95" s="1054"/>
      <c r="BA95" s="239"/>
      <c r="BB95" s="239"/>
      <c r="BC95" s="239"/>
      <c r="BD95" s="239"/>
      <c r="BE95" s="239"/>
      <c r="BF95" s="239"/>
      <c r="BG95" s="367"/>
      <c r="BH95" s="367"/>
      <c r="BI95" s="367"/>
      <c r="BJ95" s="367"/>
      <c r="BK95" s="367"/>
      <c r="BL95" s="367"/>
      <c r="BM95" s="367"/>
    </row>
    <row r="96" spans="1:65" s="366" customFormat="1" ht="50.1" hidden="1" customHeight="1">
      <c r="A96" s="368"/>
      <c r="B96" s="1056"/>
      <c r="C96" s="1056"/>
      <c r="D96" s="1056"/>
      <c r="E96" s="1056"/>
      <c r="F96" s="1056"/>
      <c r="G96" s="1057"/>
      <c r="H96" s="1060"/>
      <c r="I96" s="1056"/>
      <c r="J96" s="1056"/>
      <c r="K96" s="1057"/>
      <c r="L96" s="1060"/>
      <c r="M96" s="1056"/>
      <c r="N96" s="1056"/>
      <c r="O96" s="1057"/>
      <c r="P96" s="1061" t="s">
        <v>725</v>
      </c>
      <c r="Q96" s="1062"/>
      <c r="R96" s="1168"/>
      <c r="S96" s="1061" t="s">
        <v>748</v>
      </c>
      <c r="T96" s="1062"/>
      <c r="U96" s="1062"/>
      <c r="V96" s="1168"/>
      <c r="W96" s="1061" t="s">
        <v>725</v>
      </c>
      <c r="X96" s="1062"/>
      <c r="Y96" s="1168"/>
      <c r="Z96" s="1061" t="s">
        <v>748</v>
      </c>
      <c r="AA96" s="1062"/>
      <c r="AB96" s="1062"/>
      <c r="AC96" s="1168"/>
      <c r="AD96" s="1061" t="s">
        <v>725</v>
      </c>
      <c r="AE96" s="1062"/>
      <c r="AF96" s="1168"/>
      <c r="AG96" s="1061" t="s">
        <v>397</v>
      </c>
      <c r="AH96" s="1062"/>
      <c r="AI96" s="1062"/>
      <c r="AJ96" s="1168"/>
      <c r="AK96" s="1061" t="s">
        <v>725</v>
      </c>
      <c r="AL96" s="1062"/>
      <c r="AM96" s="1168"/>
      <c r="AN96" s="1061" t="s">
        <v>397</v>
      </c>
      <c r="AO96" s="1062"/>
      <c r="AP96" s="1062"/>
      <c r="AQ96" s="1168"/>
      <c r="AR96" s="1060"/>
      <c r="AS96" s="1056"/>
      <c r="AT96" s="1056"/>
      <c r="AU96" s="1057"/>
      <c r="AV96" s="1060"/>
      <c r="AW96" s="1057"/>
      <c r="AX96" s="1060"/>
      <c r="AY96" s="1056"/>
      <c r="AZ96" s="1056"/>
      <c r="BA96" s="239"/>
      <c r="BB96" s="239"/>
      <c r="BC96" s="239"/>
      <c r="BD96" s="239"/>
      <c r="BE96" s="239"/>
      <c r="BF96" s="239"/>
      <c r="BG96" s="367"/>
      <c r="BH96" s="367"/>
      <c r="BI96" s="367"/>
      <c r="BJ96" s="367"/>
      <c r="BK96" s="367"/>
      <c r="BL96" s="367"/>
      <c r="BM96" s="367"/>
    </row>
    <row r="97" spans="1:65" s="182" customFormat="1" ht="15" hidden="1" customHeight="1" thickBot="1">
      <c r="A97" s="261"/>
      <c r="B97" s="1854">
        <v>1</v>
      </c>
      <c r="C97" s="1854"/>
      <c r="D97" s="1854"/>
      <c r="E97" s="1854"/>
      <c r="F97" s="1854"/>
      <c r="G97" s="1799"/>
      <c r="H97" s="1798">
        <v>13</v>
      </c>
      <c r="I97" s="1854"/>
      <c r="J97" s="1854"/>
      <c r="K97" s="1799"/>
      <c r="L97" s="1798">
        <v>14</v>
      </c>
      <c r="M97" s="1854"/>
      <c r="N97" s="1854"/>
      <c r="O97" s="1799"/>
      <c r="P97" s="1798">
        <v>15</v>
      </c>
      <c r="Q97" s="1854"/>
      <c r="R97" s="1799"/>
      <c r="S97" s="1798">
        <v>16</v>
      </c>
      <c r="T97" s="1854"/>
      <c r="U97" s="1854"/>
      <c r="V97" s="1799"/>
      <c r="W97" s="1798">
        <v>17</v>
      </c>
      <c r="X97" s="1854"/>
      <c r="Y97" s="1799"/>
      <c r="Z97" s="1798">
        <v>18</v>
      </c>
      <c r="AA97" s="1854"/>
      <c r="AB97" s="1854"/>
      <c r="AC97" s="1799"/>
      <c r="AD97" s="1798">
        <v>19</v>
      </c>
      <c r="AE97" s="1854"/>
      <c r="AF97" s="1799"/>
      <c r="AG97" s="1798">
        <v>20</v>
      </c>
      <c r="AH97" s="1854"/>
      <c r="AI97" s="1854"/>
      <c r="AJ97" s="1799"/>
      <c r="AK97" s="1798">
        <v>21</v>
      </c>
      <c r="AL97" s="1854"/>
      <c r="AM97" s="1799"/>
      <c r="AN97" s="1798">
        <v>22</v>
      </c>
      <c r="AO97" s="1854"/>
      <c r="AP97" s="1854"/>
      <c r="AQ97" s="1799"/>
      <c r="AR97" s="1798">
        <v>23</v>
      </c>
      <c r="AS97" s="1854"/>
      <c r="AT97" s="1854"/>
      <c r="AU97" s="1799"/>
      <c r="AV97" s="1798">
        <v>24</v>
      </c>
      <c r="AW97" s="1799"/>
      <c r="AX97" s="1798">
        <v>25</v>
      </c>
      <c r="AY97" s="1854"/>
      <c r="AZ97" s="1854"/>
      <c r="BA97" s="237"/>
      <c r="BB97" s="237"/>
      <c r="BC97" s="237"/>
      <c r="BD97" s="237"/>
      <c r="BE97" s="237"/>
      <c r="BF97" s="237"/>
      <c r="BG97" s="365"/>
      <c r="BH97" s="365"/>
      <c r="BI97" s="365"/>
      <c r="BJ97" s="365"/>
      <c r="BK97" s="365"/>
      <c r="BL97" s="365"/>
      <c r="BM97" s="365"/>
    </row>
    <row r="98" spans="1:65" s="182" customFormat="1" ht="18" hidden="1" customHeight="1">
      <c r="A98" s="177"/>
      <c r="B98" s="1855"/>
      <c r="C98" s="1856"/>
      <c r="D98" s="1856"/>
      <c r="E98" s="1856"/>
      <c r="F98" s="1856"/>
      <c r="G98" s="1857"/>
      <c r="H98" s="1855"/>
      <c r="I98" s="1856"/>
      <c r="J98" s="1856"/>
      <c r="K98" s="1857"/>
      <c r="L98" s="1855"/>
      <c r="M98" s="1856"/>
      <c r="N98" s="1856"/>
      <c r="O98" s="1857"/>
      <c r="P98" s="1855"/>
      <c r="Q98" s="1856"/>
      <c r="R98" s="1857"/>
      <c r="S98" s="1855"/>
      <c r="T98" s="1856"/>
      <c r="U98" s="1856"/>
      <c r="V98" s="1857"/>
      <c r="W98" s="1855"/>
      <c r="X98" s="1856"/>
      <c r="Y98" s="1857"/>
      <c r="Z98" s="1855"/>
      <c r="AA98" s="1856"/>
      <c r="AB98" s="1856"/>
      <c r="AC98" s="1857"/>
      <c r="AD98" s="1855"/>
      <c r="AE98" s="1856"/>
      <c r="AF98" s="1857"/>
      <c r="AG98" s="1855"/>
      <c r="AH98" s="1856"/>
      <c r="AI98" s="1856"/>
      <c r="AJ98" s="1857"/>
      <c r="AK98" s="1855"/>
      <c r="AL98" s="1856"/>
      <c r="AM98" s="1857"/>
      <c r="AN98" s="1855"/>
      <c r="AO98" s="1856"/>
      <c r="AP98" s="1856"/>
      <c r="AQ98" s="1857"/>
      <c r="AR98" s="1855"/>
      <c r="AS98" s="1856"/>
      <c r="AT98" s="1856"/>
      <c r="AU98" s="1857"/>
      <c r="AV98" s="1858" t="s">
        <v>7</v>
      </c>
      <c r="AW98" s="1859"/>
      <c r="AX98" s="1796"/>
      <c r="AY98" s="1860"/>
      <c r="AZ98" s="1861"/>
      <c r="BA98" s="316"/>
      <c r="BB98" s="316"/>
      <c r="BC98" s="316"/>
      <c r="BD98" s="316"/>
      <c r="BE98" s="316"/>
      <c r="BF98" s="316"/>
      <c r="BG98" s="365"/>
      <c r="BH98" s="365"/>
      <c r="BI98" s="365"/>
      <c r="BJ98" s="365"/>
      <c r="BK98" s="365"/>
      <c r="BL98" s="365"/>
      <c r="BM98" s="365"/>
    </row>
    <row r="99" spans="1:65" s="182" customFormat="1" ht="18" hidden="1" customHeight="1">
      <c r="A99" s="177"/>
      <c r="B99" s="1626"/>
      <c r="C99" s="1627"/>
      <c r="D99" s="1627"/>
      <c r="E99" s="1627"/>
      <c r="F99" s="1627"/>
      <c r="G99" s="1628"/>
      <c r="H99" s="1626"/>
      <c r="I99" s="1627"/>
      <c r="J99" s="1627"/>
      <c r="K99" s="1628"/>
      <c r="L99" s="1626"/>
      <c r="M99" s="1627"/>
      <c r="N99" s="1627"/>
      <c r="O99" s="1628"/>
      <c r="P99" s="1626"/>
      <c r="Q99" s="1627"/>
      <c r="R99" s="1628"/>
      <c r="S99" s="1626"/>
      <c r="T99" s="1627"/>
      <c r="U99" s="1627"/>
      <c r="V99" s="1628"/>
      <c r="W99" s="1626"/>
      <c r="X99" s="1627"/>
      <c r="Y99" s="1628"/>
      <c r="Z99" s="1626"/>
      <c r="AA99" s="1627"/>
      <c r="AB99" s="1627"/>
      <c r="AC99" s="1628"/>
      <c r="AD99" s="1626"/>
      <c r="AE99" s="1627"/>
      <c r="AF99" s="1628"/>
      <c r="AG99" s="1626"/>
      <c r="AH99" s="1627"/>
      <c r="AI99" s="1627"/>
      <c r="AJ99" s="1628"/>
      <c r="AK99" s="1626"/>
      <c r="AL99" s="1627"/>
      <c r="AM99" s="1628"/>
      <c r="AN99" s="1626" t="s">
        <v>614</v>
      </c>
      <c r="AO99" s="1627"/>
      <c r="AP99" s="1627"/>
      <c r="AQ99" s="1628"/>
      <c r="AR99" s="1626"/>
      <c r="AS99" s="1627"/>
      <c r="AT99" s="1627"/>
      <c r="AU99" s="1628"/>
      <c r="AV99" s="1250" t="s">
        <v>9</v>
      </c>
      <c r="AW99" s="1252"/>
      <c r="AX99" s="1626"/>
      <c r="AY99" s="1627"/>
      <c r="AZ99" s="1865"/>
      <c r="BA99" s="316"/>
      <c r="BB99" s="316"/>
      <c r="BC99" s="316"/>
      <c r="BD99" s="316"/>
      <c r="BE99" s="316"/>
      <c r="BF99" s="316"/>
      <c r="BG99" s="365"/>
      <c r="BH99" s="365"/>
      <c r="BI99" s="365"/>
      <c r="BJ99" s="365"/>
      <c r="BK99" s="365"/>
      <c r="BL99" s="365"/>
      <c r="BM99" s="365"/>
    </row>
    <row r="100" spans="1:65" s="182" customFormat="1" ht="18" hidden="1" customHeight="1">
      <c r="A100" s="177"/>
      <c r="B100" s="1626"/>
      <c r="C100" s="1627"/>
      <c r="D100" s="1627"/>
      <c r="E100" s="1627"/>
      <c r="F100" s="1627"/>
      <c r="G100" s="1628"/>
      <c r="H100" s="1626"/>
      <c r="I100" s="1627"/>
      <c r="J100" s="1627"/>
      <c r="K100" s="1628"/>
      <c r="L100" s="1626"/>
      <c r="M100" s="1627"/>
      <c r="N100" s="1627"/>
      <c r="O100" s="1628"/>
      <c r="P100" s="1626"/>
      <c r="Q100" s="1627"/>
      <c r="R100" s="1628"/>
      <c r="S100" s="1626"/>
      <c r="T100" s="1627"/>
      <c r="U100" s="1627"/>
      <c r="V100" s="1628"/>
      <c r="W100" s="1626"/>
      <c r="X100" s="1627"/>
      <c r="Y100" s="1628"/>
      <c r="Z100" s="1626"/>
      <c r="AA100" s="1627"/>
      <c r="AB100" s="1627"/>
      <c r="AC100" s="1628"/>
      <c r="AD100" s="1626"/>
      <c r="AE100" s="1627"/>
      <c r="AF100" s="1628"/>
      <c r="AG100" s="1626"/>
      <c r="AH100" s="1627"/>
      <c r="AI100" s="1627"/>
      <c r="AJ100" s="1628"/>
      <c r="AK100" s="1626"/>
      <c r="AL100" s="1627"/>
      <c r="AM100" s="1628"/>
      <c r="AN100" s="1626"/>
      <c r="AO100" s="1627"/>
      <c r="AP100" s="1627"/>
      <c r="AQ100" s="1628"/>
      <c r="AR100" s="1626"/>
      <c r="AS100" s="1627"/>
      <c r="AT100" s="1627"/>
      <c r="AU100" s="1628"/>
      <c r="AV100" s="1250" t="s">
        <v>555</v>
      </c>
      <c r="AW100" s="1252"/>
      <c r="AX100" s="1626"/>
      <c r="AY100" s="1627"/>
      <c r="AZ100" s="1865"/>
      <c r="BA100" s="316"/>
      <c r="BB100" s="316"/>
      <c r="BC100" s="316"/>
      <c r="BD100" s="316"/>
      <c r="BE100" s="316"/>
      <c r="BF100" s="316"/>
      <c r="BG100" s="365"/>
      <c r="BH100" s="365"/>
      <c r="BI100" s="365"/>
      <c r="BJ100" s="365"/>
      <c r="BK100" s="365"/>
      <c r="BL100" s="365"/>
      <c r="BM100" s="365"/>
    </row>
    <row r="101" spans="1:65" s="182" customFormat="1" ht="18" hidden="1" customHeight="1" thickBot="1">
      <c r="A101" s="177"/>
      <c r="B101" s="1866" t="s">
        <v>6</v>
      </c>
      <c r="C101" s="1867"/>
      <c r="D101" s="1867"/>
      <c r="E101" s="1867"/>
      <c r="F101" s="1867"/>
      <c r="G101" s="1290"/>
      <c r="H101" s="1798"/>
      <c r="I101" s="1854"/>
      <c r="J101" s="1854"/>
      <c r="K101" s="1799"/>
      <c r="L101" s="1866" t="s">
        <v>6</v>
      </c>
      <c r="M101" s="1867"/>
      <c r="N101" s="1867"/>
      <c r="O101" s="1290"/>
      <c r="P101" s="1866" t="s">
        <v>6</v>
      </c>
      <c r="Q101" s="1867"/>
      <c r="R101" s="1290"/>
      <c r="S101" s="1798"/>
      <c r="T101" s="1854"/>
      <c r="U101" s="1854"/>
      <c r="V101" s="1799"/>
      <c r="W101" s="1866" t="s">
        <v>6</v>
      </c>
      <c r="X101" s="1867"/>
      <c r="Y101" s="1290"/>
      <c r="Z101" s="1798"/>
      <c r="AA101" s="1854"/>
      <c r="AB101" s="1854"/>
      <c r="AC101" s="1799"/>
      <c r="AD101" s="1866" t="s">
        <v>6</v>
      </c>
      <c r="AE101" s="1867"/>
      <c r="AF101" s="1290"/>
      <c r="AG101" s="1798"/>
      <c r="AH101" s="1854"/>
      <c r="AI101" s="1854"/>
      <c r="AJ101" s="1799"/>
      <c r="AK101" s="1866" t="s">
        <v>6</v>
      </c>
      <c r="AL101" s="1867"/>
      <c r="AM101" s="1290"/>
      <c r="AN101" s="1798"/>
      <c r="AO101" s="1854"/>
      <c r="AP101" s="1854"/>
      <c r="AQ101" s="1799"/>
      <c r="AR101" s="1798"/>
      <c r="AS101" s="1854"/>
      <c r="AT101" s="1854"/>
      <c r="AU101" s="1799"/>
      <c r="AV101" s="1798">
        <v>9000</v>
      </c>
      <c r="AW101" s="1799"/>
      <c r="AX101" s="1862"/>
      <c r="AY101" s="1863"/>
      <c r="AZ101" s="1864"/>
      <c r="BA101" s="316"/>
      <c r="BB101" s="316"/>
      <c r="BC101" s="316"/>
      <c r="BD101" s="316"/>
      <c r="BE101" s="316"/>
      <c r="BF101" s="316"/>
      <c r="BG101" s="365"/>
      <c r="BH101" s="365"/>
      <c r="BI101" s="365"/>
      <c r="BJ101" s="365"/>
      <c r="BK101" s="365"/>
      <c r="BL101" s="365"/>
      <c r="BM101" s="365"/>
    </row>
    <row r="102" spans="1:65" ht="13.9" hidden="1" customHeight="1"/>
    <row r="103" spans="1:65" s="182" customFormat="1" ht="15" customHeight="1">
      <c r="A103" s="177"/>
      <c r="B103" s="1847" t="s">
        <v>1578</v>
      </c>
      <c r="C103" s="1847"/>
      <c r="D103" s="1847"/>
      <c r="E103" s="1847"/>
      <c r="F103" s="1847"/>
      <c r="G103" s="1847"/>
      <c r="H103" s="1847"/>
      <c r="I103" s="1847"/>
      <c r="J103" s="1847"/>
      <c r="K103" s="1847"/>
      <c r="L103" s="1847"/>
      <c r="M103" s="1847"/>
      <c r="N103" s="1847"/>
      <c r="O103" s="1847"/>
      <c r="P103" s="1847"/>
      <c r="Q103" s="1847"/>
      <c r="R103" s="1847"/>
      <c r="S103" s="1847"/>
      <c r="T103" s="1847"/>
      <c r="U103" s="1847"/>
      <c r="V103" s="1847"/>
      <c r="W103" s="1847"/>
      <c r="X103" s="1847"/>
      <c r="Y103" s="1847"/>
      <c r="Z103" s="1847"/>
      <c r="AA103" s="1847"/>
      <c r="AB103" s="1847"/>
      <c r="AC103" s="1847"/>
      <c r="AD103" s="1847"/>
      <c r="AE103" s="1847"/>
      <c r="AF103" s="1847"/>
      <c r="AG103" s="1847"/>
      <c r="AH103" s="1847"/>
      <c r="AI103" s="1847"/>
      <c r="AJ103" s="1847"/>
      <c r="AK103" s="1847"/>
      <c r="AL103" s="1847"/>
      <c r="AM103" s="1847"/>
      <c r="AN103" s="1847"/>
      <c r="AO103" s="1847"/>
      <c r="AP103" s="1847"/>
      <c r="AQ103" s="1847"/>
      <c r="AR103" s="1847"/>
      <c r="AS103" s="1847"/>
      <c r="AT103" s="1847"/>
      <c r="AU103" s="1847"/>
      <c r="AV103" s="1847"/>
      <c r="AW103" s="1847"/>
      <c r="AX103" s="1847"/>
      <c r="AY103" s="1847"/>
      <c r="AZ103" s="1847"/>
      <c r="BA103" s="1847"/>
      <c r="BB103" s="1847"/>
      <c r="BC103" s="1847"/>
      <c r="BD103" s="1847"/>
      <c r="BE103" s="1847"/>
      <c r="BF103" s="1847"/>
    </row>
    <row r="104" spans="1:65" s="178" customFormat="1" ht="8.1" customHeight="1">
      <c r="A104" s="177"/>
      <c r="B104" s="700"/>
      <c r="C104" s="700"/>
      <c r="D104" s="700"/>
      <c r="E104" s="700"/>
      <c r="F104" s="700"/>
      <c r="G104" s="700"/>
      <c r="H104" s="700"/>
      <c r="I104" s="700"/>
      <c r="J104" s="700"/>
      <c r="K104" s="700"/>
      <c r="L104" s="700"/>
      <c r="M104" s="700"/>
      <c r="N104" s="700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0"/>
      <c r="AA104" s="700"/>
      <c r="AB104" s="700"/>
      <c r="AC104" s="700"/>
      <c r="AD104" s="700"/>
      <c r="AE104" s="700"/>
      <c r="AF104" s="700"/>
      <c r="AG104" s="700"/>
      <c r="AH104" s="700"/>
      <c r="AI104" s="700"/>
      <c r="AJ104" s="700"/>
      <c r="AK104" s="700"/>
      <c r="AL104" s="700"/>
      <c r="AM104" s="700"/>
      <c r="AN104" s="700"/>
      <c r="AO104" s="700"/>
      <c r="AP104" s="700"/>
      <c r="AQ104" s="700"/>
      <c r="AR104" s="700"/>
      <c r="AS104" s="700"/>
      <c r="AT104" s="700"/>
      <c r="AU104" s="700"/>
      <c r="AV104" s="700"/>
      <c r="AW104" s="700"/>
      <c r="AX104" s="700"/>
      <c r="AY104" s="700"/>
      <c r="AZ104" s="700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</row>
    <row r="105" spans="1:65" s="205" customFormat="1" ht="99.95" customHeight="1">
      <c r="A105" s="261"/>
      <c r="B105" s="1052" t="s">
        <v>737</v>
      </c>
      <c r="C105" s="1052"/>
      <c r="D105" s="1052"/>
      <c r="E105" s="1052"/>
      <c r="F105" s="1052"/>
      <c r="G105" s="1053"/>
      <c r="H105" s="1044" t="s">
        <v>747</v>
      </c>
      <c r="I105" s="1044"/>
      <c r="J105" s="1044"/>
      <c r="K105" s="1044"/>
      <c r="L105" s="1044" t="s">
        <v>746</v>
      </c>
      <c r="M105" s="1044"/>
      <c r="N105" s="1044"/>
      <c r="O105" s="1044"/>
      <c r="P105" s="1044" t="s">
        <v>751</v>
      </c>
      <c r="Q105" s="1044"/>
      <c r="R105" s="1044"/>
      <c r="S105" s="1044"/>
      <c r="T105" s="1044"/>
      <c r="U105" s="1044" t="s">
        <v>744</v>
      </c>
      <c r="V105" s="1044"/>
      <c r="W105" s="1044"/>
      <c r="X105" s="1044"/>
      <c r="Y105" s="1044" t="s">
        <v>743</v>
      </c>
      <c r="Z105" s="1044"/>
      <c r="AA105" s="1044"/>
      <c r="AB105" s="1044"/>
      <c r="AC105" s="1044"/>
      <c r="AD105" s="1044"/>
      <c r="AE105" s="1044"/>
      <c r="AF105" s="1044"/>
      <c r="AG105" s="1044" t="s">
        <v>742</v>
      </c>
      <c r="AH105" s="1044"/>
      <c r="AI105" s="1044"/>
      <c r="AJ105" s="1044"/>
      <c r="AK105" s="1044" t="s">
        <v>741</v>
      </c>
      <c r="AL105" s="1044"/>
      <c r="AM105" s="1044"/>
      <c r="AN105" s="1044"/>
      <c r="AO105" s="1044" t="s">
        <v>740</v>
      </c>
      <c r="AP105" s="1044"/>
      <c r="AQ105" s="1044"/>
      <c r="AR105" s="1044"/>
      <c r="AS105" s="1044" t="s">
        <v>750</v>
      </c>
      <c r="AT105" s="1044"/>
      <c r="AU105" s="1044"/>
      <c r="AV105" s="1044"/>
      <c r="AW105" s="1058" t="s">
        <v>738</v>
      </c>
      <c r="AX105" s="1052"/>
      <c r="AY105" s="1052"/>
      <c r="AZ105" s="1052"/>
      <c r="BA105" s="318"/>
      <c r="BB105" s="318"/>
      <c r="BC105" s="318"/>
      <c r="BD105" s="318"/>
      <c r="BE105" s="318"/>
      <c r="BF105" s="318"/>
      <c r="BG105" s="246"/>
      <c r="BH105" s="246"/>
      <c r="BI105" s="246"/>
      <c r="BJ105" s="246"/>
    </row>
    <row r="106" spans="1:65" s="205" customFormat="1" ht="50.1" customHeight="1">
      <c r="A106" s="261"/>
      <c r="B106" s="1056"/>
      <c r="C106" s="1056"/>
      <c r="D106" s="1056"/>
      <c r="E106" s="1056"/>
      <c r="F106" s="1056"/>
      <c r="G106" s="1057"/>
      <c r="H106" s="1044"/>
      <c r="I106" s="1044"/>
      <c r="J106" s="1044"/>
      <c r="K106" s="1044"/>
      <c r="L106" s="1044"/>
      <c r="M106" s="1044"/>
      <c r="N106" s="1044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4"/>
      <c r="Y106" s="1061" t="s">
        <v>725</v>
      </c>
      <c r="Z106" s="1062"/>
      <c r="AA106" s="1062"/>
      <c r="AB106" s="1168"/>
      <c r="AC106" s="1044" t="s">
        <v>397</v>
      </c>
      <c r="AD106" s="1044"/>
      <c r="AE106" s="1044"/>
      <c r="AF106" s="1044"/>
      <c r="AG106" s="1044"/>
      <c r="AH106" s="1044"/>
      <c r="AI106" s="1044"/>
      <c r="AJ106" s="1044"/>
      <c r="AK106" s="1044"/>
      <c r="AL106" s="1044"/>
      <c r="AM106" s="1044"/>
      <c r="AN106" s="1044"/>
      <c r="AO106" s="1044"/>
      <c r="AP106" s="1044"/>
      <c r="AQ106" s="1044"/>
      <c r="AR106" s="1044"/>
      <c r="AS106" s="1044"/>
      <c r="AT106" s="1044"/>
      <c r="AU106" s="1044"/>
      <c r="AV106" s="1044"/>
      <c r="AW106" s="1060"/>
      <c r="AX106" s="1056"/>
      <c r="AY106" s="1056"/>
      <c r="AZ106" s="1056"/>
      <c r="BA106" s="318"/>
      <c r="BB106" s="318"/>
      <c r="BC106" s="318"/>
      <c r="BD106" s="318"/>
      <c r="BE106" s="318"/>
      <c r="BF106" s="318"/>
      <c r="BG106" s="246"/>
      <c r="BH106" s="246"/>
      <c r="BI106" s="246"/>
      <c r="BJ106" s="246"/>
    </row>
    <row r="107" spans="1:65" s="371" customFormat="1">
      <c r="A107" s="180"/>
      <c r="B107" s="1590">
        <v>1</v>
      </c>
      <c r="C107" s="1629"/>
      <c r="D107" s="1629"/>
      <c r="E107" s="1629"/>
      <c r="F107" s="1629"/>
      <c r="G107" s="1629"/>
      <c r="H107" s="1629">
        <v>2</v>
      </c>
      <c r="I107" s="1629"/>
      <c r="J107" s="1629"/>
      <c r="K107" s="1629"/>
      <c r="L107" s="1629">
        <v>3</v>
      </c>
      <c r="M107" s="1629"/>
      <c r="N107" s="1629"/>
      <c r="O107" s="1629"/>
      <c r="P107" s="1629">
        <v>4</v>
      </c>
      <c r="Q107" s="1629"/>
      <c r="R107" s="1629"/>
      <c r="S107" s="1629"/>
      <c r="T107" s="1629"/>
      <c r="U107" s="1629">
        <v>5</v>
      </c>
      <c r="V107" s="1629"/>
      <c r="W107" s="1629"/>
      <c r="X107" s="1629"/>
      <c r="Y107" s="1629">
        <v>6</v>
      </c>
      <c r="Z107" s="1629"/>
      <c r="AA107" s="1629"/>
      <c r="AB107" s="1629"/>
      <c r="AC107" s="1629">
        <v>7</v>
      </c>
      <c r="AD107" s="1629"/>
      <c r="AE107" s="1629"/>
      <c r="AF107" s="1629"/>
      <c r="AG107" s="1629">
        <v>8</v>
      </c>
      <c r="AH107" s="1629"/>
      <c r="AI107" s="1629"/>
      <c r="AJ107" s="1629"/>
      <c r="AK107" s="1629">
        <v>9</v>
      </c>
      <c r="AL107" s="1629"/>
      <c r="AM107" s="1629"/>
      <c r="AN107" s="1629"/>
      <c r="AO107" s="1629">
        <v>10</v>
      </c>
      <c r="AP107" s="1629"/>
      <c r="AQ107" s="1629"/>
      <c r="AR107" s="1629"/>
      <c r="AS107" s="1629">
        <v>11</v>
      </c>
      <c r="AT107" s="1629"/>
      <c r="AU107" s="1629"/>
      <c r="AV107" s="1629"/>
      <c r="AW107" s="1629">
        <v>12</v>
      </c>
      <c r="AX107" s="1629"/>
      <c r="AY107" s="1629"/>
      <c r="AZ107" s="1625"/>
      <c r="BA107" s="237"/>
      <c r="BB107" s="237"/>
      <c r="BC107" s="237"/>
      <c r="BD107" s="237"/>
      <c r="BE107" s="237"/>
      <c r="BF107" s="237"/>
      <c r="BG107" s="372"/>
      <c r="BH107" s="372"/>
      <c r="BI107" s="372"/>
      <c r="BJ107" s="372"/>
    </row>
    <row r="108" spans="1:65" s="205" customFormat="1" ht="18" customHeight="1">
      <c r="A108" s="261"/>
      <c r="B108" s="1588">
        <v>33701000</v>
      </c>
      <c r="C108" s="1588"/>
      <c r="D108" s="1588"/>
      <c r="E108" s="1588"/>
      <c r="F108" s="1588"/>
      <c r="G108" s="1588"/>
      <c r="H108" s="1849" t="str">
        <f>R79</f>
        <v>43:40:003632:576</v>
      </c>
      <c r="I108" s="1850"/>
      <c r="J108" s="1850"/>
      <c r="K108" s="1850"/>
      <c r="L108" s="1733" t="s">
        <v>1076</v>
      </c>
      <c r="M108" s="1733"/>
      <c r="N108" s="1733"/>
      <c r="O108" s="1733"/>
      <c r="P108" s="1851">
        <v>297972.09999999998</v>
      </c>
      <c r="Q108" s="1852"/>
      <c r="R108" s="1852"/>
      <c r="S108" s="1852"/>
      <c r="T108" s="1852"/>
      <c r="U108" s="1588">
        <v>1</v>
      </c>
      <c r="V108" s="1588"/>
      <c r="W108" s="1588"/>
      <c r="X108" s="1588"/>
      <c r="Y108" s="1588"/>
      <c r="Z108" s="1588"/>
      <c r="AA108" s="1588"/>
      <c r="AB108" s="1588"/>
      <c r="AC108" s="1588"/>
      <c r="AD108" s="1588"/>
      <c r="AE108" s="1588"/>
      <c r="AF108" s="1588"/>
      <c r="AG108" s="1853">
        <f>AW108/AK108*100</f>
        <v>81686.666666666672</v>
      </c>
      <c r="AH108" s="1853"/>
      <c r="AI108" s="1853"/>
      <c r="AJ108" s="1853"/>
      <c r="AK108" s="1588">
        <v>1.5</v>
      </c>
      <c r="AL108" s="1588"/>
      <c r="AM108" s="1588"/>
      <c r="AN108" s="1588"/>
      <c r="AO108" s="1588">
        <v>12</v>
      </c>
      <c r="AP108" s="1588"/>
      <c r="AQ108" s="1588"/>
      <c r="AR108" s="1588"/>
      <c r="AS108" s="1588">
        <v>1</v>
      </c>
      <c r="AT108" s="1588"/>
      <c r="AU108" s="1588"/>
      <c r="AV108" s="1588"/>
      <c r="AW108" s="1839">
        <v>1225.3</v>
      </c>
      <c r="AX108" s="1839"/>
      <c r="AY108" s="1839"/>
      <c r="AZ108" s="1839"/>
      <c r="BA108" s="237"/>
      <c r="BB108" s="237"/>
      <c r="BC108" s="237"/>
      <c r="BD108" s="237"/>
      <c r="BE108" s="237"/>
      <c r="BF108" s="237"/>
      <c r="BG108" s="246"/>
      <c r="BH108" s="246"/>
      <c r="BI108" s="246"/>
      <c r="BJ108" s="246"/>
    </row>
    <row r="109" spans="1:65" s="205" customFormat="1" ht="18" customHeight="1">
      <c r="A109" s="261"/>
      <c r="B109" s="1588"/>
      <c r="C109" s="1588"/>
      <c r="D109" s="1588"/>
      <c r="E109" s="1588"/>
      <c r="F109" s="1588"/>
      <c r="G109" s="1588"/>
      <c r="H109" s="1588"/>
      <c r="I109" s="1588"/>
      <c r="J109" s="1588"/>
      <c r="K109" s="1588"/>
      <c r="L109" s="1588"/>
      <c r="M109" s="1588"/>
      <c r="N109" s="1588"/>
      <c r="O109" s="1588"/>
      <c r="P109" s="1588"/>
      <c r="Q109" s="1588"/>
      <c r="R109" s="1588"/>
      <c r="S109" s="1588"/>
      <c r="T109" s="1588"/>
      <c r="U109" s="1588"/>
      <c r="V109" s="1588"/>
      <c r="W109" s="1588"/>
      <c r="X109" s="1588"/>
      <c r="Y109" s="1588"/>
      <c r="Z109" s="1588"/>
      <c r="AA109" s="1588"/>
      <c r="AB109" s="1588"/>
      <c r="AC109" s="1588"/>
      <c r="AD109" s="1588"/>
      <c r="AE109" s="1588"/>
      <c r="AF109" s="1588"/>
      <c r="AG109" s="1588"/>
      <c r="AH109" s="1588"/>
      <c r="AI109" s="1588"/>
      <c r="AJ109" s="1588"/>
      <c r="AK109" s="1588"/>
      <c r="AL109" s="1588"/>
      <c r="AM109" s="1588"/>
      <c r="AN109" s="1588"/>
      <c r="AO109" s="1588"/>
      <c r="AP109" s="1588"/>
      <c r="AQ109" s="1588"/>
      <c r="AR109" s="1588"/>
      <c r="AS109" s="1588"/>
      <c r="AT109" s="1588"/>
      <c r="AU109" s="1588"/>
      <c r="AV109" s="1588"/>
      <c r="AW109" s="1839"/>
      <c r="AX109" s="1839"/>
      <c r="AY109" s="1839"/>
      <c r="AZ109" s="1839"/>
      <c r="BA109" s="237"/>
      <c r="BB109" s="237"/>
      <c r="BC109" s="237"/>
      <c r="BD109" s="237"/>
      <c r="BE109" s="237"/>
      <c r="BF109" s="237"/>
      <c r="BG109" s="246"/>
      <c r="BH109" s="246"/>
      <c r="BI109" s="246"/>
      <c r="BJ109" s="246"/>
    </row>
    <row r="110" spans="1:65" s="205" customFormat="1" ht="18" customHeight="1">
      <c r="A110" s="261"/>
      <c r="B110" s="1800" t="s">
        <v>352</v>
      </c>
      <c r="C110" s="1800"/>
      <c r="D110" s="1800"/>
      <c r="E110" s="1800"/>
      <c r="F110" s="1800"/>
      <c r="G110" s="1800"/>
      <c r="H110" s="1228" t="s">
        <v>6</v>
      </c>
      <c r="I110" s="1228"/>
      <c r="J110" s="1228"/>
      <c r="K110" s="1228"/>
      <c r="L110" s="1228" t="s">
        <v>6</v>
      </c>
      <c r="M110" s="1228"/>
      <c r="N110" s="1228"/>
      <c r="O110" s="1228"/>
      <c r="P110" s="1588"/>
      <c r="Q110" s="1588"/>
      <c r="R110" s="1588"/>
      <c r="S110" s="1588"/>
      <c r="T110" s="1588"/>
      <c r="U110" s="1228" t="s">
        <v>6</v>
      </c>
      <c r="V110" s="1228"/>
      <c r="W110" s="1228"/>
      <c r="X110" s="1228"/>
      <c r="Y110" s="1228" t="s">
        <v>6</v>
      </c>
      <c r="Z110" s="1228"/>
      <c r="AA110" s="1228"/>
      <c r="AB110" s="1228"/>
      <c r="AC110" s="1588"/>
      <c r="AD110" s="1588"/>
      <c r="AE110" s="1588"/>
      <c r="AF110" s="1588"/>
      <c r="AG110" s="1588"/>
      <c r="AH110" s="1588"/>
      <c r="AI110" s="1588"/>
      <c r="AJ110" s="1588"/>
      <c r="AK110" s="1228" t="s">
        <v>6</v>
      </c>
      <c r="AL110" s="1228"/>
      <c r="AM110" s="1228"/>
      <c r="AN110" s="1228"/>
      <c r="AO110" s="1228" t="s">
        <v>6</v>
      </c>
      <c r="AP110" s="1228"/>
      <c r="AQ110" s="1228"/>
      <c r="AR110" s="1228"/>
      <c r="AS110" s="1228" t="s">
        <v>6</v>
      </c>
      <c r="AT110" s="1228"/>
      <c r="AU110" s="1228"/>
      <c r="AV110" s="1228"/>
      <c r="AW110" s="1839">
        <f>SUM(AW108:AZ109)</f>
        <v>1225.3</v>
      </c>
      <c r="AX110" s="1839"/>
      <c r="AY110" s="1839"/>
      <c r="AZ110" s="1839"/>
      <c r="BA110" s="237"/>
      <c r="BB110" s="237"/>
      <c r="BC110" s="237"/>
      <c r="BD110" s="237"/>
      <c r="BE110" s="237"/>
      <c r="BF110" s="237"/>
      <c r="BG110" s="246"/>
      <c r="BH110" s="246"/>
      <c r="BI110" s="246"/>
      <c r="BJ110" s="246"/>
    </row>
    <row r="112" spans="1:65" s="369" customFormat="1" ht="30" hidden="1" customHeight="1">
      <c r="A112" s="267"/>
      <c r="B112" s="1052" t="s">
        <v>737</v>
      </c>
      <c r="C112" s="1052"/>
      <c r="D112" s="1052"/>
      <c r="E112" s="1052"/>
      <c r="F112" s="1052"/>
      <c r="G112" s="1053"/>
      <c r="H112" s="1058" t="s">
        <v>736</v>
      </c>
      <c r="I112" s="1052"/>
      <c r="J112" s="1052"/>
      <c r="K112" s="1053"/>
      <c r="L112" s="1058" t="s">
        <v>735</v>
      </c>
      <c r="M112" s="1052"/>
      <c r="N112" s="1052"/>
      <c r="O112" s="1053"/>
      <c r="P112" s="1061" t="s">
        <v>734</v>
      </c>
      <c r="Q112" s="1062"/>
      <c r="R112" s="1062"/>
      <c r="S112" s="1062"/>
      <c r="T112" s="1062"/>
      <c r="U112" s="1062"/>
      <c r="V112" s="1062"/>
      <c r="W112" s="1062"/>
      <c r="X112" s="1062"/>
      <c r="Y112" s="1062"/>
      <c r="Z112" s="1062"/>
      <c r="AA112" s="1062"/>
      <c r="AB112" s="1062"/>
      <c r="AC112" s="1062"/>
      <c r="AD112" s="1062"/>
      <c r="AE112" s="1062"/>
      <c r="AF112" s="1062"/>
      <c r="AG112" s="1062"/>
      <c r="AH112" s="1062"/>
      <c r="AI112" s="1062"/>
      <c r="AJ112" s="1062"/>
      <c r="AK112" s="1062"/>
      <c r="AL112" s="1062"/>
      <c r="AM112" s="1062"/>
      <c r="AN112" s="1062"/>
      <c r="AO112" s="1062"/>
      <c r="AP112" s="1062"/>
      <c r="AQ112" s="1168"/>
      <c r="AR112" s="1058" t="s">
        <v>733</v>
      </c>
      <c r="AS112" s="1052"/>
      <c r="AT112" s="1052"/>
      <c r="AU112" s="1053"/>
      <c r="AV112" s="1058" t="s">
        <v>1</v>
      </c>
      <c r="AW112" s="1053"/>
      <c r="AX112" s="1058" t="s">
        <v>749</v>
      </c>
      <c r="AY112" s="1052"/>
      <c r="AZ112" s="1052"/>
      <c r="BA112" s="239"/>
      <c r="BB112" s="239"/>
      <c r="BC112" s="239"/>
      <c r="BD112" s="239"/>
      <c r="BE112" s="239"/>
      <c r="BF112" s="239"/>
      <c r="BG112" s="370"/>
      <c r="BH112" s="370"/>
      <c r="BI112" s="370"/>
      <c r="BJ112" s="370"/>
      <c r="BK112" s="370"/>
      <c r="BL112" s="370"/>
      <c r="BM112" s="370"/>
    </row>
    <row r="113" spans="1:65" s="366" customFormat="1" ht="50.1" hidden="1" customHeight="1">
      <c r="A113" s="368"/>
      <c r="B113" s="1054"/>
      <c r="C113" s="1054"/>
      <c r="D113" s="1054"/>
      <c r="E113" s="1054"/>
      <c r="F113" s="1054"/>
      <c r="G113" s="1055"/>
      <c r="H113" s="1059"/>
      <c r="I113" s="1054"/>
      <c r="J113" s="1054"/>
      <c r="K113" s="1055"/>
      <c r="L113" s="1059"/>
      <c r="M113" s="1054"/>
      <c r="N113" s="1054"/>
      <c r="O113" s="1055"/>
      <c r="P113" s="1061" t="s">
        <v>731</v>
      </c>
      <c r="Q113" s="1062"/>
      <c r="R113" s="1062"/>
      <c r="S113" s="1062"/>
      <c r="T113" s="1062"/>
      <c r="U113" s="1062"/>
      <c r="V113" s="1168"/>
      <c r="W113" s="1061" t="s">
        <v>730</v>
      </c>
      <c r="X113" s="1062"/>
      <c r="Y113" s="1062"/>
      <c r="Z113" s="1062"/>
      <c r="AA113" s="1062"/>
      <c r="AB113" s="1062"/>
      <c r="AC113" s="1168"/>
      <c r="AD113" s="1061" t="s">
        <v>729</v>
      </c>
      <c r="AE113" s="1062"/>
      <c r="AF113" s="1062"/>
      <c r="AG113" s="1062"/>
      <c r="AH113" s="1062"/>
      <c r="AI113" s="1062"/>
      <c r="AJ113" s="1168"/>
      <c r="AK113" s="1061" t="s">
        <v>728</v>
      </c>
      <c r="AL113" s="1062"/>
      <c r="AM113" s="1062"/>
      <c r="AN113" s="1062"/>
      <c r="AO113" s="1062"/>
      <c r="AP113" s="1062"/>
      <c r="AQ113" s="1168"/>
      <c r="AR113" s="1059"/>
      <c r="AS113" s="1054"/>
      <c r="AT113" s="1054"/>
      <c r="AU113" s="1055"/>
      <c r="AV113" s="1059"/>
      <c r="AW113" s="1055"/>
      <c r="AX113" s="1059"/>
      <c r="AY113" s="1054"/>
      <c r="AZ113" s="1054"/>
      <c r="BA113" s="239"/>
      <c r="BB113" s="239"/>
      <c r="BC113" s="239"/>
      <c r="BD113" s="239"/>
      <c r="BE113" s="239"/>
      <c r="BF113" s="239"/>
      <c r="BG113" s="367"/>
      <c r="BH113" s="367"/>
      <c r="BI113" s="367"/>
      <c r="BJ113" s="367"/>
      <c r="BK113" s="367"/>
      <c r="BL113" s="367"/>
      <c r="BM113" s="367"/>
    </row>
    <row r="114" spans="1:65" s="366" customFormat="1" ht="50.1" hidden="1" customHeight="1">
      <c r="A114" s="368"/>
      <c r="B114" s="1056"/>
      <c r="C114" s="1056"/>
      <c r="D114" s="1056"/>
      <c r="E114" s="1056"/>
      <c r="F114" s="1056"/>
      <c r="G114" s="1057"/>
      <c r="H114" s="1060"/>
      <c r="I114" s="1056"/>
      <c r="J114" s="1056"/>
      <c r="K114" s="1057"/>
      <c r="L114" s="1060"/>
      <c r="M114" s="1056"/>
      <c r="N114" s="1056"/>
      <c r="O114" s="1057"/>
      <c r="P114" s="1061" t="s">
        <v>725</v>
      </c>
      <c r="Q114" s="1062"/>
      <c r="R114" s="1168"/>
      <c r="S114" s="1061" t="s">
        <v>748</v>
      </c>
      <c r="T114" s="1062"/>
      <c r="U114" s="1062"/>
      <c r="V114" s="1168"/>
      <c r="W114" s="1061" t="s">
        <v>725</v>
      </c>
      <c r="X114" s="1062"/>
      <c r="Y114" s="1168"/>
      <c r="Z114" s="1061" t="s">
        <v>748</v>
      </c>
      <c r="AA114" s="1062"/>
      <c r="AB114" s="1062"/>
      <c r="AC114" s="1168"/>
      <c r="AD114" s="1061" t="s">
        <v>725</v>
      </c>
      <c r="AE114" s="1062"/>
      <c r="AF114" s="1168"/>
      <c r="AG114" s="1061" t="s">
        <v>397</v>
      </c>
      <c r="AH114" s="1062"/>
      <c r="AI114" s="1062"/>
      <c r="AJ114" s="1168"/>
      <c r="AK114" s="1061" t="s">
        <v>725</v>
      </c>
      <c r="AL114" s="1062"/>
      <c r="AM114" s="1168"/>
      <c r="AN114" s="1061" t="s">
        <v>397</v>
      </c>
      <c r="AO114" s="1062"/>
      <c r="AP114" s="1062"/>
      <c r="AQ114" s="1168"/>
      <c r="AR114" s="1060"/>
      <c r="AS114" s="1056"/>
      <c r="AT114" s="1056"/>
      <c r="AU114" s="1057"/>
      <c r="AV114" s="1060"/>
      <c r="AW114" s="1057"/>
      <c r="AX114" s="1060"/>
      <c r="AY114" s="1056"/>
      <c r="AZ114" s="1056"/>
      <c r="BA114" s="239"/>
      <c r="BB114" s="239"/>
      <c r="BC114" s="239"/>
      <c r="BD114" s="239"/>
      <c r="BE114" s="239"/>
      <c r="BF114" s="239"/>
      <c r="BG114" s="367"/>
      <c r="BH114" s="367"/>
      <c r="BI114" s="367"/>
      <c r="BJ114" s="367"/>
      <c r="BK114" s="367"/>
      <c r="BL114" s="367"/>
      <c r="BM114" s="367"/>
    </row>
    <row r="115" spans="1:65" s="182" customFormat="1" ht="15" hidden="1" customHeight="1" thickBot="1">
      <c r="A115" s="261"/>
      <c r="B115" s="1854">
        <v>1</v>
      </c>
      <c r="C115" s="1854"/>
      <c r="D115" s="1854"/>
      <c r="E115" s="1854"/>
      <c r="F115" s="1854"/>
      <c r="G115" s="1799"/>
      <c r="H115" s="1798">
        <v>13</v>
      </c>
      <c r="I115" s="1854"/>
      <c r="J115" s="1854"/>
      <c r="K115" s="1799"/>
      <c r="L115" s="1798">
        <v>14</v>
      </c>
      <c r="M115" s="1854"/>
      <c r="N115" s="1854"/>
      <c r="O115" s="1799"/>
      <c r="P115" s="1798">
        <v>15</v>
      </c>
      <c r="Q115" s="1854"/>
      <c r="R115" s="1799"/>
      <c r="S115" s="1798">
        <v>16</v>
      </c>
      <c r="T115" s="1854"/>
      <c r="U115" s="1854"/>
      <c r="V115" s="1799"/>
      <c r="W115" s="1798">
        <v>17</v>
      </c>
      <c r="X115" s="1854"/>
      <c r="Y115" s="1799"/>
      <c r="Z115" s="1798">
        <v>18</v>
      </c>
      <c r="AA115" s="1854"/>
      <c r="AB115" s="1854"/>
      <c r="AC115" s="1799"/>
      <c r="AD115" s="1798">
        <v>19</v>
      </c>
      <c r="AE115" s="1854"/>
      <c r="AF115" s="1799"/>
      <c r="AG115" s="1798">
        <v>20</v>
      </c>
      <c r="AH115" s="1854"/>
      <c r="AI115" s="1854"/>
      <c r="AJ115" s="1799"/>
      <c r="AK115" s="1798">
        <v>21</v>
      </c>
      <c r="AL115" s="1854"/>
      <c r="AM115" s="1799"/>
      <c r="AN115" s="1798">
        <v>22</v>
      </c>
      <c r="AO115" s="1854"/>
      <c r="AP115" s="1854"/>
      <c r="AQ115" s="1799"/>
      <c r="AR115" s="1798">
        <v>23</v>
      </c>
      <c r="AS115" s="1854"/>
      <c r="AT115" s="1854"/>
      <c r="AU115" s="1799"/>
      <c r="AV115" s="1798">
        <v>24</v>
      </c>
      <c r="AW115" s="1799"/>
      <c r="AX115" s="1798">
        <v>25</v>
      </c>
      <c r="AY115" s="1854"/>
      <c r="AZ115" s="1854"/>
      <c r="BA115" s="237"/>
      <c r="BB115" s="237"/>
      <c r="BC115" s="237"/>
      <c r="BD115" s="237"/>
      <c r="BE115" s="237"/>
      <c r="BF115" s="237"/>
      <c r="BG115" s="365"/>
      <c r="BH115" s="365"/>
      <c r="BI115" s="365"/>
      <c r="BJ115" s="365"/>
      <c r="BK115" s="365"/>
      <c r="BL115" s="365"/>
      <c r="BM115" s="365"/>
    </row>
    <row r="116" spans="1:65" s="182" customFormat="1" ht="18" hidden="1" customHeight="1">
      <c r="A116" s="261"/>
      <c r="B116" s="1868"/>
      <c r="C116" s="1860"/>
      <c r="D116" s="1860"/>
      <c r="E116" s="1860"/>
      <c r="F116" s="1860"/>
      <c r="G116" s="1797"/>
      <c r="H116" s="1796"/>
      <c r="I116" s="1860"/>
      <c r="J116" s="1860"/>
      <c r="K116" s="1797"/>
      <c r="L116" s="1796"/>
      <c r="M116" s="1860"/>
      <c r="N116" s="1860"/>
      <c r="O116" s="1797"/>
      <c r="P116" s="1796"/>
      <c r="Q116" s="1860"/>
      <c r="R116" s="1797"/>
      <c r="S116" s="1796"/>
      <c r="T116" s="1860"/>
      <c r="U116" s="1860"/>
      <c r="V116" s="1797"/>
      <c r="W116" s="1796"/>
      <c r="X116" s="1860"/>
      <c r="Y116" s="1797"/>
      <c r="Z116" s="1796"/>
      <c r="AA116" s="1860"/>
      <c r="AB116" s="1860"/>
      <c r="AC116" s="1797"/>
      <c r="AD116" s="1796"/>
      <c r="AE116" s="1860"/>
      <c r="AF116" s="1797"/>
      <c r="AG116" s="1796"/>
      <c r="AH116" s="1860"/>
      <c r="AI116" s="1860"/>
      <c r="AJ116" s="1797"/>
      <c r="AK116" s="1796"/>
      <c r="AL116" s="1860"/>
      <c r="AM116" s="1797"/>
      <c r="AN116" s="1796"/>
      <c r="AO116" s="1860"/>
      <c r="AP116" s="1860"/>
      <c r="AQ116" s="1797"/>
      <c r="AR116" s="1796"/>
      <c r="AS116" s="1860"/>
      <c r="AT116" s="1860"/>
      <c r="AU116" s="1797"/>
      <c r="AV116" s="1869" t="s">
        <v>7</v>
      </c>
      <c r="AW116" s="1818"/>
      <c r="AX116" s="1796"/>
      <c r="AY116" s="1860"/>
      <c r="AZ116" s="1861"/>
      <c r="BA116" s="316"/>
      <c r="BB116" s="316"/>
      <c r="BC116" s="316"/>
      <c r="BD116" s="316"/>
      <c r="BE116" s="316"/>
      <c r="BF116" s="316"/>
      <c r="BG116" s="365"/>
      <c r="BH116" s="365"/>
      <c r="BI116" s="365"/>
      <c r="BJ116" s="365"/>
      <c r="BK116" s="365"/>
      <c r="BL116" s="365"/>
      <c r="BM116" s="365"/>
    </row>
    <row r="117" spans="1:65" s="182" customFormat="1" ht="18" hidden="1" customHeight="1">
      <c r="A117" s="261"/>
      <c r="B117" s="1870"/>
      <c r="C117" s="1627"/>
      <c r="D117" s="1627"/>
      <c r="E117" s="1627"/>
      <c r="F117" s="1627"/>
      <c r="G117" s="1628"/>
      <c r="H117" s="1626"/>
      <c r="I117" s="1627"/>
      <c r="J117" s="1627"/>
      <c r="K117" s="1628"/>
      <c r="L117" s="1626"/>
      <c r="M117" s="1627"/>
      <c r="N117" s="1627"/>
      <c r="O117" s="1628"/>
      <c r="P117" s="1626"/>
      <c r="Q117" s="1627"/>
      <c r="R117" s="1628"/>
      <c r="S117" s="1626"/>
      <c r="T117" s="1627"/>
      <c r="U117" s="1627"/>
      <c r="V117" s="1628"/>
      <c r="W117" s="1626"/>
      <c r="X117" s="1627"/>
      <c r="Y117" s="1628"/>
      <c r="Z117" s="1626"/>
      <c r="AA117" s="1627"/>
      <c r="AB117" s="1627"/>
      <c r="AC117" s="1628"/>
      <c r="AD117" s="1626"/>
      <c r="AE117" s="1627"/>
      <c r="AF117" s="1628"/>
      <c r="AG117" s="1626"/>
      <c r="AH117" s="1627"/>
      <c r="AI117" s="1627"/>
      <c r="AJ117" s="1628"/>
      <c r="AK117" s="1626"/>
      <c r="AL117" s="1627"/>
      <c r="AM117" s="1628"/>
      <c r="AN117" s="1626" t="s">
        <v>614</v>
      </c>
      <c r="AO117" s="1627"/>
      <c r="AP117" s="1627"/>
      <c r="AQ117" s="1628"/>
      <c r="AR117" s="1626"/>
      <c r="AS117" s="1627"/>
      <c r="AT117" s="1627"/>
      <c r="AU117" s="1628"/>
      <c r="AV117" s="1250" t="s">
        <v>9</v>
      </c>
      <c r="AW117" s="1252"/>
      <c r="AX117" s="1626"/>
      <c r="AY117" s="1627"/>
      <c r="AZ117" s="1865"/>
      <c r="BA117" s="316"/>
      <c r="BB117" s="316"/>
      <c r="BC117" s="316"/>
      <c r="BD117" s="316"/>
      <c r="BE117" s="316"/>
      <c r="BF117" s="316"/>
      <c r="BG117" s="365"/>
      <c r="BH117" s="365"/>
      <c r="BI117" s="365"/>
      <c r="BJ117" s="365"/>
      <c r="BK117" s="365"/>
      <c r="BL117" s="365"/>
      <c r="BM117" s="365"/>
    </row>
    <row r="118" spans="1:65" s="182" customFormat="1" ht="18" hidden="1" customHeight="1">
      <c r="A118" s="261"/>
      <c r="B118" s="1870"/>
      <c r="C118" s="1627"/>
      <c r="D118" s="1627"/>
      <c r="E118" s="1627"/>
      <c r="F118" s="1627"/>
      <c r="G118" s="1628"/>
      <c r="H118" s="1626"/>
      <c r="I118" s="1627"/>
      <c r="J118" s="1627"/>
      <c r="K118" s="1628"/>
      <c r="L118" s="1626"/>
      <c r="M118" s="1627"/>
      <c r="N118" s="1627"/>
      <c r="O118" s="1628"/>
      <c r="P118" s="1626"/>
      <c r="Q118" s="1627"/>
      <c r="R118" s="1628"/>
      <c r="S118" s="1626"/>
      <c r="T118" s="1627"/>
      <c r="U118" s="1627"/>
      <c r="V118" s="1628"/>
      <c r="W118" s="1626"/>
      <c r="X118" s="1627"/>
      <c r="Y118" s="1628"/>
      <c r="Z118" s="1626"/>
      <c r="AA118" s="1627"/>
      <c r="AB118" s="1627"/>
      <c r="AC118" s="1628"/>
      <c r="AD118" s="1626"/>
      <c r="AE118" s="1627"/>
      <c r="AF118" s="1628"/>
      <c r="AG118" s="1626"/>
      <c r="AH118" s="1627"/>
      <c r="AI118" s="1627"/>
      <c r="AJ118" s="1628"/>
      <c r="AK118" s="1626"/>
      <c r="AL118" s="1627"/>
      <c r="AM118" s="1628"/>
      <c r="AN118" s="1626"/>
      <c r="AO118" s="1627"/>
      <c r="AP118" s="1627"/>
      <c r="AQ118" s="1628"/>
      <c r="AR118" s="1626"/>
      <c r="AS118" s="1627"/>
      <c r="AT118" s="1627"/>
      <c r="AU118" s="1628"/>
      <c r="AV118" s="1250" t="s">
        <v>555</v>
      </c>
      <c r="AW118" s="1252"/>
      <c r="AX118" s="1626"/>
      <c r="AY118" s="1627"/>
      <c r="AZ118" s="1865"/>
      <c r="BA118" s="316"/>
      <c r="BB118" s="316"/>
      <c r="BC118" s="316"/>
      <c r="BD118" s="316"/>
      <c r="BE118" s="316"/>
      <c r="BF118" s="316"/>
      <c r="BG118" s="365"/>
      <c r="BH118" s="365"/>
      <c r="BI118" s="365"/>
      <c r="BJ118" s="365"/>
      <c r="BK118" s="365"/>
      <c r="BL118" s="365"/>
      <c r="BM118" s="365"/>
    </row>
    <row r="119" spans="1:65" s="182" customFormat="1" ht="18" hidden="1" customHeight="1" thickBot="1">
      <c r="A119" s="261"/>
      <c r="B119" s="1289" t="s">
        <v>6</v>
      </c>
      <c r="C119" s="1867"/>
      <c r="D119" s="1867"/>
      <c r="E119" s="1867"/>
      <c r="F119" s="1867"/>
      <c r="G119" s="1290"/>
      <c r="H119" s="1798"/>
      <c r="I119" s="1854"/>
      <c r="J119" s="1854"/>
      <c r="K119" s="1799"/>
      <c r="L119" s="1866" t="s">
        <v>6</v>
      </c>
      <c r="M119" s="1867"/>
      <c r="N119" s="1867"/>
      <c r="O119" s="1290"/>
      <c r="P119" s="1866" t="s">
        <v>6</v>
      </c>
      <c r="Q119" s="1867"/>
      <c r="R119" s="1290"/>
      <c r="S119" s="1798"/>
      <c r="T119" s="1854"/>
      <c r="U119" s="1854"/>
      <c r="V119" s="1799"/>
      <c r="W119" s="1866" t="s">
        <v>6</v>
      </c>
      <c r="X119" s="1867"/>
      <c r="Y119" s="1290"/>
      <c r="Z119" s="1798"/>
      <c r="AA119" s="1854"/>
      <c r="AB119" s="1854"/>
      <c r="AC119" s="1799"/>
      <c r="AD119" s="1866" t="s">
        <v>6</v>
      </c>
      <c r="AE119" s="1867"/>
      <c r="AF119" s="1290"/>
      <c r="AG119" s="1798"/>
      <c r="AH119" s="1854"/>
      <c r="AI119" s="1854"/>
      <c r="AJ119" s="1799"/>
      <c r="AK119" s="1866" t="s">
        <v>6</v>
      </c>
      <c r="AL119" s="1867"/>
      <c r="AM119" s="1290"/>
      <c r="AN119" s="1798"/>
      <c r="AO119" s="1854"/>
      <c r="AP119" s="1854"/>
      <c r="AQ119" s="1799"/>
      <c r="AR119" s="1798"/>
      <c r="AS119" s="1854"/>
      <c r="AT119" s="1854"/>
      <c r="AU119" s="1799"/>
      <c r="AV119" s="1798">
        <v>9000</v>
      </c>
      <c r="AW119" s="1799"/>
      <c r="AX119" s="1862"/>
      <c r="AY119" s="1863"/>
      <c r="AZ119" s="1864"/>
      <c r="BA119" s="316"/>
      <c r="BB119" s="316"/>
      <c r="BC119" s="316"/>
      <c r="BD119" s="316"/>
      <c r="BE119" s="316"/>
      <c r="BF119" s="316"/>
      <c r="BG119" s="365"/>
      <c r="BH119" s="365"/>
      <c r="BI119" s="365"/>
      <c r="BJ119" s="365"/>
      <c r="BK119" s="365"/>
      <c r="BL119" s="365"/>
      <c r="BM119" s="365"/>
    </row>
    <row r="120" spans="1:65" ht="13.9" hidden="1" customHeight="1"/>
    <row r="121" spans="1:65" s="182" customFormat="1" ht="15" customHeight="1">
      <c r="A121" s="177"/>
      <c r="B121" s="1847" t="s">
        <v>1579</v>
      </c>
      <c r="C121" s="1847"/>
      <c r="D121" s="1847"/>
      <c r="E121" s="1847"/>
      <c r="F121" s="1847"/>
      <c r="G121" s="1847"/>
      <c r="H121" s="1847"/>
      <c r="I121" s="1847"/>
      <c r="J121" s="1847"/>
      <c r="K121" s="1847"/>
      <c r="L121" s="1847"/>
      <c r="M121" s="1847"/>
      <c r="N121" s="1847"/>
      <c r="O121" s="1847"/>
      <c r="P121" s="1847"/>
      <c r="Q121" s="1847"/>
      <c r="R121" s="1847"/>
      <c r="S121" s="1847"/>
      <c r="T121" s="1847"/>
      <c r="U121" s="1847"/>
      <c r="V121" s="1847"/>
      <c r="W121" s="1847"/>
      <c r="X121" s="1847"/>
      <c r="Y121" s="1847"/>
      <c r="Z121" s="1847"/>
      <c r="AA121" s="1847"/>
      <c r="AB121" s="1847"/>
      <c r="AC121" s="1847"/>
      <c r="AD121" s="1847"/>
      <c r="AE121" s="1847"/>
      <c r="AF121" s="1847"/>
      <c r="AG121" s="1847"/>
      <c r="AH121" s="1847"/>
      <c r="AI121" s="1847"/>
      <c r="AJ121" s="1847"/>
      <c r="AK121" s="1847"/>
      <c r="AL121" s="1847"/>
      <c r="AM121" s="1847"/>
      <c r="AN121" s="1847"/>
      <c r="AO121" s="1847"/>
      <c r="AP121" s="1847"/>
      <c r="AQ121" s="1847"/>
      <c r="AR121" s="1847"/>
      <c r="AS121" s="1847"/>
      <c r="AT121" s="1847"/>
      <c r="AU121" s="1847"/>
      <c r="AV121" s="1847"/>
      <c r="AW121" s="1847"/>
      <c r="AX121" s="1847"/>
      <c r="AY121" s="1847"/>
      <c r="AZ121" s="1847"/>
      <c r="BA121" s="1847"/>
      <c r="BB121" s="1847"/>
      <c r="BC121" s="1847"/>
      <c r="BD121" s="1847"/>
      <c r="BE121" s="1847"/>
      <c r="BF121" s="1847"/>
    </row>
    <row r="122" spans="1:65" s="178" customFormat="1" ht="8.1" customHeight="1">
      <c r="A122" s="177"/>
      <c r="B122" s="700"/>
      <c r="C122" s="700"/>
      <c r="D122" s="700"/>
      <c r="E122" s="700"/>
      <c r="F122" s="700"/>
      <c r="G122" s="700"/>
      <c r="H122" s="700"/>
      <c r="I122" s="700"/>
      <c r="J122" s="700"/>
      <c r="K122" s="700"/>
      <c r="L122" s="700"/>
      <c r="M122" s="700"/>
      <c r="N122" s="700"/>
      <c r="O122" s="700"/>
      <c r="P122" s="700"/>
      <c r="Q122" s="700"/>
      <c r="R122" s="700"/>
      <c r="S122" s="700"/>
      <c r="T122" s="700"/>
      <c r="U122" s="700"/>
      <c r="V122" s="700"/>
      <c r="W122" s="700"/>
      <c r="X122" s="700"/>
      <c r="Y122" s="700"/>
      <c r="Z122" s="700"/>
      <c r="AA122" s="700"/>
      <c r="AB122" s="700"/>
      <c r="AC122" s="700"/>
      <c r="AD122" s="700"/>
      <c r="AE122" s="700"/>
      <c r="AF122" s="700"/>
      <c r="AG122" s="700"/>
      <c r="AH122" s="700"/>
      <c r="AI122" s="700"/>
      <c r="AJ122" s="700"/>
      <c r="AK122" s="700"/>
      <c r="AL122" s="700"/>
      <c r="AM122" s="700"/>
      <c r="AN122" s="700"/>
      <c r="AO122" s="700"/>
      <c r="AP122" s="700"/>
      <c r="AQ122" s="700"/>
      <c r="AR122" s="700"/>
      <c r="AS122" s="700"/>
      <c r="AT122" s="700"/>
      <c r="AU122" s="700"/>
      <c r="AV122" s="700"/>
      <c r="AW122" s="700"/>
      <c r="AX122" s="700"/>
      <c r="AY122" s="700"/>
      <c r="AZ122" s="700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</row>
    <row r="123" spans="1:65" s="205" customFormat="1" ht="99.95" customHeight="1">
      <c r="A123" s="261"/>
      <c r="B123" s="1052" t="s">
        <v>737</v>
      </c>
      <c r="C123" s="1052"/>
      <c r="D123" s="1052"/>
      <c r="E123" s="1052"/>
      <c r="F123" s="1052"/>
      <c r="G123" s="1053"/>
      <c r="H123" s="1058" t="s">
        <v>747</v>
      </c>
      <c r="I123" s="1052"/>
      <c r="J123" s="1052"/>
      <c r="K123" s="1053"/>
      <c r="L123" s="1058" t="s">
        <v>746</v>
      </c>
      <c r="M123" s="1052"/>
      <c r="N123" s="1052"/>
      <c r="O123" s="1053"/>
      <c r="P123" s="1058" t="s">
        <v>745</v>
      </c>
      <c r="Q123" s="1052"/>
      <c r="R123" s="1052"/>
      <c r="S123" s="1052"/>
      <c r="T123" s="1053"/>
      <c r="U123" s="1058" t="s">
        <v>744</v>
      </c>
      <c r="V123" s="1052"/>
      <c r="W123" s="1052"/>
      <c r="X123" s="1053"/>
      <c r="Y123" s="1061" t="s">
        <v>743</v>
      </c>
      <c r="Z123" s="1062"/>
      <c r="AA123" s="1062"/>
      <c r="AB123" s="1062"/>
      <c r="AC123" s="1062"/>
      <c r="AD123" s="1062"/>
      <c r="AE123" s="1062"/>
      <c r="AF123" s="1168"/>
      <c r="AG123" s="1044" t="s">
        <v>742</v>
      </c>
      <c r="AH123" s="1044"/>
      <c r="AI123" s="1044"/>
      <c r="AJ123" s="1044"/>
      <c r="AK123" s="1058" t="s">
        <v>741</v>
      </c>
      <c r="AL123" s="1052"/>
      <c r="AM123" s="1052"/>
      <c r="AN123" s="1053"/>
      <c r="AO123" s="1058" t="s">
        <v>740</v>
      </c>
      <c r="AP123" s="1052"/>
      <c r="AQ123" s="1052"/>
      <c r="AR123" s="1053"/>
      <c r="AS123" s="1058" t="s">
        <v>739</v>
      </c>
      <c r="AT123" s="1052"/>
      <c r="AU123" s="1052"/>
      <c r="AV123" s="1053"/>
      <c r="AW123" s="1058" t="s">
        <v>738</v>
      </c>
      <c r="AX123" s="1052"/>
      <c r="AY123" s="1052"/>
      <c r="AZ123" s="1052"/>
      <c r="BA123" s="318"/>
      <c r="BB123" s="318"/>
      <c r="BC123" s="318"/>
      <c r="BD123" s="318"/>
      <c r="BE123" s="318"/>
      <c r="BF123" s="318"/>
      <c r="BG123" s="246"/>
      <c r="BH123" s="246"/>
      <c r="BI123" s="246"/>
      <c r="BJ123" s="246"/>
    </row>
    <row r="124" spans="1:65" s="205" customFormat="1" ht="50.1" customHeight="1">
      <c r="A124" s="261"/>
      <c r="B124" s="1056"/>
      <c r="C124" s="1056"/>
      <c r="D124" s="1056"/>
      <c r="E124" s="1056"/>
      <c r="F124" s="1056"/>
      <c r="G124" s="1057"/>
      <c r="H124" s="1060"/>
      <c r="I124" s="1056"/>
      <c r="J124" s="1056"/>
      <c r="K124" s="1057"/>
      <c r="L124" s="1060"/>
      <c r="M124" s="1056"/>
      <c r="N124" s="1056"/>
      <c r="O124" s="1057"/>
      <c r="P124" s="1060"/>
      <c r="Q124" s="1056"/>
      <c r="R124" s="1056"/>
      <c r="S124" s="1056"/>
      <c r="T124" s="1057"/>
      <c r="U124" s="1060"/>
      <c r="V124" s="1056"/>
      <c r="W124" s="1056"/>
      <c r="X124" s="1057"/>
      <c r="Y124" s="1061" t="s">
        <v>725</v>
      </c>
      <c r="Z124" s="1062"/>
      <c r="AA124" s="1062"/>
      <c r="AB124" s="1168"/>
      <c r="AC124" s="1061" t="s">
        <v>724</v>
      </c>
      <c r="AD124" s="1062"/>
      <c r="AE124" s="1062"/>
      <c r="AF124" s="1168"/>
      <c r="AG124" s="1044"/>
      <c r="AH124" s="1044"/>
      <c r="AI124" s="1044"/>
      <c r="AJ124" s="1044"/>
      <c r="AK124" s="1060"/>
      <c r="AL124" s="1056"/>
      <c r="AM124" s="1056"/>
      <c r="AN124" s="1057"/>
      <c r="AO124" s="1060"/>
      <c r="AP124" s="1056"/>
      <c r="AQ124" s="1056"/>
      <c r="AR124" s="1057"/>
      <c r="AS124" s="1060"/>
      <c r="AT124" s="1056"/>
      <c r="AU124" s="1056"/>
      <c r="AV124" s="1057"/>
      <c r="AW124" s="1060"/>
      <c r="AX124" s="1056"/>
      <c r="AY124" s="1056"/>
      <c r="AZ124" s="1056"/>
      <c r="BA124" s="318"/>
      <c r="BB124" s="318"/>
      <c r="BC124" s="318"/>
      <c r="BD124" s="318"/>
      <c r="BE124" s="318"/>
      <c r="BF124" s="318"/>
      <c r="BG124" s="246"/>
      <c r="BH124" s="246"/>
      <c r="BI124" s="246"/>
      <c r="BJ124" s="246"/>
    </row>
    <row r="125" spans="1:65" s="371" customFormat="1">
      <c r="A125" s="180"/>
      <c r="B125" s="1589">
        <v>1</v>
      </c>
      <c r="C125" s="1589"/>
      <c r="D125" s="1589"/>
      <c r="E125" s="1589"/>
      <c r="F125" s="1589"/>
      <c r="G125" s="1590"/>
      <c r="H125" s="1625">
        <v>2</v>
      </c>
      <c r="I125" s="1589"/>
      <c r="J125" s="1589"/>
      <c r="K125" s="1590"/>
      <c r="L125" s="1625">
        <v>3</v>
      </c>
      <c r="M125" s="1589"/>
      <c r="N125" s="1589"/>
      <c r="O125" s="1590"/>
      <c r="P125" s="1625">
        <v>4</v>
      </c>
      <c r="Q125" s="1589"/>
      <c r="R125" s="1589"/>
      <c r="S125" s="1589"/>
      <c r="T125" s="1590"/>
      <c r="U125" s="1625">
        <v>5</v>
      </c>
      <c r="V125" s="1589"/>
      <c r="W125" s="1589"/>
      <c r="X125" s="1590"/>
      <c r="Y125" s="1625">
        <v>6</v>
      </c>
      <c r="Z125" s="1589"/>
      <c r="AA125" s="1589"/>
      <c r="AB125" s="1590"/>
      <c r="AC125" s="1625">
        <v>7</v>
      </c>
      <c r="AD125" s="1589"/>
      <c r="AE125" s="1589"/>
      <c r="AF125" s="1590"/>
      <c r="AG125" s="1625">
        <v>8</v>
      </c>
      <c r="AH125" s="1589"/>
      <c r="AI125" s="1589"/>
      <c r="AJ125" s="1590"/>
      <c r="AK125" s="1625">
        <v>9</v>
      </c>
      <c r="AL125" s="1589"/>
      <c r="AM125" s="1589"/>
      <c r="AN125" s="1590"/>
      <c r="AO125" s="1625">
        <v>10</v>
      </c>
      <c r="AP125" s="1589"/>
      <c r="AQ125" s="1589"/>
      <c r="AR125" s="1590"/>
      <c r="AS125" s="1625">
        <v>11</v>
      </c>
      <c r="AT125" s="1589"/>
      <c r="AU125" s="1589"/>
      <c r="AV125" s="1590"/>
      <c r="AW125" s="1625">
        <v>12</v>
      </c>
      <c r="AX125" s="1589"/>
      <c r="AY125" s="1589"/>
      <c r="AZ125" s="1589"/>
      <c r="BA125" s="237"/>
      <c r="BB125" s="237"/>
      <c r="BC125" s="237"/>
      <c r="BD125" s="237"/>
      <c r="BE125" s="237"/>
      <c r="BF125" s="237"/>
      <c r="BG125" s="372"/>
      <c r="BH125" s="372"/>
      <c r="BI125" s="372"/>
      <c r="BJ125" s="372"/>
    </row>
    <row r="126" spans="1:65" s="205" customFormat="1" ht="18" customHeight="1">
      <c r="A126" s="261"/>
      <c r="B126" s="1588">
        <v>33701000</v>
      </c>
      <c r="C126" s="1588"/>
      <c r="D126" s="1588"/>
      <c r="E126" s="1588"/>
      <c r="F126" s="1588"/>
      <c r="G126" s="1588"/>
      <c r="H126" s="1232" t="str">
        <f>R79</f>
        <v>43:40:003632:576</v>
      </c>
      <c r="I126" s="1588"/>
      <c r="J126" s="1588"/>
      <c r="K126" s="1588"/>
      <c r="L126" s="1733" t="s">
        <v>1076</v>
      </c>
      <c r="M126" s="1733"/>
      <c r="N126" s="1733"/>
      <c r="O126" s="1733"/>
      <c r="P126" s="1851">
        <v>297972.09999999998</v>
      </c>
      <c r="Q126" s="1852"/>
      <c r="R126" s="1852"/>
      <c r="S126" s="1852"/>
      <c r="T126" s="1852"/>
      <c r="U126" s="1588">
        <v>1</v>
      </c>
      <c r="V126" s="1588"/>
      <c r="W126" s="1588"/>
      <c r="X126" s="1588"/>
      <c r="Y126" s="1588"/>
      <c r="Z126" s="1588"/>
      <c r="AA126" s="1588"/>
      <c r="AB126" s="1588"/>
      <c r="AC126" s="1588"/>
      <c r="AD126" s="1588"/>
      <c r="AE126" s="1588"/>
      <c r="AF126" s="1588"/>
      <c r="AG126" s="1853">
        <f>AW126/AK126*100</f>
        <v>81686.666666666672</v>
      </c>
      <c r="AH126" s="1853"/>
      <c r="AI126" s="1853"/>
      <c r="AJ126" s="1853"/>
      <c r="AK126" s="1588">
        <v>1.5</v>
      </c>
      <c r="AL126" s="1588"/>
      <c r="AM126" s="1588"/>
      <c r="AN126" s="1588"/>
      <c r="AO126" s="1588">
        <v>12</v>
      </c>
      <c r="AP126" s="1588"/>
      <c r="AQ126" s="1588"/>
      <c r="AR126" s="1588"/>
      <c r="AS126" s="1588">
        <v>1</v>
      </c>
      <c r="AT126" s="1588"/>
      <c r="AU126" s="1588"/>
      <c r="AV126" s="1588"/>
      <c r="AW126" s="1839">
        <v>1225.3</v>
      </c>
      <c r="AX126" s="1839"/>
      <c r="AY126" s="1839"/>
      <c r="AZ126" s="1839"/>
      <c r="BA126" s="237"/>
      <c r="BB126" s="237"/>
      <c r="BC126" s="237"/>
      <c r="BD126" s="237"/>
      <c r="BE126" s="237"/>
      <c r="BF126" s="237"/>
      <c r="BG126" s="246"/>
      <c r="BH126" s="246"/>
      <c r="BI126" s="246"/>
      <c r="BJ126" s="246"/>
    </row>
    <row r="127" spans="1:65" s="205" customFormat="1" ht="18" customHeight="1">
      <c r="A127" s="261"/>
      <c r="B127" s="1588"/>
      <c r="C127" s="1588"/>
      <c r="D127" s="1588"/>
      <c r="E127" s="1588"/>
      <c r="F127" s="1588"/>
      <c r="G127" s="1588"/>
      <c r="H127" s="1588"/>
      <c r="I127" s="1588"/>
      <c r="J127" s="1588"/>
      <c r="K127" s="1588"/>
      <c r="L127" s="1588"/>
      <c r="M127" s="1588"/>
      <c r="N127" s="1588"/>
      <c r="O127" s="1588"/>
      <c r="P127" s="1588"/>
      <c r="Q127" s="1588"/>
      <c r="R127" s="1588"/>
      <c r="S127" s="1588"/>
      <c r="T127" s="1588"/>
      <c r="U127" s="1588"/>
      <c r="V127" s="1588"/>
      <c r="W127" s="1588"/>
      <c r="X127" s="1588"/>
      <c r="Y127" s="1588"/>
      <c r="Z127" s="1588"/>
      <c r="AA127" s="1588"/>
      <c r="AB127" s="1588"/>
      <c r="AC127" s="1588"/>
      <c r="AD127" s="1588"/>
      <c r="AE127" s="1588"/>
      <c r="AF127" s="1588"/>
      <c r="AG127" s="1588"/>
      <c r="AH127" s="1588"/>
      <c r="AI127" s="1588"/>
      <c r="AJ127" s="1588"/>
      <c r="AK127" s="1588"/>
      <c r="AL127" s="1588"/>
      <c r="AM127" s="1588"/>
      <c r="AN127" s="1588"/>
      <c r="AO127" s="1588"/>
      <c r="AP127" s="1588"/>
      <c r="AQ127" s="1588"/>
      <c r="AR127" s="1588"/>
      <c r="AS127" s="1588"/>
      <c r="AT127" s="1588"/>
      <c r="AU127" s="1588"/>
      <c r="AV127" s="1588"/>
      <c r="AW127" s="1839"/>
      <c r="AX127" s="1839"/>
      <c r="AY127" s="1839"/>
      <c r="AZ127" s="1839"/>
      <c r="BA127" s="237"/>
      <c r="BB127" s="237"/>
      <c r="BC127" s="237"/>
      <c r="BD127" s="237"/>
      <c r="BE127" s="237"/>
      <c r="BF127" s="237"/>
      <c r="BG127" s="246"/>
      <c r="BH127" s="246"/>
      <c r="BI127" s="246"/>
      <c r="BJ127" s="246"/>
    </row>
    <row r="128" spans="1:65" s="205" customFormat="1" ht="18" customHeight="1">
      <c r="A128" s="261"/>
      <c r="B128" s="1800" t="s">
        <v>352</v>
      </c>
      <c r="C128" s="1800"/>
      <c r="D128" s="1800"/>
      <c r="E128" s="1800"/>
      <c r="F128" s="1800"/>
      <c r="G128" s="1800"/>
      <c r="H128" s="1228" t="s">
        <v>6</v>
      </c>
      <c r="I128" s="1228"/>
      <c r="J128" s="1228"/>
      <c r="K128" s="1228"/>
      <c r="L128" s="1228" t="s">
        <v>6</v>
      </c>
      <c r="M128" s="1228"/>
      <c r="N128" s="1228"/>
      <c r="O128" s="1228"/>
      <c r="P128" s="1588"/>
      <c r="Q128" s="1588"/>
      <c r="R128" s="1588"/>
      <c r="S128" s="1588"/>
      <c r="T128" s="1588"/>
      <c r="U128" s="1228" t="s">
        <v>6</v>
      </c>
      <c r="V128" s="1228"/>
      <c r="W128" s="1228"/>
      <c r="X128" s="1228"/>
      <c r="Y128" s="1228" t="s">
        <v>6</v>
      </c>
      <c r="Z128" s="1228"/>
      <c r="AA128" s="1228"/>
      <c r="AB128" s="1228"/>
      <c r="AC128" s="1588"/>
      <c r="AD128" s="1588"/>
      <c r="AE128" s="1588"/>
      <c r="AF128" s="1588"/>
      <c r="AG128" s="1588"/>
      <c r="AH128" s="1588"/>
      <c r="AI128" s="1588"/>
      <c r="AJ128" s="1588"/>
      <c r="AK128" s="1228" t="s">
        <v>6</v>
      </c>
      <c r="AL128" s="1228"/>
      <c r="AM128" s="1228"/>
      <c r="AN128" s="1228"/>
      <c r="AO128" s="1228" t="s">
        <v>6</v>
      </c>
      <c r="AP128" s="1228"/>
      <c r="AQ128" s="1228"/>
      <c r="AR128" s="1228"/>
      <c r="AS128" s="1228" t="s">
        <v>6</v>
      </c>
      <c r="AT128" s="1228"/>
      <c r="AU128" s="1228"/>
      <c r="AV128" s="1228"/>
      <c r="AW128" s="1839">
        <f>SUM(AW126:AZ127)</f>
        <v>1225.3</v>
      </c>
      <c r="AX128" s="1839"/>
      <c r="AY128" s="1839"/>
      <c r="AZ128" s="1839"/>
      <c r="BA128" s="237"/>
      <c r="BB128" s="237"/>
      <c r="BC128" s="237"/>
      <c r="BD128" s="237"/>
      <c r="BE128" s="237"/>
      <c r="BF128" s="237"/>
      <c r="BG128" s="246"/>
      <c r="BH128" s="246"/>
      <c r="BI128" s="246"/>
      <c r="BJ128" s="246"/>
    </row>
    <row r="130" spans="1:65" s="369" customFormat="1" ht="33.75" hidden="1" customHeight="1">
      <c r="A130" s="267"/>
      <c r="B130" s="1052" t="s">
        <v>737</v>
      </c>
      <c r="C130" s="1052"/>
      <c r="D130" s="1052"/>
      <c r="E130" s="1052"/>
      <c r="F130" s="1052"/>
      <c r="G130" s="1053"/>
      <c r="H130" s="1058" t="s">
        <v>736</v>
      </c>
      <c r="I130" s="1052"/>
      <c r="J130" s="1052"/>
      <c r="K130" s="1053"/>
      <c r="L130" s="1058" t="s">
        <v>735</v>
      </c>
      <c r="M130" s="1052"/>
      <c r="N130" s="1052"/>
      <c r="O130" s="1053"/>
      <c r="P130" s="1061" t="s">
        <v>734</v>
      </c>
      <c r="Q130" s="1062"/>
      <c r="R130" s="1062"/>
      <c r="S130" s="1062"/>
      <c r="T130" s="1062"/>
      <c r="U130" s="1062"/>
      <c r="V130" s="1062"/>
      <c r="W130" s="1062"/>
      <c r="X130" s="1062"/>
      <c r="Y130" s="1062"/>
      <c r="Z130" s="1062"/>
      <c r="AA130" s="1062"/>
      <c r="AB130" s="1062"/>
      <c r="AC130" s="1062"/>
      <c r="AD130" s="1062"/>
      <c r="AE130" s="1062"/>
      <c r="AF130" s="1062"/>
      <c r="AG130" s="1062"/>
      <c r="AH130" s="1062"/>
      <c r="AI130" s="1062"/>
      <c r="AJ130" s="1062"/>
      <c r="AK130" s="1062"/>
      <c r="AL130" s="1062"/>
      <c r="AM130" s="1062"/>
      <c r="AN130" s="1062"/>
      <c r="AO130" s="1062"/>
      <c r="AP130" s="1062"/>
      <c r="AQ130" s="1168"/>
      <c r="AR130" s="1058" t="s">
        <v>733</v>
      </c>
      <c r="AS130" s="1052"/>
      <c r="AT130" s="1052"/>
      <c r="AU130" s="1053"/>
      <c r="AV130" s="1058" t="s">
        <v>1</v>
      </c>
      <c r="AW130" s="1053"/>
      <c r="AX130" s="1058" t="s">
        <v>732</v>
      </c>
      <c r="AY130" s="1052"/>
      <c r="AZ130" s="1052"/>
      <c r="BA130" s="239"/>
      <c r="BB130" s="239"/>
      <c r="BC130" s="239"/>
      <c r="BD130" s="239"/>
      <c r="BE130" s="239"/>
      <c r="BF130" s="239"/>
      <c r="BG130" s="370"/>
      <c r="BH130" s="370"/>
      <c r="BI130" s="370"/>
      <c r="BJ130" s="370"/>
      <c r="BK130" s="370"/>
      <c r="BL130" s="370"/>
      <c r="BM130" s="370"/>
    </row>
    <row r="131" spans="1:65" s="366" customFormat="1" ht="50.1" hidden="1" customHeight="1">
      <c r="A131" s="368"/>
      <c r="B131" s="1054"/>
      <c r="C131" s="1054"/>
      <c r="D131" s="1054"/>
      <c r="E131" s="1054"/>
      <c r="F131" s="1054"/>
      <c r="G131" s="1055"/>
      <c r="H131" s="1059"/>
      <c r="I131" s="1054"/>
      <c r="J131" s="1054"/>
      <c r="K131" s="1055"/>
      <c r="L131" s="1059"/>
      <c r="M131" s="1054"/>
      <c r="N131" s="1054"/>
      <c r="O131" s="1055"/>
      <c r="P131" s="1061" t="s">
        <v>731</v>
      </c>
      <c r="Q131" s="1062"/>
      <c r="R131" s="1062"/>
      <c r="S131" s="1062"/>
      <c r="T131" s="1062"/>
      <c r="U131" s="1062"/>
      <c r="V131" s="1168"/>
      <c r="W131" s="1061" t="s">
        <v>730</v>
      </c>
      <c r="X131" s="1062"/>
      <c r="Y131" s="1062"/>
      <c r="Z131" s="1062"/>
      <c r="AA131" s="1062"/>
      <c r="AB131" s="1062"/>
      <c r="AC131" s="1168"/>
      <c r="AD131" s="1061" t="s">
        <v>729</v>
      </c>
      <c r="AE131" s="1062"/>
      <c r="AF131" s="1062"/>
      <c r="AG131" s="1062"/>
      <c r="AH131" s="1062"/>
      <c r="AI131" s="1062"/>
      <c r="AJ131" s="1168"/>
      <c r="AK131" s="1061" t="s">
        <v>728</v>
      </c>
      <c r="AL131" s="1062"/>
      <c r="AM131" s="1062"/>
      <c r="AN131" s="1062"/>
      <c r="AO131" s="1062"/>
      <c r="AP131" s="1062"/>
      <c r="AQ131" s="1168"/>
      <c r="AR131" s="1059"/>
      <c r="AS131" s="1054"/>
      <c r="AT131" s="1054"/>
      <c r="AU131" s="1055"/>
      <c r="AV131" s="1059"/>
      <c r="AW131" s="1055"/>
      <c r="AX131" s="1059"/>
      <c r="AY131" s="1054"/>
      <c r="AZ131" s="1054"/>
      <c r="BA131" s="239"/>
      <c r="BB131" s="239"/>
      <c r="BC131" s="239"/>
      <c r="BD131" s="239"/>
      <c r="BE131" s="239"/>
      <c r="BF131" s="239"/>
      <c r="BG131" s="367"/>
      <c r="BH131" s="367"/>
      <c r="BI131" s="367"/>
      <c r="BJ131" s="367"/>
      <c r="BK131" s="367"/>
      <c r="BL131" s="367"/>
      <c r="BM131" s="367"/>
    </row>
    <row r="132" spans="1:65" s="366" customFormat="1" ht="50.1" hidden="1" customHeight="1">
      <c r="A132" s="368"/>
      <c r="B132" s="1056"/>
      <c r="C132" s="1056"/>
      <c r="D132" s="1056"/>
      <c r="E132" s="1056"/>
      <c r="F132" s="1056"/>
      <c r="G132" s="1057"/>
      <c r="H132" s="1060"/>
      <c r="I132" s="1056"/>
      <c r="J132" s="1056"/>
      <c r="K132" s="1057"/>
      <c r="L132" s="1060"/>
      <c r="M132" s="1056"/>
      <c r="N132" s="1056"/>
      <c r="O132" s="1057"/>
      <c r="P132" s="1061" t="s">
        <v>725</v>
      </c>
      <c r="Q132" s="1062"/>
      <c r="R132" s="1168"/>
      <c r="S132" s="1061" t="s">
        <v>727</v>
      </c>
      <c r="T132" s="1062"/>
      <c r="U132" s="1062"/>
      <c r="V132" s="1168"/>
      <c r="W132" s="1061" t="s">
        <v>725</v>
      </c>
      <c r="X132" s="1062"/>
      <c r="Y132" s="1168"/>
      <c r="Z132" s="1061" t="s">
        <v>726</v>
      </c>
      <c r="AA132" s="1062"/>
      <c r="AB132" s="1062"/>
      <c r="AC132" s="1168"/>
      <c r="AD132" s="1061" t="s">
        <v>725</v>
      </c>
      <c r="AE132" s="1062"/>
      <c r="AF132" s="1168"/>
      <c r="AG132" s="1061" t="s">
        <v>724</v>
      </c>
      <c r="AH132" s="1062"/>
      <c r="AI132" s="1062"/>
      <c r="AJ132" s="1168"/>
      <c r="AK132" s="1061" t="s">
        <v>725</v>
      </c>
      <c r="AL132" s="1062"/>
      <c r="AM132" s="1168"/>
      <c r="AN132" s="1061" t="s">
        <v>724</v>
      </c>
      <c r="AO132" s="1062"/>
      <c r="AP132" s="1062"/>
      <c r="AQ132" s="1168"/>
      <c r="AR132" s="1060"/>
      <c r="AS132" s="1056"/>
      <c r="AT132" s="1056"/>
      <c r="AU132" s="1057"/>
      <c r="AV132" s="1060"/>
      <c r="AW132" s="1057"/>
      <c r="AX132" s="1060"/>
      <c r="AY132" s="1056"/>
      <c r="AZ132" s="1056"/>
      <c r="BA132" s="239"/>
      <c r="BB132" s="239"/>
      <c r="BC132" s="239"/>
      <c r="BD132" s="239"/>
      <c r="BE132" s="239"/>
      <c r="BF132" s="239"/>
      <c r="BG132" s="367"/>
      <c r="BH132" s="367"/>
      <c r="BI132" s="367"/>
      <c r="BJ132" s="367"/>
      <c r="BK132" s="367"/>
      <c r="BL132" s="367"/>
      <c r="BM132" s="367"/>
    </row>
    <row r="133" spans="1:65" s="182" customFormat="1" ht="15" hidden="1" customHeight="1" thickBot="1">
      <c r="A133" s="261"/>
      <c r="B133" s="1854">
        <v>1</v>
      </c>
      <c r="C133" s="1854"/>
      <c r="D133" s="1854"/>
      <c r="E133" s="1854"/>
      <c r="F133" s="1854"/>
      <c r="G133" s="1799"/>
      <c r="H133" s="1798">
        <v>13</v>
      </c>
      <c r="I133" s="1854"/>
      <c r="J133" s="1854"/>
      <c r="K133" s="1799"/>
      <c r="L133" s="1798">
        <v>14</v>
      </c>
      <c r="M133" s="1854"/>
      <c r="N133" s="1854"/>
      <c r="O133" s="1799"/>
      <c r="P133" s="1798">
        <v>15</v>
      </c>
      <c r="Q133" s="1854"/>
      <c r="R133" s="1799"/>
      <c r="S133" s="1798">
        <v>16</v>
      </c>
      <c r="T133" s="1854"/>
      <c r="U133" s="1854"/>
      <c r="V133" s="1799"/>
      <c r="W133" s="1798">
        <v>17</v>
      </c>
      <c r="X133" s="1854"/>
      <c r="Y133" s="1799"/>
      <c r="Z133" s="1798">
        <v>18</v>
      </c>
      <c r="AA133" s="1854"/>
      <c r="AB133" s="1854"/>
      <c r="AC133" s="1799"/>
      <c r="AD133" s="1798">
        <v>19</v>
      </c>
      <c r="AE133" s="1854"/>
      <c r="AF133" s="1799"/>
      <c r="AG133" s="1798">
        <v>20</v>
      </c>
      <c r="AH133" s="1854"/>
      <c r="AI133" s="1854"/>
      <c r="AJ133" s="1799"/>
      <c r="AK133" s="1798">
        <v>21</v>
      </c>
      <c r="AL133" s="1854"/>
      <c r="AM133" s="1799"/>
      <c r="AN133" s="1798">
        <v>22</v>
      </c>
      <c r="AO133" s="1854"/>
      <c r="AP133" s="1854"/>
      <c r="AQ133" s="1799"/>
      <c r="AR133" s="1798">
        <v>23</v>
      </c>
      <c r="AS133" s="1854"/>
      <c r="AT133" s="1854"/>
      <c r="AU133" s="1799"/>
      <c r="AV133" s="1798">
        <v>24</v>
      </c>
      <c r="AW133" s="1799"/>
      <c r="AX133" s="1798">
        <v>25</v>
      </c>
      <c r="AY133" s="1854"/>
      <c r="AZ133" s="1854"/>
      <c r="BA133" s="237"/>
      <c r="BB133" s="237"/>
      <c r="BC133" s="237"/>
      <c r="BD133" s="237"/>
      <c r="BE133" s="237"/>
      <c r="BF133" s="237"/>
      <c r="BG133" s="365"/>
      <c r="BH133" s="365"/>
      <c r="BI133" s="365"/>
      <c r="BJ133" s="365"/>
      <c r="BK133" s="365"/>
      <c r="BL133" s="365"/>
      <c r="BM133" s="365"/>
    </row>
    <row r="134" spans="1:65" s="182" customFormat="1" ht="18" hidden="1" customHeight="1">
      <c r="A134" s="177"/>
      <c r="B134" s="1796"/>
      <c r="C134" s="1860"/>
      <c r="D134" s="1860"/>
      <c r="E134" s="1860"/>
      <c r="F134" s="1860"/>
      <c r="G134" s="1797"/>
      <c r="H134" s="1796"/>
      <c r="I134" s="1860"/>
      <c r="J134" s="1860"/>
      <c r="K134" s="1797"/>
      <c r="L134" s="1796"/>
      <c r="M134" s="1860"/>
      <c r="N134" s="1860"/>
      <c r="O134" s="1797"/>
      <c r="P134" s="1796"/>
      <c r="Q134" s="1860"/>
      <c r="R134" s="1797"/>
      <c r="S134" s="1796"/>
      <c r="T134" s="1860"/>
      <c r="U134" s="1860"/>
      <c r="V134" s="1797"/>
      <c r="W134" s="1796"/>
      <c r="X134" s="1860"/>
      <c r="Y134" s="1797"/>
      <c r="Z134" s="1796"/>
      <c r="AA134" s="1860"/>
      <c r="AB134" s="1860"/>
      <c r="AC134" s="1797"/>
      <c r="AD134" s="1796"/>
      <c r="AE134" s="1860"/>
      <c r="AF134" s="1797"/>
      <c r="AG134" s="1796"/>
      <c r="AH134" s="1860"/>
      <c r="AI134" s="1860"/>
      <c r="AJ134" s="1797"/>
      <c r="AK134" s="1796"/>
      <c r="AL134" s="1860"/>
      <c r="AM134" s="1797"/>
      <c r="AN134" s="1796"/>
      <c r="AO134" s="1860"/>
      <c r="AP134" s="1860"/>
      <c r="AQ134" s="1797"/>
      <c r="AR134" s="1796"/>
      <c r="AS134" s="1860"/>
      <c r="AT134" s="1860"/>
      <c r="AU134" s="1797"/>
      <c r="AV134" s="1858" t="s">
        <v>7</v>
      </c>
      <c r="AW134" s="1859"/>
      <c r="AX134" s="1796"/>
      <c r="AY134" s="1860"/>
      <c r="AZ134" s="1861"/>
      <c r="BA134" s="316"/>
      <c r="BB134" s="316"/>
      <c r="BC134" s="316"/>
      <c r="BD134" s="316"/>
      <c r="BE134" s="316"/>
      <c r="BF134" s="316"/>
      <c r="BG134" s="365"/>
      <c r="BH134" s="365"/>
      <c r="BI134" s="365"/>
      <c r="BJ134" s="365"/>
      <c r="BK134" s="365"/>
      <c r="BL134" s="365"/>
      <c r="BM134" s="365"/>
    </row>
    <row r="135" spans="1:65" s="182" customFormat="1" ht="18" hidden="1" customHeight="1">
      <c r="A135" s="177"/>
      <c r="B135" s="1626"/>
      <c r="C135" s="1627"/>
      <c r="D135" s="1627"/>
      <c r="E135" s="1627"/>
      <c r="F135" s="1627"/>
      <c r="G135" s="1628"/>
      <c r="H135" s="1626"/>
      <c r="I135" s="1627"/>
      <c r="J135" s="1627"/>
      <c r="K135" s="1628"/>
      <c r="L135" s="1626"/>
      <c r="M135" s="1627"/>
      <c r="N135" s="1627"/>
      <c r="O135" s="1628"/>
      <c r="P135" s="1626"/>
      <c r="Q135" s="1627"/>
      <c r="R135" s="1628"/>
      <c r="S135" s="1626"/>
      <c r="T135" s="1627"/>
      <c r="U135" s="1627"/>
      <c r="V135" s="1628"/>
      <c r="W135" s="1626"/>
      <c r="X135" s="1627"/>
      <c r="Y135" s="1628"/>
      <c r="Z135" s="1626"/>
      <c r="AA135" s="1627"/>
      <c r="AB135" s="1627"/>
      <c r="AC135" s="1628"/>
      <c r="AD135" s="1626"/>
      <c r="AE135" s="1627"/>
      <c r="AF135" s="1628"/>
      <c r="AG135" s="1626"/>
      <c r="AH135" s="1627"/>
      <c r="AI135" s="1627"/>
      <c r="AJ135" s="1628"/>
      <c r="AK135" s="1626"/>
      <c r="AL135" s="1627"/>
      <c r="AM135" s="1628"/>
      <c r="AN135" s="1626" t="s">
        <v>614</v>
      </c>
      <c r="AO135" s="1627"/>
      <c r="AP135" s="1627"/>
      <c r="AQ135" s="1628"/>
      <c r="AR135" s="1626"/>
      <c r="AS135" s="1627"/>
      <c r="AT135" s="1627"/>
      <c r="AU135" s="1628"/>
      <c r="AV135" s="1250" t="s">
        <v>9</v>
      </c>
      <c r="AW135" s="1252"/>
      <c r="AX135" s="1626"/>
      <c r="AY135" s="1627"/>
      <c r="AZ135" s="1865"/>
      <c r="BA135" s="316"/>
      <c r="BB135" s="316"/>
      <c r="BC135" s="316"/>
      <c r="BD135" s="316"/>
      <c r="BE135" s="316"/>
      <c r="BF135" s="316"/>
      <c r="BG135" s="365"/>
      <c r="BH135" s="365"/>
      <c r="BI135" s="365"/>
      <c r="BJ135" s="365"/>
      <c r="BK135" s="365"/>
      <c r="BL135" s="365"/>
      <c r="BM135" s="365"/>
    </row>
    <row r="136" spans="1:65" s="182" customFormat="1" ht="18" hidden="1" customHeight="1">
      <c r="A136" s="177"/>
      <c r="B136" s="1626"/>
      <c r="C136" s="1627"/>
      <c r="D136" s="1627"/>
      <c r="E136" s="1627"/>
      <c r="F136" s="1627"/>
      <c r="G136" s="1628"/>
      <c r="H136" s="1626"/>
      <c r="I136" s="1627"/>
      <c r="J136" s="1627"/>
      <c r="K136" s="1628"/>
      <c r="L136" s="1626"/>
      <c r="M136" s="1627"/>
      <c r="N136" s="1627"/>
      <c r="O136" s="1628"/>
      <c r="P136" s="1626"/>
      <c r="Q136" s="1627"/>
      <c r="R136" s="1628"/>
      <c r="S136" s="1626"/>
      <c r="T136" s="1627"/>
      <c r="U136" s="1627"/>
      <c r="V136" s="1628"/>
      <c r="W136" s="1626"/>
      <c r="X136" s="1627"/>
      <c r="Y136" s="1628"/>
      <c r="Z136" s="1626"/>
      <c r="AA136" s="1627"/>
      <c r="AB136" s="1627"/>
      <c r="AC136" s="1628"/>
      <c r="AD136" s="1626"/>
      <c r="AE136" s="1627"/>
      <c r="AF136" s="1628"/>
      <c r="AG136" s="1626"/>
      <c r="AH136" s="1627"/>
      <c r="AI136" s="1627"/>
      <c r="AJ136" s="1628"/>
      <c r="AK136" s="1626"/>
      <c r="AL136" s="1627"/>
      <c r="AM136" s="1628"/>
      <c r="AN136" s="1626"/>
      <c r="AO136" s="1627"/>
      <c r="AP136" s="1627"/>
      <c r="AQ136" s="1628"/>
      <c r="AR136" s="1626"/>
      <c r="AS136" s="1627"/>
      <c r="AT136" s="1627"/>
      <c r="AU136" s="1628"/>
      <c r="AV136" s="1250" t="s">
        <v>555</v>
      </c>
      <c r="AW136" s="1252"/>
      <c r="AX136" s="1626"/>
      <c r="AY136" s="1627"/>
      <c r="AZ136" s="1865"/>
      <c r="BA136" s="316"/>
      <c r="BB136" s="316"/>
      <c r="BC136" s="316"/>
      <c r="BD136" s="316"/>
      <c r="BE136" s="316"/>
      <c r="BF136" s="316"/>
      <c r="BG136" s="365"/>
      <c r="BH136" s="365"/>
      <c r="BI136" s="365"/>
      <c r="BJ136" s="365"/>
      <c r="BK136" s="365"/>
      <c r="BL136" s="365"/>
      <c r="BM136" s="365"/>
    </row>
    <row r="137" spans="1:65" s="182" customFormat="1" ht="18" hidden="1" customHeight="1" thickBot="1">
      <c r="A137" s="177"/>
      <c r="B137" s="1866" t="s">
        <v>6</v>
      </c>
      <c r="C137" s="1867"/>
      <c r="D137" s="1867"/>
      <c r="E137" s="1867"/>
      <c r="F137" s="1867"/>
      <c r="G137" s="1290"/>
      <c r="H137" s="1798"/>
      <c r="I137" s="1854"/>
      <c r="J137" s="1854"/>
      <c r="K137" s="1799"/>
      <c r="L137" s="1866" t="s">
        <v>6</v>
      </c>
      <c r="M137" s="1867"/>
      <c r="N137" s="1867"/>
      <c r="O137" s="1290"/>
      <c r="P137" s="1866" t="s">
        <v>6</v>
      </c>
      <c r="Q137" s="1867"/>
      <c r="R137" s="1290"/>
      <c r="S137" s="1798"/>
      <c r="T137" s="1854"/>
      <c r="U137" s="1854"/>
      <c r="V137" s="1799"/>
      <c r="W137" s="1866" t="s">
        <v>6</v>
      </c>
      <c r="X137" s="1867"/>
      <c r="Y137" s="1290"/>
      <c r="Z137" s="1798"/>
      <c r="AA137" s="1854"/>
      <c r="AB137" s="1854"/>
      <c r="AC137" s="1799"/>
      <c r="AD137" s="1866" t="s">
        <v>6</v>
      </c>
      <c r="AE137" s="1867"/>
      <c r="AF137" s="1290"/>
      <c r="AG137" s="1798"/>
      <c r="AH137" s="1854"/>
      <c r="AI137" s="1854"/>
      <c r="AJ137" s="1799"/>
      <c r="AK137" s="1866" t="s">
        <v>6</v>
      </c>
      <c r="AL137" s="1867"/>
      <c r="AM137" s="1290"/>
      <c r="AN137" s="1798"/>
      <c r="AO137" s="1854"/>
      <c r="AP137" s="1854"/>
      <c r="AQ137" s="1799"/>
      <c r="AR137" s="1798"/>
      <c r="AS137" s="1854"/>
      <c r="AT137" s="1854"/>
      <c r="AU137" s="1799"/>
      <c r="AV137" s="1798">
        <v>9000</v>
      </c>
      <c r="AW137" s="1799"/>
      <c r="AX137" s="1862"/>
      <c r="AY137" s="1863"/>
      <c r="AZ137" s="1864"/>
      <c r="BA137" s="316"/>
      <c r="BB137" s="316"/>
      <c r="BC137" s="316"/>
      <c r="BD137" s="316"/>
      <c r="BE137" s="316"/>
      <c r="BF137" s="316"/>
      <c r="BG137" s="365"/>
      <c r="BH137" s="365"/>
      <c r="BI137" s="365"/>
      <c r="BJ137" s="365"/>
      <c r="BK137" s="365"/>
      <c r="BL137" s="365"/>
      <c r="BM137" s="365"/>
    </row>
    <row r="138" spans="1:65" s="178" customFormat="1" ht="9" customHeight="1">
      <c r="A138" s="177"/>
      <c r="B138" s="330"/>
      <c r="C138" s="330"/>
      <c r="D138" s="330"/>
      <c r="E138" s="330"/>
      <c r="F138" s="330"/>
      <c r="G138" s="330"/>
      <c r="H138" s="330"/>
      <c r="I138" s="330"/>
      <c r="J138" s="330"/>
      <c r="K138" s="330"/>
      <c r="L138" s="330"/>
      <c r="M138" s="330"/>
      <c r="N138" s="330"/>
      <c r="O138" s="330"/>
      <c r="P138" s="330"/>
      <c r="Q138" s="330"/>
      <c r="R138" s="330"/>
      <c r="S138" s="326"/>
      <c r="T138" s="326"/>
      <c r="U138" s="679"/>
      <c r="V138" s="679"/>
      <c r="W138" s="679"/>
      <c r="X138" s="679"/>
      <c r="Y138" s="679"/>
      <c r="Z138" s="679"/>
      <c r="AA138" s="679"/>
      <c r="AB138" s="679"/>
      <c r="AC138" s="698"/>
      <c r="AD138" s="698"/>
      <c r="AE138" s="698"/>
      <c r="AF138" s="698"/>
      <c r="AG138" s="698"/>
      <c r="AH138" s="698"/>
      <c r="AI138" s="698"/>
      <c r="AJ138" s="698"/>
      <c r="AK138" s="691"/>
      <c r="AL138" s="691"/>
      <c r="AM138" s="691"/>
      <c r="AN138" s="691"/>
      <c r="AO138" s="691"/>
      <c r="AP138" s="691"/>
      <c r="AQ138" s="691"/>
      <c r="AR138" s="691"/>
      <c r="AS138" s="691"/>
      <c r="AT138" s="691"/>
      <c r="AU138" s="691"/>
      <c r="AV138" s="691"/>
      <c r="AW138" s="691"/>
      <c r="AX138" s="691"/>
      <c r="AY138" s="691"/>
      <c r="AZ138" s="691"/>
    </row>
    <row r="139" spans="1:65" s="178" customFormat="1" ht="8.25" customHeight="1">
      <c r="A139" s="177"/>
      <c r="B139" s="266"/>
      <c r="C139" s="266"/>
      <c r="D139" s="266"/>
      <c r="E139" s="266"/>
      <c r="F139" s="266"/>
      <c r="G139" s="266"/>
      <c r="H139" s="266"/>
      <c r="I139" s="266"/>
      <c r="J139" s="691"/>
      <c r="K139" s="691"/>
      <c r="L139" s="691"/>
      <c r="M139" s="691"/>
      <c r="N139" s="691"/>
      <c r="O139" s="691"/>
      <c r="P139" s="691"/>
      <c r="Q139" s="691"/>
      <c r="R139" s="267"/>
      <c r="S139" s="267"/>
      <c r="T139" s="267"/>
      <c r="U139" s="267"/>
      <c r="V139" s="267"/>
      <c r="W139" s="698"/>
      <c r="X139" s="698"/>
      <c r="Y139" s="698"/>
      <c r="Z139" s="698"/>
      <c r="AA139" s="698"/>
      <c r="AB139" s="698"/>
      <c r="AC139" s="698"/>
      <c r="AD139" s="698"/>
      <c r="AE139" s="698"/>
      <c r="AF139" s="698"/>
      <c r="AG139" s="698"/>
      <c r="AH139" s="698"/>
      <c r="AI139" s="698"/>
      <c r="AJ139" s="698"/>
      <c r="AK139" s="698"/>
      <c r="AL139" s="698"/>
      <c r="AM139" s="698"/>
      <c r="AN139" s="698"/>
      <c r="AO139" s="698"/>
      <c r="AP139" s="698"/>
      <c r="AQ139" s="698"/>
      <c r="AR139" s="698"/>
      <c r="AS139" s="698"/>
      <c r="AT139" s="698"/>
      <c r="AU139" s="698"/>
      <c r="AV139" s="698"/>
      <c r="AW139" s="698"/>
      <c r="AX139" s="698"/>
      <c r="AY139" s="698"/>
      <c r="AZ139" s="698"/>
      <c r="BA139" s="247"/>
    </row>
    <row r="140" spans="1:65">
      <c r="A140" s="177"/>
      <c r="B140" s="693"/>
      <c r="C140" s="998" t="s">
        <v>436</v>
      </c>
      <c r="D140" s="998"/>
      <c r="E140" s="998"/>
      <c r="F140" s="998"/>
      <c r="G140" s="998"/>
      <c r="H140" s="998"/>
      <c r="I140" s="693"/>
      <c r="J140" s="349"/>
      <c r="K140" s="349"/>
      <c r="L140" s="349"/>
      <c r="M140" s="999" t="str">
        <f>р.2!F$129</f>
        <v>директор</v>
      </c>
      <c r="N140" s="999"/>
      <c r="O140" s="999"/>
      <c r="P140" s="999"/>
      <c r="Q140" s="999"/>
      <c r="R140" s="999"/>
      <c r="S140" s="999"/>
      <c r="T140" s="999"/>
      <c r="U140" s="999"/>
      <c r="V140" s="999"/>
      <c r="W140" s="999"/>
      <c r="X140" s="999"/>
      <c r="Y140" s="999"/>
      <c r="Z140" s="693"/>
      <c r="AA140" s="693"/>
      <c r="AB140" s="999"/>
      <c r="AC140" s="999"/>
      <c r="AD140" s="999"/>
      <c r="AE140" s="999"/>
      <c r="AF140" s="999"/>
      <c r="AG140" s="999"/>
      <c r="AH140" s="999"/>
      <c r="AI140" s="177"/>
      <c r="AJ140" s="177"/>
      <c r="AK140" s="999" t="str">
        <f>р.2!O$129</f>
        <v>/Л.А. Панюшева/</v>
      </c>
      <c r="AL140" s="999"/>
      <c r="AM140" s="999"/>
      <c r="AN140" s="999"/>
      <c r="AO140" s="999"/>
      <c r="AP140" s="999"/>
      <c r="AQ140" s="999"/>
      <c r="AR140" s="999"/>
      <c r="AS140" s="999"/>
      <c r="AT140" s="999"/>
      <c r="AU140" s="999"/>
      <c r="AV140" s="999"/>
      <c r="AW140" s="999"/>
      <c r="AX140" s="999"/>
      <c r="AY140" s="999"/>
      <c r="AZ140" s="999"/>
      <c r="BA140" s="697"/>
    </row>
    <row r="141" spans="1:65">
      <c r="A141" s="177"/>
      <c r="B141" s="693"/>
      <c r="C141" s="549" t="s">
        <v>437</v>
      </c>
      <c r="D141" s="549"/>
      <c r="E141" s="549"/>
      <c r="F141" s="549"/>
      <c r="G141" s="549"/>
      <c r="H141" s="549"/>
      <c r="I141" s="693"/>
      <c r="J141" s="198"/>
      <c r="K141" s="550"/>
      <c r="L141" s="198"/>
      <c r="M141" s="1000" t="s">
        <v>90</v>
      </c>
      <c r="N141" s="1000"/>
      <c r="O141" s="1000"/>
      <c r="P141" s="1000"/>
      <c r="Q141" s="1000"/>
      <c r="R141" s="1000"/>
      <c r="S141" s="1000"/>
      <c r="T141" s="1000"/>
      <c r="U141" s="1000"/>
      <c r="V141" s="1000"/>
      <c r="W141" s="1000"/>
      <c r="X141" s="1000"/>
      <c r="Y141" s="1000"/>
      <c r="Z141" s="272"/>
      <c r="AA141" s="272"/>
      <c r="AB141" s="1000" t="s">
        <v>42</v>
      </c>
      <c r="AC141" s="1000"/>
      <c r="AD141" s="1000"/>
      <c r="AE141" s="1000"/>
      <c r="AF141" s="1000"/>
      <c r="AG141" s="1000"/>
      <c r="AH141" s="1000"/>
      <c r="AI141" s="273"/>
      <c r="AJ141" s="273"/>
      <c r="AK141" s="1000" t="s">
        <v>41</v>
      </c>
      <c r="AL141" s="1000"/>
      <c r="AM141" s="1000"/>
      <c r="AN141" s="1000"/>
      <c r="AO141" s="1000"/>
      <c r="AP141" s="1000"/>
      <c r="AQ141" s="1000"/>
      <c r="AR141" s="1000"/>
      <c r="AS141" s="1000"/>
      <c r="AT141" s="1000"/>
      <c r="AU141" s="1000"/>
      <c r="AV141" s="1000"/>
      <c r="AW141" s="1000"/>
      <c r="AX141" s="1000"/>
      <c r="AY141" s="1000"/>
      <c r="AZ141" s="1000"/>
      <c r="BA141" s="697"/>
    </row>
    <row r="142" spans="1:65" s="248" customFormat="1" ht="18" customHeight="1">
      <c r="A142" s="177"/>
      <c r="B142" s="693"/>
      <c r="C142" s="693"/>
      <c r="D142" s="693"/>
      <c r="E142" s="693"/>
      <c r="F142" s="693"/>
      <c r="G142" s="693"/>
      <c r="H142" s="693"/>
      <c r="I142" s="693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3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</row>
    <row r="143" spans="1:65" s="248" customFormat="1" ht="18" customHeight="1">
      <c r="A143" s="274"/>
      <c r="B143" s="693"/>
      <c r="C143" s="998" t="s">
        <v>91</v>
      </c>
      <c r="D143" s="998"/>
      <c r="E143" s="998"/>
      <c r="F143" s="998"/>
      <c r="G143" s="998"/>
      <c r="H143" s="998"/>
      <c r="I143" s="693"/>
      <c r="J143" s="1002" t="s">
        <v>1089</v>
      </c>
      <c r="K143" s="1002"/>
      <c r="L143" s="1002"/>
      <c r="M143" s="1002"/>
      <c r="N143" s="1002"/>
      <c r="O143" s="1002"/>
      <c r="P143" s="1002"/>
      <c r="Q143" s="1002"/>
      <c r="R143" s="1002"/>
      <c r="S143" s="1002"/>
      <c r="T143" s="569"/>
      <c r="U143" s="1002"/>
      <c r="V143" s="1002"/>
      <c r="W143" s="1002"/>
      <c r="X143" s="1002"/>
      <c r="Y143" s="1002"/>
      <c r="Z143" s="1002"/>
      <c r="AA143" s="272"/>
      <c r="AB143" s="1223" t="s">
        <v>1090</v>
      </c>
      <c r="AC143" s="1223"/>
      <c r="AD143" s="1223"/>
      <c r="AE143" s="1223"/>
      <c r="AF143" s="1223"/>
      <c r="AG143" s="1223"/>
      <c r="AH143" s="1223"/>
      <c r="AI143" s="1223"/>
      <c r="AJ143" s="1223"/>
      <c r="AK143" s="1223"/>
      <c r="AL143" s="1223"/>
      <c r="AM143" s="1223"/>
      <c r="AN143" s="1223"/>
      <c r="AO143" s="273"/>
      <c r="AP143" s="273"/>
      <c r="AQ143" s="1230" t="s">
        <v>1091</v>
      </c>
      <c r="AR143" s="1230"/>
      <c r="AS143" s="1230"/>
      <c r="AT143" s="1230"/>
      <c r="AU143" s="1230"/>
      <c r="AV143" s="1230"/>
      <c r="AW143" s="1230"/>
      <c r="AX143" s="1230"/>
      <c r="AY143" s="1230"/>
      <c r="AZ143" s="1230"/>
    </row>
    <row r="144" spans="1:65" s="248" customFormat="1" ht="18" customHeight="1">
      <c r="A144" s="274"/>
      <c r="B144" s="693"/>
      <c r="C144" s="1224"/>
      <c r="D144" s="1224"/>
      <c r="E144" s="1224"/>
      <c r="F144" s="1224"/>
      <c r="G144" s="1224"/>
      <c r="H144" s="1224"/>
      <c r="I144" s="693"/>
      <c r="J144" s="995" t="s">
        <v>1144</v>
      </c>
      <c r="K144" s="995"/>
      <c r="L144" s="995"/>
      <c r="M144" s="995"/>
      <c r="N144" s="995"/>
      <c r="O144" s="995"/>
      <c r="P144" s="995"/>
      <c r="Q144" s="995"/>
      <c r="R144" s="995"/>
      <c r="S144" s="995"/>
      <c r="T144" s="569"/>
      <c r="U144" s="996" t="s">
        <v>42</v>
      </c>
      <c r="V144" s="996"/>
      <c r="W144" s="996"/>
      <c r="X144" s="996"/>
      <c r="Y144" s="996"/>
      <c r="Z144" s="996"/>
      <c r="AA144" s="272"/>
      <c r="AB144" s="1000" t="s">
        <v>438</v>
      </c>
      <c r="AC144" s="1000"/>
      <c r="AD144" s="1000"/>
      <c r="AE144" s="1000"/>
      <c r="AF144" s="1000"/>
      <c r="AG144" s="1000"/>
      <c r="AH144" s="1000"/>
      <c r="AI144" s="1000"/>
      <c r="AJ144" s="1000"/>
      <c r="AK144" s="1000"/>
      <c r="AL144" s="1000"/>
      <c r="AM144" s="1000"/>
      <c r="AN144" s="1000"/>
      <c r="AO144" s="273"/>
      <c r="AP144" s="273"/>
      <c r="AQ144" s="1000" t="s">
        <v>92</v>
      </c>
      <c r="AR144" s="1000"/>
      <c r="AS144" s="1000"/>
      <c r="AT144" s="1000"/>
      <c r="AU144" s="1000"/>
      <c r="AV144" s="1000"/>
      <c r="AW144" s="1000"/>
      <c r="AX144" s="1000"/>
      <c r="AY144" s="1000"/>
      <c r="AZ144" s="1000"/>
    </row>
    <row r="145" spans="1:52" s="248" customFormat="1" ht="18" customHeight="1">
      <c r="A145" s="274"/>
      <c r="B145" s="693"/>
      <c r="C145" s="693"/>
      <c r="D145" s="693"/>
      <c r="E145" s="693"/>
      <c r="F145" s="693"/>
      <c r="G145" s="693"/>
      <c r="H145" s="693"/>
      <c r="I145" s="693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693"/>
      <c r="AA145" s="693"/>
      <c r="AB145" s="275"/>
      <c r="AC145" s="275"/>
      <c r="AD145" s="275"/>
      <c r="AE145" s="275"/>
      <c r="AF145" s="275"/>
      <c r="AG145" s="275"/>
      <c r="AH145" s="275"/>
      <c r="AI145" s="275"/>
      <c r="AJ145" s="275"/>
      <c r="AK145" s="275"/>
      <c r="AL145" s="275"/>
      <c r="AM145" s="275"/>
      <c r="AN145" s="275"/>
      <c r="AO145" s="177"/>
      <c r="AP145" s="177"/>
      <c r="AQ145" s="275"/>
      <c r="AR145" s="275"/>
      <c r="AS145" s="275"/>
      <c r="AT145" s="275"/>
      <c r="AU145" s="275"/>
      <c r="AV145" s="275"/>
      <c r="AW145" s="275"/>
      <c r="AX145" s="275"/>
      <c r="AY145" s="275"/>
      <c r="AZ145" s="275"/>
    </row>
    <row r="146" spans="1:52" s="50" customFormat="1" ht="14.25" customHeight="1">
      <c r="C146" s="1802">
        <f>р.2!C137</f>
        <v>44925</v>
      </c>
      <c r="D146" s="1802"/>
      <c r="E146" s="1802"/>
      <c r="F146" s="1802"/>
      <c r="G146" s="1802"/>
      <c r="H146" s="557"/>
      <c r="I146" s="557"/>
      <c r="J146" s="557"/>
      <c r="K146" s="557"/>
      <c r="L146" s="557"/>
      <c r="M146" s="557"/>
      <c r="N146" s="87"/>
      <c r="O146" s="87"/>
      <c r="P146" s="87"/>
      <c r="Q146" s="87"/>
      <c r="R146" s="87"/>
    </row>
    <row r="147" spans="1:52" s="182" customFormat="1" ht="18" customHeight="1">
      <c r="A147" s="274"/>
      <c r="B147" s="177"/>
      <c r="C147" s="177"/>
      <c r="D147" s="1222"/>
      <c r="E147" s="1222"/>
      <c r="F147" s="177"/>
      <c r="G147" s="177"/>
      <c r="H147" s="1222"/>
      <c r="I147" s="1222"/>
      <c r="J147" s="1222"/>
      <c r="K147" s="1222"/>
      <c r="L147" s="1222"/>
      <c r="M147" s="1222"/>
      <c r="N147" s="177"/>
      <c r="O147" s="177"/>
      <c r="P147" s="177"/>
      <c r="Q147" s="1222"/>
      <c r="R147" s="1222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</row>
  </sheetData>
  <mergeCells count="850">
    <mergeCell ref="D147:E147"/>
    <mergeCell ref="H147:M147"/>
    <mergeCell ref="Q147:R147"/>
    <mergeCell ref="C144:H144"/>
    <mergeCell ref="J144:S144"/>
    <mergeCell ref="U144:Z144"/>
    <mergeCell ref="AB144:AN144"/>
    <mergeCell ref="AQ144:AZ144"/>
    <mergeCell ref="C146:G146"/>
    <mergeCell ref="M141:Y141"/>
    <mergeCell ref="AB141:AH141"/>
    <mergeCell ref="AK141:AZ141"/>
    <mergeCell ref="C143:H143"/>
    <mergeCell ref="J143:S143"/>
    <mergeCell ref="U143:Z143"/>
    <mergeCell ref="AB143:AN143"/>
    <mergeCell ref="AQ143:AZ143"/>
    <mergeCell ref="AV137:AW137"/>
    <mergeCell ref="AX137:AZ137"/>
    <mergeCell ref="C140:H140"/>
    <mergeCell ref="M140:Y140"/>
    <mergeCell ref="AB140:AH140"/>
    <mergeCell ref="AK140:AZ140"/>
    <mergeCell ref="Z137:AC137"/>
    <mergeCell ref="AD137:AF137"/>
    <mergeCell ref="AG137:AJ137"/>
    <mergeCell ref="AK137:AM137"/>
    <mergeCell ref="AN137:AQ137"/>
    <mergeCell ref="AR137:AU137"/>
    <mergeCell ref="B137:G137"/>
    <mergeCell ref="H137:K137"/>
    <mergeCell ref="L137:O137"/>
    <mergeCell ref="P137:R137"/>
    <mergeCell ref="S137:V137"/>
    <mergeCell ref="W137:Y137"/>
    <mergeCell ref="AG136:AJ136"/>
    <mergeCell ref="AK136:AM136"/>
    <mergeCell ref="AN136:AQ136"/>
    <mergeCell ref="AR136:AU136"/>
    <mergeCell ref="AV136:AW136"/>
    <mergeCell ref="AX136:AZ136"/>
    <mergeCell ref="AV135:AW135"/>
    <mergeCell ref="AX135:AZ135"/>
    <mergeCell ref="AG135:AJ135"/>
    <mergeCell ref="AK135:AM135"/>
    <mergeCell ref="AN135:AQ135"/>
    <mergeCell ref="AR135:AU135"/>
    <mergeCell ref="B136:G136"/>
    <mergeCell ref="H136:K136"/>
    <mergeCell ref="L136:O136"/>
    <mergeCell ref="P136:R136"/>
    <mergeCell ref="S136:V136"/>
    <mergeCell ref="W136:Y136"/>
    <mergeCell ref="Z136:AC136"/>
    <mergeCell ref="AD136:AF136"/>
    <mergeCell ref="Z135:AC135"/>
    <mergeCell ref="AD135:AF135"/>
    <mergeCell ref="B135:G135"/>
    <mergeCell ref="H135:K135"/>
    <mergeCell ref="L135:O135"/>
    <mergeCell ref="P135:R135"/>
    <mergeCell ref="S135:V135"/>
    <mergeCell ref="W135:Y135"/>
    <mergeCell ref="AG134:AJ134"/>
    <mergeCell ref="AK134:AM134"/>
    <mergeCell ref="AN134:AQ134"/>
    <mergeCell ref="AR134:AU134"/>
    <mergeCell ref="AV134:AW134"/>
    <mergeCell ref="AX134:AZ134"/>
    <mergeCell ref="AV133:AW133"/>
    <mergeCell ref="AX133:AZ133"/>
    <mergeCell ref="B134:G134"/>
    <mergeCell ref="H134:K134"/>
    <mergeCell ref="L134:O134"/>
    <mergeCell ref="P134:R134"/>
    <mergeCell ref="S134:V134"/>
    <mergeCell ref="W134:Y134"/>
    <mergeCell ref="Z134:AC134"/>
    <mergeCell ref="AD134:AF134"/>
    <mergeCell ref="Z133:AC133"/>
    <mergeCell ref="AD133:AF133"/>
    <mergeCell ref="AG133:AJ133"/>
    <mergeCell ref="AK133:AM133"/>
    <mergeCell ref="AN133:AQ133"/>
    <mergeCell ref="AR133:AU133"/>
    <mergeCell ref="B133:G133"/>
    <mergeCell ref="H133:K133"/>
    <mergeCell ref="L133:O133"/>
    <mergeCell ref="P133:R133"/>
    <mergeCell ref="S133:V133"/>
    <mergeCell ref="W133:Y133"/>
    <mergeCell ref="AX130:AZ132"/>
    <mergeCell ref="P131:V131"/>
    <mergeCell ref="W131:AC131"/>
    <mergeCell ref="AD131:AJ131"/>
    <mergeCell ref="AK131:AQ131"/>
    <mergeCell ref="P132:R132"/>
    <mergeCell ref="S132:V132"/>
    <mergeCell ref="W132:Y132"/>
    <mergeCell ref="Z132:AC132"/>
    <mergeCell ref="AD132:AF132"/>
    <mergeCell ref="B130:G132"/>
    <mergeCell ref="H130:K132"/>
    <mergeCell ref="L130:O132"/>
    <mergeCell ref="P130:AQ130"/>
    <mergeCell ref="AR130:AU132"/>
    <mergeCell ref="AV130:AW132"/>
    <mergeCell ref="AG132:AJ132"/>
    <mergeCell ref="AK132:AM132"/>
    <mergeCell ref="AN132:AQ132"/>
    <mergeCell ref="AC128:AF128"/>
    <mergeCell ref="AG128:AJ128"/>
    <mergeCell ref="AK128:AN128"/>
    <mergeCell ref="AO128:AR128"/>
    <mergeCell ref="AS128:AV128"/>
    <mergeCell ref="AW128:AZ128"/>
    <mergeCell ref="B128:G128"/>
    <mergeCell ref="H128:K128"/>
    <mergeCell ref="L128:O128"/>
    <mergeCell ref="P128:T128"/>
    <mergeCell ref="U128:X128"/>
    <mergeCell ref="Y128:AB128"/>
    <mergeCell ref="AC127:AF127"/>
    <mergeCell ref="AG127:AJ127"/>
    <mergeCell ref="AK127:AN127"/>
    <mergeCell ref="AO127:AR127"/>
    <mergeCell ref="AS127:AV127"/>
    <mergeCell ref="AW127:AZ127"/>
    <mergeCell ref="B127:G127"/>
    <mergeCell ref="H127:K127"/>
    <mergeCell ref="L127:O127"/>
    <mergeCell ref="P127:T127"/>
    <mergeCell ref="U127:X127"/>
    <mergeCell ref="Y127:AB127"/>
    <mergeCell ref="AC126:AF126"/>
    <mergeCell ref="AG126:AJ126"/>
    <mergeCell ref="AK126:AN126"/>
    <mergeCell ref="AO126:AR126"/>
    <mergeCell ref="AS126:AV126"/>
    <mergeCell ref="AW126:AZ126"/>
    <mergeCell ref="B126:G126"/>
    <mergeCell ref="H126:K126"/>
    <mergeCell ref="L126:O126"/>
    <mergeCell ref="P126:T126"/>
    <mergeCell ref="U126:X126"/>
    <mergeCell ref="Y126:AB126"/>
    <mergeCell ref="AC125:AF125"/>
    <mergeCell ref="AG125:AJ125"/>
    <mergeCell ref="AK125:AN125"/>
    <mergeCell ref="AO125:AR125"/>
    <mergeCell ref="AS125:AV125"/>
    <mergeCell ref="AW125:AZ125"/>
    <mergeCell ref="B125:G125"/>
    <mergeCell ref="H125:K125"/>
    <mergeCell ref="L125:O125"/>
    <mergeCell ref="P125:T125"/>
    <mergeCell ref="U125:X125"/>
    <mergeCell ref="Y125:AB125"/>
    <mergeCell ref="AK123:AN124"/>
    <mergeCell ref="AO123:AR124"/>
    <mergeCell ref="AS123:AV124"/>
    <mergeCell ref="AW123:AZ124"/>
    <mergeCell ref="Y124:AB124"/>
    <mergeCell ref="AC124:AF124"/>
    <mergeCell ref="AV119:AW119"/>
    <mergeCell ref="AX119:AZ119"/>
    <mergeCell ref="B121:BF121"/>
    <mergeCell ref="B123:G124"/>
    <mergeCell ref="H123:K124"/>
    <mergeCell ref="L123:O124"/>
    <mergeCell ref="P123:T124"/>
    <mergeCell ref="U123:X124"/>
    <mergeCell ref="Y123:AF123"/>
    <mergeCell ref="AG123:AJ124"/>
    <mergeCell ref="Z119:AC119"/>
    <mergeCell ref="AD119:AF119"/>
    <mergeCell ref="AG119:AJ119"/>
    <mergeCell ref="AK119:AM119"/>
    <mergeCell ref="AN119:AQ119"/>
    <mergeCell ref="AR119:AU119"/>
    <mergeCell ref="B119:G119"/>
    <mergeCell ref="H119:K119"/>
    <mergeCell ref="L119:O119"/>
    <mergeCell ref="P119:R119"/>
    <mergeCell ref="S119:V119"/>
    <mergeCell ref="W119:Y119"/>
    <mergeCell ref="AG118:AJ118"/>
    <mergeCell ref="AK118:AM118"/>
    <mergeCell ref="AN118:AQ118"/>
    <mergeCell ref="AR118:AU118"/>
    <mergeCell ref="AV118:AW118"/>
    <mergeCell ref="AX118:AZ118"/>
    <mergeCell ref="AV117:AW117"/>
    <mergeCell ref="AX117:AZ117"/>
    <mergeCell ref="B118:G118"/>
    <mergeCell ref="H118:K118"/>
    <mergeCell ref="L118:O118"/>
    <mergeCell ref="P118:R118"/>
    <mergeCell ref="S118:V118"/>
    <mergeCell ref="W118:Y118"/>
    <mergeCell ref="Z118:AC118"/>
    <mergeCell ref="AD118:AF118"/>
    <mergeCell ref="Z117:AC117"/>
    <mergeCell ref="AD117:AF117"/>
    <mergeCell ref="AG117:AJ117"/>
    <mergeCell ref="AK117:AM117"/>
    <mergeCell ref="AN117:AQ117"/>
    <mergeCell ref="AR117:AU117"/>
    <mergeCell ref="B117:G117"/>
    <mergeCell ref="H117:K117"/>
    <mergeCell ref="L117:O117"/>
    <mergeCell ref="P117:R117"/>
    <mergeCell ref="S117:V117"/>
    <mergeCell ref="W117:Y117"/>
    <mergeCell ref="AG116:AJ116"/>
    <mergeCell ref="AK116:AM116"/>
    <mergeCell ref="AN116:AQ116"/>
    <mergeCell ref="AR116:AU116"/>
    <mergeCell ref="AV116:AW116"/>
    <mergeCell ref="AX116:AZ116"/>
    <mergeCell ref="AV115:AW115"/>
    <mergeCell ref="AX115:AZ115"/>
    <mergeCell ref="B116:G116"/>
    <mergeCell ref="H116:K116"/>
    <mergeCell ref="L116:O116"/>
    <mergeCell ref="P116:R116"/>
    <mergeCell ref="S116:V116"/>
    <mergeCell ref="W116:Y116"/>
    <mergeCell ref="Z116:AC116"/>
    <mergeCell ref="AD116:AF116"/>
    <mergeCell ref="Z115:AC115"/>
    <mergeCell ref="AD115:AF115"/>
    <mergeCell ref="AG115:AJ115"/>
    <mergeCell ref="AK115:AM115"/>
    <mergeCell ref="AN115:AQ115"/>
    <mergeCell ref="AR115:AU115"/>
    <mergeCell ref="B115:G115"/>
    <mergeCell ref="H115:K115"/>
    <mergeCell ref="L115:O115"/>
    <mergeCell ref="P115:R115"/>
    <mergeCell ref="S115:V115"/>
    <mergeCell ref="W115:Y115"/>
    <mergeCell ref="AX112:AZ114"/>
    <mergeCell ref="P113:V113"/>
    <mergeCell ref="W113:AC113"/>
    <mergeCell ref="AD113:AJ113"/>
    <mergeCell ref="AK113:AQ113"/>
    <mergeCell ref="P114:R114"/>
    <mergeCell ref="S114:V114"/>
    <mergeCell ref="W114:Y114"/>
    <mergeCell ref="Z114:AC114"/>
    <mergeCell ref="AD114:AF114"/>
    <mergeCell ref="B112:G114"/>
    <mergeCell ref="H112:K114"/>
    <mergeCell ref="L112:O114"/>
    <mergeCell ref="P112:AQ112"/>
    <mergeCell ref="AR112:AU114"/>
    <mergeCell ref="AV112:AW114"/>
    <mergeCell ref="AG114:AJ114"/>
    <mergeCell ref="AK114:AM114"/>
    <mergeCell ref="AN114:AQ114"/>
    <mergeCell ref="AC110:AF110"/>
    <mergeCell ref="AG110:AJ110"/>
    <mergeCell ref="AK110:AN110"/>
    <mergeCell ref="AO110:AR110"/>
    <mergeCell ref="AS110:AV110"/>
    <mergeCell ref="AW110:AZ110"/>
    <mergeCell ref="B110:G110"/>
    <mergeCell ref="H110:K110"/>
    <mergeCell ref="L110:O110"/>
    <mergeCell ref="P110:T110"/>
    <mergeCell ref="U110:X110"/>
    <mergeCell ref="Y110:AB110"/>
    <mergeCell ref="AC109:AF109"/>
    <mergeCell ref="AG109:AJ109"/>
    <mergeCell ref="AK109:AN109"/>
    <mergeCell ref="AO109:AR109"/>
    <mergeCell ref="AS109:AV109"/>
    <mergeCell ref="AW109:AZ109"/>
    <mergeCell ref="B109:G109"/>
    <mergeCell ref="H109:K109"/>
    <mergeCell ref="L109:O109"/>
    <mergeCell ref="P109:T109"/>
    <mergeCell ref="U109:X109"/>
    <mergeCell ref="Y109:AB109"/>
    <mergeCell ref="AC108:AF108"/>
    <mergeCell ref="AG108:AJ108"/>
    <mergeCell ref="AK108:AN108"/>
    <mergeCell ref="AO108:AR108"/>
    <mergeCell ref="AS108:AV108"/>
    <mergeCell ref="AW108:AZ108"/>
    <mergeCell ref="B108:G108"/>
    <mergeCell ref="H108:K108"/>
    <mergeCell ref="L108:O108"/>
    <mergeCell ref="P108:T108"/>
    <mergeCell ref="U108:X108"/>
    <mergeCell ref="Y108:AB108"/>
    <mergeCell ref="AC107:AF107"/>
    <mergeCell ref="AG107:AJ107"/>
    <mergeCell ref="AK107:AN107"/>
    <mergeCell ref="AO107:AR107"/>
    <mergeCell ref="AS107:AV107"/>
    <mergeCell ref="AW107:AZ107"/>
    <mergeCell ref="B107:G107"/>
    <mergeCell ref="H107:K107"/>
    <mergeCell ref="L107:O107"/>
    <mergeCell ref="P107:T107"/>
    <mergeCell ref="U107:X107"/>
    <mergeCell ref="Y107:AB107"/>
    <mergeCell ref="AK105:AN106"/>
    <mergeCell ref="AO105:AR106"/>
    <mergeCell ref="AS105:AV106"/>
    <mergeCell ref="AW105:AZ106"/>
    <mergeCell ref="Y106:AB106"/>
    <mergeCell ref="AC106:AF106"/>
    <mergeCell ref="AV101:AW101"/>
    <mergeCell ref="AX101:AZ101"/>
    <mergeCell ref="B103:BF103"/>
    <mergeCell ref="B105:G106"/>
    <mergeCell ref="H105:K106"/>
    <mergeCell ref="L105:O106"/>
    <mergeCell ref="P105:T106"/>
    <mergeCell ref="U105:X106"/>
    <mergeCell ref="Y105:AF105"/>
    <mergeCell ref="AG105:AJ106"/>
    <mergeCell ref="Z101:AC101"/>
    <mergeCell ref="AD101:AF101"/>
    <mergeCell ref="AG101:AJ101"/>
    <mergeCell ref="AK101:AM101"/>
    <mergeCell ref="AN101:AQ101"/>
    <mergeCell ref="AR101:AU101"/>
    <mergeCell ref="B101:G101"/>
    <mergeCell ref="H101:K101"/>
    <mergeCell ref="L101:O101"/>
    <mergeCell ref="P101:R101"/>
    <mergeCell ref="S101:V101"/>
    <mergeCell ref="W101:Y101"/>
    <mergeCell ref="AG100:AJ100"/>
    <mergeCell ref="AK100:AM100"/>
    <mergeCell ref="AN100:AQ100"/>
    <mergeCell ref="AR100:AU100"/>
    <mergeCell ref="AV100:AW100"/>
    <mergeCell ref="AX100:AZ100"/>
    <mergeCell ref="AV99:AW99"/>
    <mergeCell ref="AX99:AZ99"/>
    <mergeCell ref="B100:G100"/>
    <mergeCell ref="H100:K100"/>
    <mergeCell ref="L100:O100"/>
    <mergeCell ref="P100:R100"/>
    <mergeCell ref="S100:V100"/>
    <mergeCell ref="W100:Y100"/>
    <mergeCell ref="Z100:AC100"/>
    <mergeCell ref="AD100:AF100"/>
    <mergeCell ref="Z99:AC99"/>
    <mergeCell ref="AD99:AF99"/>
    <mergeCell ref="AG99:AJ99"/>
    <mergeCell ref="AK99:AM99"/>
    <mergeCell ref="AN99:AQ99"/>
    <mergeCell ref="AR99:AU99"/>
    <mergeCell ref="B99:G99"/>
    <mergeCell ref="H99:K99"/>
    <mergeCell ref="L99:O99"/>
    <mergeCell ref="P99:R99"/>
    <mergeCell ref="S99:V99"/>
    <mergeCell ref="W99:Y99"/>
    <mergeCell ref="AG98:AJ98"/>
    <mergeCell ref="AK98:AM98"/>
    <mergeCell ref="AN98:AQ98"/>
    <mergeCell ref="AR98:AU98"/>
    <mergeCell ref="AV98:AW98"/>
    <mergeCell ref="AX98:AZ98"/>
    <mergeCell ref="AV97:AW97"/>
    <mergeCell ref="AX97:AZ97"/>
    <mergeCell ref="B98:G98"/>
    <mergeCell ref="H98:K98"/>
    <mergeCell ref="L98:O98"/>
    <mergeCell ref="P98:R98"/>
    <mergeCell ref="S98:V98"/>
    <mergeCell ref="W98:Y98"/>
    <mergeCell ref="Z98:AC98"/>
    <mergeCell ref="AD98:AF98"/>
    <mergeCell ref="Z97:AC97"/>
    <mergeCell ref="AD97:AF97"/>
    <mergeCell ref="AG97:AJ97"/>
    <mergeCell ref="AK97:AM97"/>
    <mergeCell ref="AN97:AQ97"/>
    <mergeCell ref="AR97:AU97"/>
    <mergeCell ref="B97:G97"/>
    <mergeCell ref="H97:K97"/>
    <mergeCell ref="L97:O97"/>
    <mergeCell ref="P97:R97"/>
    <mergeCell ref="S97:V97"/>
    <mergeCell ref="W97:Y97"/>
    <mergeCell ref="AX94:AZ96"/>
    <mergeCell ref="P95:V95"/>
    <mergeCell ref="W95:AC95"/>
    <mergeCell ref="AD95:AJ95"/>
    <mergeCell ref="AK95:AQ95"/>
    <mergeCell ref="P96:R96"/>
    <mergeCell ref="S96:V96"/>
    <mergeCell ref="W96:Y96"/>
    <mergeCell ref="Z96:AC96"/>
    <mergeCell ref="AD96:AF96"/>
    <mergeCell ref="B94:G96"/>
    <mergeCell ref="H94:K96"/>
    <mergeCell ref="L94:O96"/>
    <mergeCell ref="P94:AQ94"/>
    <mergeCell ref="AR94:AU96"/>
    <mergeCell ref="AV94:AW96"/>
    <mergeCell ref="AG96:AJ96"/>
    <mergeCell ref="AK96:AM96"/>
    <mergeCell ref="AN96:AQ96"/>
    <mergeCell ref="AC92:AF92"/>
    <mergeCell ref="AG92:AJ92"/>
    <mergeCell ref="AK92:AN92"/>
    <mergeCell ref="AO92:AR92"/>
    <mergeCell ref="AS92:AV92"/>
    <mergeCell ref="AW92:AZ92"/>
    <mergeCell ref="B92:G92"/>
    <mergeCell ref="H92:K92"/>
    <mergeCell ref="L92:O92"/>
    <mergeCell ref="P92:T92"/>
    <mergeCell ref="U92:X92"/>
    <mergeCell ref="Y92:AB92"/>
    <mergeCell ref="AC90:AF90"/>
    <mergeCell ref="AG90:AJ90"/>
    <mergeCell ref="AK90:AN90"/>
    <mergeCell ref="AO90:AR90"/>
    <mergeCell ref="AS91:AV91"/>
    <mergeCell ref="AS90:AV90"/>
    <mergeCell ref="AW90:AZ90"/>
    <mergeCell ref="B90:G90"/>
    <mergeCell ref="H90:K90"/>
    <mergeCell ref="L90:O90"/>
    <mergeCell ref="P90:T90"/>
    <mergeCell ref="U90:X90"/>
    <mergeCell ref="Y90:AB90"/>
    <mergeCell ref="AW91:AZ91"/>
    <mergeCell ref="B91:G91"/>
    <mergeCell ref="H91:K91"/>
    <mergeCell ref="L91:O91"/>
    <mergeCell ref="P91:T91"/>
    <mergeCell ref="U91:X91"/>
    <mergeCell ref="Y91:AB91"/>
    <mergeCell ref="AC91:AF91"/>
    <mergeCell ref="AG91:AJ91"/>
    <mergeCell ref="AK91:AN91"/>
    <mergeCell ref="AO91:AR91"/>
    <mergeCell ref="AS89:AV89"/>
    <mergeCell ref="AW89:AZ89"/>
    <mergeCell ref="B89:G89"/>
    <mergeCell ref="H89:K89"/>
    <mergeCell ref="L89:O89"/>
    <mergeCell ref="P89:T89"/>
    <mergeCell ref="U89:X89"/>
    <mergeCell ref="Y89:AB89"/>
    <mergeCell ref="AC89:AF89"/>
    <mergeCell ref="AG89:AJ89"/>
    <mergeCell ref="AK89:AN89"/>
    <mergeCell ref="AO89:AR89"/>
    <mergeCell ref="AS87:AV88"/>
    <mergeCell ref="AW87:AZ88"/>
    <mergeCell ref="B82:Y82"/>
    <mergeCell ref="Z82:AB82"/>
    <mergeCell ref="AC82:AJ82"/>
    <mergeCell ref="AK82:AR82"/>
    <mergeCell ref="AS82:AZ82"/>
    <mergeCell ref="B84:BF84"/>
    <mergeCell ref="B85:BF85"/>
    <mergeCell ref="B87:G88"/>
    <mergeCell ref="H87:K88"/>
    <mergeCell ref="L87:O88"/>
    <mergeCell ref="P87:T88"/>
    <mergeCell ref="U87:X88"/>
    <mergeCell ref="Y87:AF87"/>
    <mergeCell ref="AG87:AJ88"/>
    <mergeCell ref="AK87:AN88"/>
    <mergeCell ref="AO87:AR88"/>
    <mergeCell ref="Y88:AB88"/>
    <mergeCell ref="AC88:AF88"/>
    <mergeCell ref="B81:Q81"/>
    <mergeCell ref="R81:Y81"/>
    <mergeCell ref="Z81:AB81"/>
    <mergeCell ref="AC81:AJ81"/>
    <mergeCell ref="AK81:AR81"/>
    <mergeCell ref="AS81:AZ81"/>
    <mergeCell ref="B80:Q80"/>
    <mergeCell ref="R80:Y80"/>
    <mergeCell ref="Z80:AB80"/>
    <mergeCell ref="AC80:AJ80"/>
    <mergeCell ref="AK80:AR80"/>
    <mergeCell ref="AS80:AZ80"/>
    <mergeCell ref="B79:Q79"/>
    <mergeCell ref="R79:Y79"/>
    <mergeCell ref="Z79:AB79"/>
    <mergeCell ref="AC79:AJ79"/>
    <mergeCell ref="AK79:AR79"/>
    <mergeCell ref="AS79:AZ79"/>
    <mergeCell ref="B78:Q78"/>
    <mergeCell ref="R78:Y78"/>
    <mergeCell ref="Z78:AB78"/>
    <mergeCell ref="AC78:AJ78"/>
    <mergeCell ref="AK78:AR78"/>
    <mergeCell ref="AS78:AZ78"/>
    <mergeCell ref="B73:AZ73"/>
    <mergeCell ref="B75:Q77"/>
    <mergeCell ref="R75:Y77"/>
    <mergeCell ref="Z75:AB77"/>
    <mergeCell ref="AC75:AZ75"/>
    <mergeCell ref="AC76:AJ77"/>
    <mergeCell ref="AK76:AR77"/>
    <mergeCell ref="AS76:AZ77"/>
    <mergeCell ref="AE71:AH71"/>
    <mergeCell ref="AI71:AL71"/>
    <mergeCell ref="AM71:AP71"/>
    <mergeCell ref="AQ71:AT71"/>
    <mergeCell ref="AU71:AV71"/>
    <mergeCell ref="AW71:AZ71"/>
    <mergeCell ref="AU70:AV70"/>
    <mergeCell ref="AW70:AZ70"/>
    <mergeCell ref="B71:E71"/>
    <mergeCell ref="F71:I71"/>
    <mergeCell ref="J71:M71"/>
    <mergeCell ref="N71:P71"/>
    <mergeCell ref="Q71:T71"/>
    <mergeCell ref="U71:W71"/>
    <mergeCell ref="X71:AA71"/>
    <mergeCell ref="AB71:AD71"/>
    <mergeCell ref="X70:AA70"/>
    <mergeCell ref="AB70:AD70"/>
    <mergeCell ref="AE70:AH70"/>
    <mergeCell ref="AI70:AL70"/>
    <mergeCell ref="AM70:AP70"/>
    <mergeCell ref="AQ70:AT70"/>
    <mergeCell ref="B70:E70"/>
    <mergeCell ref="F70:I70"/>
    <mergeCell ref="J70:M70"/>
    <mergeCell ref="N70:P70"/>
    <mergeCell ref="Q70:T70"/>
    <mergeCell ref="U70:W70"/>
    <mergeCell ref="AE69:AH69"/>
    <mergeCell ref="AI69:AL69"/>
    <mergeCell ref="AM69:AP69"/>
    <mergeCell ref="AQ69:AT69"/>
    <mergeCell ref="AU69:AV69"/>
    <mergeCell ref="AW69:AZ69"/>
    <mergeCell ref="AU68:AV68"/>
    <mergeCell ref="AW68:AZ68"/>
    <mergeCell ref="B69:E69"/>
    <mergeCell ref="F69:I69"/>
    <mergeCell ref="J69:M69"/>
    <mergeCell ref="N69:P69"/>
    <mergeCell ref="Q69:T69"/>
    <mergeCell ref="U69:W69"/>
    <mergeCell ref="X69:AA69"/>
    <mergeCell ref="AB69:AD69"/>
    <mergeCell ref="X68:AA68"/>
    <mergeCell ref="AB68:AD68"/>
    <mergeCell ref="AE68:AH68"/>
    <mergeCell ref="AI68:AL68"/>
    <mergeCell ref="AM68:AP68"/>
    <mergeCell ref="AQ68:AT68"/>
    <mergeCell ref="B68:E68"/>
    <mergeCell ref="F68:I68"/>
    <mergeCell ref="J68:M68"/>
    <mergeCell ref="N68:P68"/>
    <mergeCell ref="Q68:T68"/>
    <mergeCell ref="U68:W68"/>
    <mergeCell ref="AU66:AV67"/>
    <mergeCell ref="AW66:AZ67"/>
    <mergeCell ref="F67:I67"/>
    <mergeCell ref="J67:M67"/>
    <mergeCell ref="N67:P67"/>
    <mergeCell ref="Q67:T67"/>
    <mergeCell ref="AI67:AL67"/>
    <mergeCell ref="AM67:AP67"/>
    <mergeCell ref="B64:BF64"/>
    <mergeCell ref="B66:E67"/>
    <mergeCell ref="F66:M66"/>
    <mergeCell ref="N66:T66"/>
    <mergeCell ref="U66:W67"/>
    <mergeCell ref="X66:AA67"/>
    <mergeCell ref="AB66:AD67"/>
    <mergeCell ref="AE66:AH67"/>
    <mergeCell ref="AI66:AP66"/>
    <mergeCell ref="AQ66:AT67"/>
    <mergeCell ref="AE62:AH62"/>
    <mergeCell ref="AI62:AL62"/>
    <mergeCell ref="AM62:AP62"/>
    <mergeCell ref="AQ62:AT62"/>
    <mergeCell ref="AU62:AV62"/>
    <mergeCell ref="AW62:AZ62"/>
    <mergeCell ref="AU61:AV61"/>
    <mergeCell ref="AW61:AZ61"/>
    <mergeCell ref="B62:E62"/>
    <mergeCell ref="F62:I62"/>
    <mergeCell ref="J62:M62"/>
    <mergeCell ref="N62:P62"/>
    <mergeCell ref="Q62:T62"/>
    <mergeCell ref="U62:W62"/>
    <mergeCell ref="X62:AA62"/>
    <mergeCell ref="AB62:AD62"/>
    <mergeCell ref="X61:AA61"/>
    <mergeCell ref="AB61:AD61"/>
    <mergeCell ref="AE61:AH61"/>
    <mergeCell ref="AI61:AL61"/>
    <mergeCell ref="AM61:AP61"/>
    <mergeCell ref="AQ61:AT61"/>
    <mergeCell ref="B61:E61"/>
    <mergeCell ref="F61:I61"/>
    <mergeCell ref="J61:M61"/>
    <mergeCell ref="N61:P61"/>
    <mergeCell ref="Q61:T61"/>
    <mergeCell ref="U61:W61"/>
    <mergeCell ref="AE60:AH60"/>
    <mergeCell ref="AI60:AL60"/>
    <mergeCell ref="AM60:AP60"/>
    <mergeCell ref="AQ60:AT60"/>
    <mergeCell ref="AU60:AV60"/>
    <mergeCell ref="AW60:AZ60"/>
    <mergeCell ref="AU59:AV59"/>
    <mergeCell ref="AW59:AZ59"/>
    <mergeCell ref="B60:E60"/>
    <mergeCell ref="F60:I60"/>
    <mergeCell ref="J60:M60"/>
    <mergeCell ref="N60:P60"/>
    <mergeCell ref="Q60:T60"/>
    <mergeCell ref="U60:W60"/>
    <mergeCell ref="X60:AA60"/>
    <mergeCell ref="AB60:AD60"/>
    <mergeCell ref="X59:AA59"/>
    <mergeCell ref="AB59:AD59"/>
    <mergeCell ref="AE59:AH59"/>
    <mergeCell ref="AI59:AL59"/>
    <mergeCell ref="AM59:AP59"/>
    <mergeCell ref="AQ59:AT59"/>
    <mergeCell ref="B59:E59"/>
    <mergeCell ref="F59:I59"/>
    <mergeCell ref="J59:M59"/>
    <mergeCell ref="N59:P59"/>
    <mergeCell ref="Q59:T59"/>
    <mergeCell ref="U59:W59"/>
    <mergeCell ref="AU57:AV58"/>
    <mergeCell ref="AW57:AZ58"/>
    <mergeCell ref="F58:I58"/>
    <mergeCell ref="J58:M58"/>
    <mergeCell ref="N58:P58"/>
    <mergeCell ref="Q58:T58"/>
    <mergeCell ref="AI58:AL58"/>
    <mergeCell ref="AM58:AP58"/>
    <mergeCell ref="B55:AZ55"/>
    <mergeCell ref="B57:E58"/>
    <mergeCell ref="F57:M57"/>
    <mergeCell ref="N57:T57"/>
    <mergeCell ref="U57:W58"/>
    <mergeCell ref="X57:AA58"/>
    <mergeCell ref="AB57:AD58"/>
    <mergeCell ref="AE57:AH58"/>
    <mergeCell ref="AI57:AP57"/>
    <mergeCell ref="AQ57:AT58"/>
    <mergeCell ref="AE53:AH53"/>
    <mergeCell ref="AI53:AL53"/>
    <mergeCell ref="AM53:AP53"/>
    <mergeCell ref="AQ53:AT53"/>
    <mergeCell ref="AU53:AV53"/>
    <mergeCell ref="AW53:AZ53"/>
    <mergeCell ref="AU52:AV52"/>
    <mergeCell ref="AW52:AZ52"/>
    <mergeCell ref="B53:E53"/>
    <mergeCell ref="F53:I53"/>
    <mergeCell ref="J53:M53"/>
    <mergeCell ref="N53:P53"/>
    <mergeCell ref="Q53:T53"/>
    <mergeCell ref="U53:W53"/>
    <mergeCell ref="X53:AA53"/>
    <mergeCell ref="AB53:AD53"/>
    <mergeCell ref="X52:AA52"/>
    <mergeCell ref="AB52:AD52"/>
    <mergeCell ref="AE52:AH52"/>
    <mergeCell ref="AI52:AL52"/>
    <mergeCell ref="AM52:AP52"/>
    <mergeCell ref="AQ52:AT52"/>
    <mergeCell ref="B52:E52"/>
    <mergeCell ref="F52:I52"/>
    <mergeCell ref="J52:M52"/>
    <mergeCell ref="N52:P52"/>
    <mergeCell ref="Q52:T52"/>
    <mergeCell ref="U52:W52"/>
    <mergeCell ref="AE51:AH51"/>
    <mergeCell ref="AI51:AL51"/>
    <mergeCell ref="AM51:AP51"/>
    <mergeCell ref="AQ51:AT51"/>
    <mergeCell ref="AU51:AV51"/>
    <mergeCell ref="AW51:AZ51"/>
    <mergeCell ref="AU50:AV50"/>
    <mergeCell ref="AW50:AZ50"/>
    <mergeCell ref="B51:E51"/>
    <mergeCell ref="F51:I51"/>
    <mergeCell ref="J51:M51"/>
    <mergeCell ref="N51:P51"/>
    <mergeCell ref="Q51:T51"/>
    <mergeCell ref="U51:W51"/>
    <mergeCell ref="X51:AA51"/>
    <mergeCell ref="AB51:AD51"/>
    <mergeCell ref="X50:AA50"/>
    <mergeCell ref="AB50:AD50"/>
    <mergeCell ref="AE50:AH50"/>
    <mergeCell ref="AI50:AL50"/>
    <mergeCell ref="AM50:AP50"/>
    <mergeCell ref="AQ50:AT50"/>
    <mergeCell ref="B50:E50"/>
    <mergeCell ref="F50:I50"/>
    <mergeCell ref="J50:M50"/>
    <mergeCell ref="N50:P50"/>
    <mergeCell ref="Q50:T50"/>
    <mergeCell ref="U50:W50"/>
    <mergeCell ref="B45:BF45"/>
    <mergeCell ref="B46:BF46"/>
    <mergeCell ref="B48:E49"/>
    <mergeCell ref="F48:M48"/>
    <mergeCell ref="N48:T48"/>
    <mergeCell ref="U48:W49"/>
    <mergeCell ref="X48:AA49"/>
    <mergeCell ref="AB48:AD49"/>
    <mergeCell ref="AE48:AH49"/>
    <mergeCell ref="AI48:AP48"/>
    <mergeCell ref="AQ48:AT49"/>
    <mergeCell ref="AU48:AV49"/>
    <mergeCell ref="AW48:AZ49"/>
    <mergeCell ref="F49:I49"/>
    <mergeCell ref="J49:M49"/>
    <mergeCell ref="N49:P49"/>
    <mergeCell ref="Q49:T49"/>
    <mergeCell ref="AI49:AL49"/>
    <mergeCell ref="AM49:AP49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40:Y40"/>
    <mergeCell ref="Z40:AB40"/>
    <mergeCell ref="AC40:AJ40"/>
    <mergeCell ref="AK40:AR40"/>
    <mergeCell ref="AS40:AZ40"/>
    <mergeCell ref="B41:Y41"/>
    <mergeCell ref="Z41:AB41"/>
    <mergeCell ref="AC41:AJ41"/>
    <mergeCell ref="AK41:AR41"/>
    <mergeCell ref="AS41:AZ41"/>
    <mergeCell ref="B37:Y39"/>
    <mergeCell ref="Z37:AB39"/>
    <mergeCell ref="AC37:AZ37"/>
    <mergeCell ref="AC38:AJ39"/>
    <mergeCell ref="AK38:AR39"/>
    <mergeCell ref="AS38:AZ39"/>
    <mergeCell ref="B33:Y33"/>
    <mergeCell ref="Z33:AB33"/>
    <mergeCell ref="AC33:AJ33"/>
    <mergeCell ref="AK33:AR33"/>
    <mergeCell ref="AS33:AZ33"/>
    <mergeCell ref="B35:AZ35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20:Y20"/>
    <mergeCell ref="Z20:AB20"/>
    <mergeCell ref="AC20:AJ20"/>
    <mergeCell ref="AK20:AR20"/>
    <mergeCell ref="AS20:AZ20"/>
    <mergeCell ref="B23:AZ23"/>
    <mergeCell ref="B25:AZ25"/>
    <mergeCell ref="B26:Y28"/>
    <mergeCell ref="Z26:AB28"/>
    <mergeCell ref="AC26:AZ26"/>
    <mergeCell ref="AC27:AJ28"/>
    <mergeCell ref="AK27:AR28"/>
    <mergeCell ref="AS27:AZ28"/>
    <mergeCell ref="B21:Y21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2:Y14"/>
    <mergeCell ref="Z12:AB14"/>
    <mergeCell ref="AC12:AZ12"/>
    <mergeCell ref="AC13:AJ14"/>
    <mergeCell ref="AK13:AR14"/>
    <mergeCell ref="AS13:AZ14"/>
    <mergeCell ref="B15:Y15"/>
    <mergeCell ref="Z15:AB15"/>
    <mergeCell ref="AC15:AJ15"/>
    <mergeCell ref="AK15:AR15"/>
    <mergeCell ref="AS15:AZ15"/>
    <mergeCell ref="A1:AZ1"/>
    <mergeCell ref="A3:K3"/>
    <mergeCell ref="L3:AZ3"/>
    <mergeCell ref="A4:K4"/>
    <mergeCell ref="L4:AZ4"/>
    <mergeCell ref="L5:AZ5"/>
    <mergeCell ref="L6:AZ6"/>
    <mergeCell ref="L7:AZ7"/>
    <mergeCell ref="B10:AS10"/>
  </mergeCells>
  <pageMargins left="0.70866141732283472" right="0.39370078740157483" top="0.55118110236220474" bottom="0.35433070866141736" header="0.31496062992125984" footer="0"/>
  <pageSetup paperSize="9" scale="45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456"/>
  <sheetViews>
    <sheetView showGridLines="0" tabSelected="1" view="pageBreakPreview" zoomScaleSheetLayoutView="100" workbookViewId="0">
      <pane ySplit="6" topLeftCell="A10" activePane="bottomLeft" state="frozen"/>
      <selection pane="bottomLeft" activeCell="I27" sqref="I27:J27"/>
    </sheetView>
  </sheetViews>
  <sheetFormatPr defaultColWidth="9.140625" defaultRowHeight="15"/>
  <cols>
    <col min="1" max="2" width="15.42578125" style="11" customWidth="1"/>
    <col min="3" max="3" width="16" style="11" customWidth="1"/>
    <col min="4" max="4" width="35.42578125" style="11" customWidth="1"/>
    <col min="5" max="5" width="10.7109375" style="9" customWidth="1"/>
    <col min="6" max="6" width="15.7109375" style="759" customWidth="1"/>
    <col min="7" max="7" width="15.7109375" style="1" customWidth="1"/>
    <col min="8" max="8" width="16.42578125" style="10" customWidth="1"/>
    <col min="9" max="11" width="18" style="1" bestFit="1" customWidth="1"/>
    <col min="12" max="12" width="16" style="1" customWidth="1"/>
    <col min="13" max="16384" width="9.140625" style="1"/>
  </cols>
  <sheetData>
    <row r="1" spans="1:14" ht="12.75" customHeight="1">
      <c r="K1" s="12"/>
      <c r="L1" s="8"/>
    </row>
    <row r="2" spans="1:14" s="3" customFormat="1" ht="12.75" customHeight="1">
      <c r="A2" s="897" t="s">
        <v>29</v>
      </c>
      <c r="B2" s="897"/>
      <c r="C2" s="897"/>
      <c r="D2" s="897"/>
      <c r="E2" s="898"/>
      <c r="F2" s="898"/>
      <c r="G2" s="898"/>
      <c r="H2" s="898"/>
      <c r="I2" s="898"/>
      <c r="J2" s="898"/>
      <c r="K2" s="898"/>
      <c r="L2" s="898"/>
    </row>
    <row r="3" spans="1:14" s="3" customFormat="1" ht="12.75" customHeight="1">
      <c r="A3" s="10"/>
      <c r="B3" s="10"/>
      <c r="C3" s="10"/>
      <c r="D3" s="10"/>
      <c r="E3" s="9"/>
      <c r="F3" s="759"/>
      <c r="G3" s="2"/>
      <c r="H3" s="11"/>
      <c r="I3" s="1"/>
      <c r="J3" s="1"/>
      <c r="K3" s="1"/>
      <c r="L3" s="1"/>
    </row>
    <row r="4" spans="1:14" s="3" customFormat="1" ht="15.75">
      <c r="A4" s="899" t="s">
        <v>0</v>
      </c>
      <c r="B4" s="900"/>
      <c r="C4" s="900"/>
      <c r="D4" s="901"/>
      <c r="E4" s="905" t="s">
        <v>1</v>
      </c>
      <c r="F4" s="929" t="s">
        <v>1415</v>
      </c>
      <c r="G4" s="906" t="s">
        <v>2</v>
      </c>
      <c r="H4" s="908" t="s">
        <v>23</v>
      </c>
      <c r="I4" s="907" t="s">
        <v>22</v>
      </c>
      <c r="J4" s="907"/>
      <c r="K4" s="907"/>
      <c r="L4" s="907"/>
    </row>
    <row r="5" spans="1:14" s="3" customFormat="1" ht="66.75" customHeight="1">
      <c r="A5" s="902"/>
      <c r="B5" s="903"/>
      <c r="C5" s="903"/>
      <c r="D5" s="904"/>
      <c r="E5" s="905"/>
      <c r="F5" s="929"/>
      <c r="G5" s="906"/>
      <c r="H5" s="909"/>
      <c r="I5" s="118" t="s">
        <v>1412</v>
      </c>
      <c r="J5" s="119" t="s">
        <v>1413</v>
      </c>
      <c r="K5" s="118" t="s">
        <v>1414</v>
      </c>
      <c r="L5" s="38" t="s">
        <v>14</v>
      </c>
    </row>
    <row r="6" spans="1:14" s="21" customFormat="1" ht="18" customHeight="1" thickBot="1">
      <c r="A6" s="916">
        <v>1</v>
      </c>
      <c r="B6" s="917"/>
      <c r="C6" s="917"/>
      <c r="D6" s="918"/>
      <c r="E6" s="755">
        <v>2</v>
      </c>
      <c r="F6" s="760"/>
      <c r="G6" s="18">
        <v>3</v>
      </c>
      <c r="H6" s="19">
        <v>4</v>
      </c>
      <c r="I6" s="18">
        <v>5</v>
      </c>
      <c r="J6" s="538">
        <v>6</v>
      </c>
      <c r="K6" s="18">
        <v>7</v>
      </c>
      <c r="L6" s="20">
        <v>8</v>
      </c>
    </row>
    <row r="7" spans="1:14" s="3" customFormat="1" ht="20.25" customHeight="1">
      <c r="A7" s="824" t="s">
        <v>44</v>
      </c>
      <c r="B7" s="921"/>
      <c r="C7" s="921"/>
      <c r="D7" s="921"/>
      <c r="E7" s="30" t="s">
        <v>7</v>
      </c>
      <c r="F7" s="756"/>
      <c r="G7" s="15" t="s">
        <v>6</v>
      </c>
      <c r="H7" s="15" t="s">
        <v>6</v>
      </c>
      <c r="I7" s="128">
        <v>0</v>
      </c>
      <c r="J7" s="129" t="s">
        <v>6</v>
      </c>
      <c r="K7" s="128" t="s">
        <v>6</v>
      </c>
      <c r="L7" s="130" t="s">
        <v>6</v>
      </c>
    </row>
    <row r="8" spans="1:14" s="3" customFormat="1" ht="22.5" customHeight="1">
      <c r="A8" s="836" t="s">
        <v>32</v>
      </c>
      <c r="B8" s="925"/>
      <c r="C8" s="925"/>
      <c r="D8" s="925"/>
      <c r="E8" s="31" t="s">
        <v>9</v>
      </c>
      <c r="F8" s="756"/>
      <c r="G8" s="37" t="s">
        <v>6</v>
      </c>
      <c r="H8" s="37" t="s">
        <v>6</v>
      </c>
      <c r="I8" s="469">
        <f ca="1">I7+I9-I41+I447-I451</f>
        <v>2.4352222681045532E-4</v>
      </c>
      <c r="J8" s="132" t="s">
        <v>6</v>
      </c>
      <c r="K8" s="131" t="s">
        <v>6</v>
      </c>
      <c r="L8" s="133" t="s">
        <v>6</v>
      </c>
    </row>
    <row r="9" spans="1:14" s="3" customFormat="1" ht="18" customHeight="1">
      <c r="A9" s="919" t="s">
        <v>46</v>
      </c>
      <c r="B9" s="920"/>
      <c r="C9" s="920"/>
      <c r="D9" s="920"/>
      <c r="E9" s="92" t="s">
        <v>108</v>
      </c>
      <c r="F9" s="757"/>
      <c r="G9" s="138"/>
      <c r="H9" s="138"/>
      <c r="I9" s="139">
        <f>I14+I17+I22+I25+I31+I35+I38+I40</f>
        <v>19017400</v>
      </c>
      <c r="J9" s="140">
        <f>J14+J17+J22+J25+J31+J35+J38+J40</f>
        <v>19146800</v>
      </c>
      <c r="K9" s="139">
        <f>K14+K17+K22+K25+K31+K35+K38+K40</f>
        <v>17765100</v>
      </c>
      <c r="L9" s="141">
        <f>L14+L17+L22+L25+L31+L35+L38+L40</f>
        <v>0</v>
      </c>
    </row>
    <row r="10" spans="1:14" s="3" customFormat="1" ht="37.5" customHeight="1">
      <c r="A10" s="926" t="s">
        <v>996</v>
      </c>
      <c r="B10" s="927"/>
      <c r="C10" s="927"/>
      <c r="D10" s="928"/>
      <c r="E10" s="106">
        <v>1001</v>
      </c>
      <c r="F10" s="761"/>
      <c r="G10" s="107" t="s">
        <v>6</v>
      </c>
      <c r="H10" s="107" t="s">
        <v>6</v>
      </c>
      <c r="I10" s="475">
        <f>I20+I37</f>
        <v>600000</v>
      </c>
      <c r="J10" s="475">
        <f>J20+J37</f>
        <v>600000</v>
      </c>
      <c r="K10" s="475">
        <f>K20+K37</f>
        <v>600000</v>
      </c>
      <c r="L10" s="476" t="s">
        <v>6</v>
      </c>
      <c r="N10" s="94"/>
    </row>
    <row r="11" spans="1:14" s="3" customFormat="1" ht="15.75">
      <c r="A11" s="926" t="s">
        <v>1153</v>
      </c>
      <c r="B11" s="927"/>
      <c r="C11" s="927"/>
      <c r="D11" s="928"/>
      <c r="E11" s="106">
        <v>1002</v>
      </c>
      <c r="F11" s="761"/>
      <c r="G11" s="107" t="s">
        <v>6</v>
      </c>
      <c r="H11" s="107" t="s">
        <v>6</v>
      </c>
      <c r="I11" s="475">
        <f>I19</f>
        <v>16975700</v>
      </c>
      <c r="J11" s="475">
        <f>J19</f>
        <v>17095000</v>
      </c>
      <c r="K11" s="475">
        <f>K19</f>
        <v>17165100</v>
      </c>
      <c r="L11" s="476" t="s">
        <v>6</v>
      </c>
    </row>
    <row r="12" spans="1:14" s="3" customFormat="1" ht="42.75" customHeight="1">
      <c r="A12" s="926" t="s">
        <v>1154</v>
      </c>
      <c r="B12" s="927"/>
      <c r="C12" s="927"/>
      <c r="D12" s="928"/>
      <c r="E12" s="106">
        <v>1003</v>
      </c>
      <c r="F12" s="761"/>
      <c r="G12" s="107" t="s">
        <v>6</v>
      </c>
      <c r="H12" s="107" t="s">
        <v>6</v>
      </c>
      <c r="I12" s="475">
        <f>I25</f>
        <v>1441700</v>
      </c>
      <c r="J12" s="475">
        <f t="shared" ref="J12:K12" si="0">J25</f>
        <v>1451800</v>
      </c>
      <c r="K12" s="475">
        <f t="shared" si="0"/>
        <v>0</v>
      </c>
      <c r="L12" s="476" t="s">
        <v>6</v>
      </c>
    </row>
    <row r="13" spans="1:14" s="7" customFormat="1" ht="18" customHeight="1">
      <c r="A13" s="922" t="s">
        <v>50</v>
      </c>
      <c r="B13" s="923"/>
      <c r="C13" s="923"/>
      <c r="D13" s="924"/>
      <c r="E13" s="101"/>
      <c r="F13" s="758"/>
      <c r="G13" s="16"/>
      <c r="H13" s="16"/>
      <c r="I13" s="134"/>
      <c r="J13" s="135"/>
      <c r="K13" s="134"/>
      <c r="L13" s="136"/>
    </row>
    <row r="14" spans="1:14" s="3" customFormat="1" ht="15.75" hidden="1">
      <c r="A14" s="910" t="s">
        <v>171</v>
      </c>
      <c r="B14" s="911"/>
      <c r="C14" s="911"/>
      <c r="D14" s="911"/>
      <c r="E14" s="104">
        <v>1100</v>
      </c>
      <c r="F14" s="762"/>
      <c r="G14" s="105">
        <v>120</v>
      </c>
      <c r="H14" s="105"/>
      <c r="I14" s="464">
        <f>SUM(I16)</f>
        <v>0</v>
      </c>
      <c r="J14" s="464">
        <f>SUM(J16)</f>
        <v>0</v>
      </c>
      <c r="K14" s="464">
        <f>SUM(K16)</f>
        <v>0</v>
      </c>
      <c r="L14" s="137"/>
    </row>
    <row r="15" spans="1:14" s="3" customFormat="1" ht="18.75" hidden="1" customHeight="1">
      <c r="A15" s="914" t="s">
        <v>50</v>
      </c>
      <c r="B15" s="915"/>
      <c r="C15" s="915"/>
      <c r="D15" s="915"/>
      <c r="E15" s="33">
        <v>1110</v>
      </c>
      <c r="F15" s="763"/>
      <c r="G15" s="27"/>
      <c r="H15" s="16"/>
      <c r="I15" s="131"/>
      <c r="J15" s="132"/>
      <c r="K15" s="131"/>
      <c r="L15" s="133"/>
    </row>
    <row r="16" spans="1:14" s="3" customFormat="1" ht="18.75" hidden="1" customHeight="1">
      <c r="A16" s="824"/>
      <c r="B16" s="825"/>
      <c r="C16" s="825"/>
      <c r="D16" s="826"/>
      <c r="E16" s="33"/>
      <c r="F16" s="763"/>
      <c r="G16" s="27"/>
      <c r="H16" s="16"/>
      <c r="I16" s="469">
        <f>SUM('120'!AC31:AJ31)</f>
        <v>0</v>
      </c>
      <c r="J16" s="469">
        <f>SUM('120'!AD31:AK31)</f>
        <v>0</v>
      </c>
      <c r="K16" s="469">
        <f>SUM('120'!AE31:AL31)</f>
        <v>0</v>
      </c>
      <c r="L16" s="133"/>
    </row>
    <row r="17" spans="1:12" s="3" customFormat="1" ht="32.25" customHeight="1">
      <c r="A17" s="912" t="s">
        <v>45</v>
      </c>
      <c r="B17" s="913"/>
      <c r="C17" s="913"/>
      <c r="D17" s="913"/>
      <c r="E17" s="104">
        <v>1200</v>
      </c>
      <c r="F17" s="762"/>
      <c r="G17" s="105">
        <v>130</v>
      </c>
      <c r="H17" s="105"/>
      <c r="I17" s="464">
        <f>SUM(I19:I21)</f>
        <v>17575700</v>
      </c>
      <c r="J17" s="464">
        <f>SUM(J19:J21)</f>
        <v>17695000</v>
      </c>
      <c r="K17" s="464">
        <f>SUM(K19:K21)</f>
        <v>17765100</v>
      </c>
      <c r="L17" s="464"/>
    </row>
    <row r="18" spans="1:12" s="3" customFormat="1" ht="15.75">
      <c r="A18" s="914" t="s">
        <v>50</v>
      </c>
      <c r="B18" s="915"/>
      <c r="C18" s="915"/>
      <c r="D18" s="915"/>
      <c r="E18" s="33"/>
      <c r="F18" s="763"/>
      <c r="G18" s="27"/>
      <c r="H18" s="16"/>
      <c r="I18" s="131"/>
      <c r="J18" s="132"/>
      <c r="K18" s="131"/>
      <c r="L18" s="133"/>
    </row>
    <row r="19" spans="1:12" s="3" customFormat="1" ht="42.75" customHeight="1">
      <c r="A19" s="914" t="s">
        <v>1026</v>
      </c>
      <c r="B19" s="915"/>
      <c r="C19" s="915"/>
      <c r="D19" s="915"/>
      <c r="E19" s="34">
        <v>1210</v>
      </c>
      <c r="F19" s="756"/>
      <c r="G19" s="28">
        <v>130</v>
      </c>
      <c r="H19" s="28">
        <v>131</v>
      </c>
      <c r="I19" s="534">
        <f>SUM('130'!AC29:AJ29)</f>
        <v>16975700</v>
      </c>
      <c r="J19" s="534">
        <f>SUM('130'!AK29:AR29)</f>
        <v>17095000</v>
      </c>
      <c r="K19" s="534">
        <f>SUM('130'!AS29:AZ29)</f>
        <v>17165100</v>
      </c>
      <c r="L19" s="465"/>
    </row>
    <row r="20" spans="1:12" s="3" customFormat="1" ht="15.75">
      <c r="A20" s="914" t="s">
        <v>1027</v>
      </c>
      <c r="B20" s="915"/>
      <c r="C20" s="915"/>
      <c r="D20" s="915"/>
      <c r="E20" s="34">
        <v>1220</v>
      </c>
      <c r="F20" s="756"/>
      <c r="G20" s="28">
        <v>130</v>
      </c>
      <c r="H20" s="28">
        <v>131</v>
      </c>
      <c r="I20" s="534">
        <f>SUM('130'!AC30:AJ30)</f>
        <v>600000</v>
      </c>
      <c r="J20" s="534">
        <f>SUM('130'!AK30:AR30)</f>
        <v>600000</v>
      </c>
      <c r="K20" s="534">
        <f>SUM('130'!AS30:AZ30)</f>
        <v>600000</v>
      </c>
      <c r="L20" s="465"/>
    </row>
    <row r="21" spans="1:12" s="3" customFormat="1" ht="36" hidden="1" customHeight="1">
      <c r="A21" s="821"/>
      <c r="B21" s="822"/>
      <c r="C21" s="822"/>
      <c r="D21" s="823"/>
      <c r="E21" s="34">
        <v>1230</v>
      </c>
      <c r="F21" s="756"/>
      <c r="G21" s="28">
        <v>130</v>
      </c>
      <c r="H21" s="16">
        <v>131</v>
      </c>
      <c r="I21" s="534"/>
      <c r="J21" s="534"/>
      <c r="K21" s="534"/>
      <c r="L21" s="465"/>
    </row>
    <row r="22" spans="1:12" s="3" customFormat="1" ht="21" hidden="1" customHeight="1">
      <c r="A22" s="910" t="s">
        <v>47</v>
      </c>
      <c r="B22" s="911"/>
      <c r="C22" s="911"/>
      <c r="D22" s="911"/>
      <c r="E22" s="104">
        <v>1300</v>
      </c>
      <c r="F22" s="762"/>
      <c r="G22" s="105">
        <v>140</v>
      </c>
      <c r="H22" s="105"/>
      <c r="I22" s="573">
        <f>SUM(I24)</f>
        <v>0</v>
      </c>
      <c r="J22" s="573">
        <f t="shared" ref="J22:K22" si="1">SUM(J24)</f>
        <v>0</v>
      </c>
      <c r="K22" s="573">
        <f t="shared" si="1"/>
        <v>0</v>
      </c>
      <c r="L22" s="573">
        <f>SUM(L24)</f>
        <v>0</v>
      </c>
    </row>
    <row r="23" spans="1:12" s="3" customFormat="1" ht="15.75" hidden="1">
      <c r="A23" s="914" t="s">
        <v>50</v>
      </c>
      <c r="B23" s="915"/>
      <c r="C23" s="915"/>
      <c r="D23" s="915"/>
      <c r="E23" s="33"/>
      <c r="F23" s="763"/>
      <c r="G23" s="27"/>
      <c r="H23" s="16"/>
      <c r="I23" s="534"/>
      <c r="J23" s="534"/>
      <c r="K23" s="534"/>
      <c r="L23" s="470"/>
    </row>
    <row r="24" spans="1:12" s="3" customFormat="1" ht="18.75" hidden="1" customHeight="1">
      <c r="A24" s="824"/>
      <c r="B24" s="825"/>
      <c r="C24" s="825"/>
      <c r="D24" s="826"/>
      <c r="E24" s="33">
        <v>1310</v>
      </c>
      <c r="F24" s="763"/>
      <c r="G24" s="27">
        <v>140</v>
      </c>
      <c r="H24" s="16"/>
      <c r="I24" s="534">
        <f>SUM('140'!AC29:AJ29)</f>
        <v>0</v>
      </c>
      <c r="J24" s="534">
        <f>SUM('140'!AK29:AR29)</f>
        <v>0</v>
      </c>
      <c r="K24" s="534">
        <f>SUM('140'!AS29:AZ29)</f>
        <v>0</v>
      </c>
      <c r="L24" s="470"/>
    </row>
    <row r="25" spans="1:12" s="7" customFormat="1" ht="20.25" customHeight="1">
      <c r="A25" s="910" t="s">
        <v>51</v>
      </c>
      <c r="B25" s="911"/>
      <c r="C25" s="911"/>
      <c r="D25" s="911"/>
      <c r="E25" s="104">
        <v>1400</v>
      </c>
      <c r="F25" s="762"/>
      <c r="G25" s="105">
        <v>150</v>
      </c>
      <c r="H25" s="105"/>
      <c r="I25" s="573">
        <f>SUM(I27:I30)</f>
        <v>1441700</v>
      </c>
      <c r="J25" s="573">
        <f t="shared" ref="J25:L25" si="2">SUM(J27:J30)</f>
        <v>1451800</v>
      </c>
      <c r="K25" s="573">
        <f t="shared" si="2"/>
        <v>0</v>
      </c>
      <c r="L25" s="573">
        <f t="shared" si="2"/>
        <v>0</v>
      </c>
    </row>
    <row r="26" spans="1:12" s="7" customFormat="1" ht="21" customHeight="1">
      <c r="A26" s="914" t="s">
        <v>50</v>
      </c>
      <c r="B26" s="915"/>
      <c r="C26" s="915"/>
      <c r="D26" s="915"/>
      <c r="E26" s="32"/>
      <c r="F26" s="756"/>
      <c r="G26" s="16"/>
      <c r="H26" s="16"/>
      <c r="I26" s="534"/>
      <c r="J26" s="534"/>
      <c r="K26" s="534"/>
      <c r="L26" s="472"/>
    </row>
    <row r="27" spans="1:12" s="7" customFormat="1" ht="15.75">
      <c r="A27" s="914" t="s">
        <v>1155</v>
      </c>
      <c r="B27" s="915"/>
      <c r="C27" s="915"/>
      <c r="D27" s="915"/>
      <c r="E27" s="32">
        <v>1410</v>
      </c>
      <c r="F27" s="756"/>
      <c r="G27" s="16">
        <v>150</v>
      </c>
      <c r="H27" s="16">
        <v>152</v>
      </c>
      <c r="I27" s="471">
        <f>SUM('150'!AC29:AJ29)</f>
        <v>1441700</v>
      </c>
      <c r="J27" s="471">
        <f>SUM('150'!AK29:AR29)</f>
        <v>1451800</v>
      </c>
      <c r="K27" s="471">
        <f>SUM('150'!AS29:AZ29)</f>
        <v>0</v>
      </c>
      <c r="L27" s="472"/>
    </row>
    <row r="28" spans="1:12" s="7" customFormat="1" ht="15.75" hidden="1">
      <c r="A28" s="914" t="s">
        <v>1167</v>
      </c>
      <c r="B28" s="915"/>
      <c r="C28" s="915"/>
      <c r="D28" s="915"/>
      <c r="E28" s="32">
        <v>1420</v>
      </c>
      <c r="F28" s="756"/>
      <c r="G28" s="16">
        <v>150</v>
      </c>
      <c r="H28" s="16"/>
      <c r="I28" s="471"/>
      <c r="J28" s="471"/>
      <c r="K28" s="471"/>
      <c r="L28" s="472"/>
    </row>
    <row r="29" spans="1:12" s="7" customFormat="1" ht="21" hidden="1" customHeight="1">
      <c r="A29" s="914" t="s">
        <v>27</v>
      </c>
      <c r="B29" s="915"/>
      <c r="C29" s="915"/>
      <c r="D29" s="915"/>
      <c r="E29" s="32">
        <v>1430</v>
      </c>
      <c r="F29" s="756"/>
      <c r="G29" s="16"/>
      <c r="H29" s="16"/>
      <c r="I29" s="471"/>
      <c r="J29" s="466"/>
      <c r="K29" s="471"/>
      <c r="L29" s="472"/>
    </row>
    <row r="30" spans="1:12" s="3" customFormat="1" ht="18.75" hidden="1" customHeight="1">
      <c r="A30" s="824"/>
      <c r="B30" s="825"/>
      <c r="C30" s="825"/>
      <c r="D30" s="826"/>
      <c r="E30" s="33"/>
      <c r="F30" s="763"/>
      <c r="G30" s="27"/>
      <c r="H30" s="16"/>
      <c r="I30" s="534"/>
      <c r="J30" s="534"/>
      <c r="K30" s="534"/>
      <c r="L30" s="470"/>
    </row>
    <row r="31" spans="1:12" s="7" customFormat="1" ht="18" hidden="1" customHeight="1">
      <c r="A31" s="910" t="s">
        <v>1166</v>
      </c>
      <c r="B31" s="911"/>
      <c r="C31" s="911"/>
      <c r="D31" s="911"/>
      <c r="E31" s="104">
        <v>1500</v>
      </c>
      <c r="F31" s="762"/>
      <c r="G31" s="105">
        <v>180</v>
      </c>
      <c r="H31" s="105"/>
      <c r="I31" s="464">
        <f>SUM(I33:I34)</f>
        <v>0</v>
      </c>
      <c r="J31" s="464">
        <f>SUM(J33:J34)</f>
        <v>0</v>
      </c>
      <c r="K31" s="464">
        <f>SUM(K33:K34)</f>
        <v>0</v>
      </c>
      <c r="L31" s="464">
        <f>SUM(L33:L34)</f>
        <v>0</v>
      </c>
    </row>
    <row r="32" spans="1:12" s="7" customFormat="1" ht="18" hidden="1" customHeight="1">
      <c r="A32" s="914" t="s">
        <v>50</v>
      </c>
      <c r="B32" s="932"/>
      <c r="C32" s="932"/>
      <c r="D32" s="933"/>
      <c r="E32" s="32"/>
      <c r="F32" s="756"/>
      <c r="G32" s="16"/>
      <c r="H32" s="16"/>
      <c r="I32" s="471"/>
      <c r="J32" s="466"/>
      <c r="K32" s="471"/>
      <c r="L32" s="472"/>
    </row>
    <row r="33" spans="1:14" s="7" customFormat="1" ht="15.75" hidden="1">
      <c r="A33" s="914"/>
      <c r="B33" s="915"/>
      <c r="C33" s="915"/>
      <c r="D33" s="915"/>
      <c r="E33" s="32">
        <v>1510</v>
      </c>
      <c r="F33" s="756"/>
      <c r="G33" s="16"/>
      <c r="H33" s="16"/>
      <c r="I33" s="471"/>
      <c r="J33" s="471"/>
      <c r="K33" s="471"/>
      <c r="L33" s="472"/>
    </row>
    <row r="34" spans="1:14" s="7" customFormat="1" ht="21" hidden="1" customHeight="1">
      <c r="A34" s="914"/>
      <c r="B34" s="915"/>
      <c r="C34" s="915"/>
      <c r="D34" s="915"/>
      <c r="E34" s="32">
        <v>1520</v>
      </c>
      <c r="F34" s="756"/>
      <c r="G34" s="16"/>
      <c r="H34" s="16"/>
      <c r="I34" s="471"/>
      <c r="J34" s="466"/>
      <c r="K34" s="471"/>
      <c r="L34" s="472"/>
    </row>
    <row r="35" spans="1:14" s="3" customFormat="1" ht="22.5" hidden="1" customHeight="1">
      <c r="A35" s="910" t="s">
        <v>28</v>
      </c>
      <c r="B35" s="911"/>
      <c r="C35" s="911"/>
      <c r="D35" s="911"/>
      <c r="E35" s="104">
        <v>1900</v>
      </c>
      <c r="F35" s="762"/>
      <c r="G35" s="105">
        <v>400</v>
      </c>
      <c r="H35" s="105"/>
      <c r="I35" s="464">
        <f>SUM(I37)</f>
        <v>0</v>
      </c>
      <c r="J35" s="464">
        <f>SUM(J37)</f>
        <v>0</v>
      </c>
      <c r="K35" s="464">
        <f>SUM(K37)</f>
        <v>0</v>
      </c>
      <c r="L35" s="464">
        <f>SUM(L37)</f>
        <v>0</v>
      </c>
    </row>
    <row r="36" spans="1:14" s="3" customFormat="1" ht="19.5" hidden="1" customHeight="1">
      <c r="A36" s="930" t="s">
        <v>11</v>
      </c>
      <c r="B36" s="931"/>
      <c r="C36" s="931"/>
      <c r="D36" s="931"/>
      <c r="E36" s="33"/>
      <c r="F36" s="763"/>
      <c r="G36" s="27"/>
      <c r="H36" s="16"/>
      <c r="I36" s="469"/>
      <c r="J36" s="466"/>
      <c r="K36" s="469"/>
      <c r="L36" s="470"/>
    </row>
    <row r="37" spans="1:14" s="3" customFormat="1" ht="18.75" hidden="1" customHeight="1">
      <c r="A37" s="821" t="s">
        <v>1060</v>
      </c>
      <c r="B37" s="822"/>
      <c r="C37" s="822"/>
      <c r="D37" s="823"/>
      <c r="E37" s="33">
        <v>1910</v>
      </c>
      <c r="F37" s="763"/>
      <c r="G37" s="27">
        <v>440</v>
      </c>
      <c r="H37" s="16">
        <v>446</v>
      </c>
      <c r="I37" s="469">
        <f>SUM('400'!AC31:AJ31)</f>
        <v>0</v>
      </c>
      <c r="J37" s="466">
        <f>SUM('400'!AK31:AR31)</f>
        <v>0</v>
      </c>
      <c r="K37" s="469">
        <f>SUM('400'!AS31:AZ31)</f>
        <v>0</v>
      </c>
      <c r="L37" s="470"/>
    </row>
    <row r="38" spans="1:14" s="3" customFormat="1" ht="18" hidden="1" customHeight="1">
      <c r="A38" s="910" t="s">
        <v>49</v>
      </c>
      <c r="B38" s="911"/>
      <c r="C38" s="911"/>
      <c r="D38" s="911"/>
      <c r="E38" s="104">
        <v>1980</v>
      </c>
      <c r="F38" s="762"/>
      <c r="G38" s="105" t="s">
        <v>6</v>
      </c>
      <c r="H38" s="105"/>
      <c r="I38" s="464">
        <f>SUM(I39)</f>
        <v>0</v>
      </c>
      <c r="J38" s="464">
        <f t="shared" ref="J38:L38" si="3">SUM(J39)</f>
        <v>0</v>
      </c>
      <c r="K38" s="464">
        <f t="shared" si="3"/>
        <v>0</v>
      </c>
      <c r="L38" s="464">
        <f t="shared" si="3"/>
        <v>0</v>
      </c>
    </row>
    <row r="39" spans="1:14" s="3" customFormat="1" ht="47.25" hidden="1" customHeight="1">
      <c r="A39" s="914" t="s">
        <v>24</v>
      </c>
      <c r="B39" s="915"/>
      <c r="C39" s="915"/>
      <c r="D39" s="915"/>
      <c r="E39" s="32">
        <v>1981</v>
      </c>
      <c r="F39" s="756"/>
      <c r="G39" s="161">
        <v>510</v>
      </c>
      <c r="H39" s="16">
        <v>510</v>
      </c>
      <c r="I39" s="469">
        <f>SUM('510'!AC27:AJ27)</f>
        <v>0</v>
      </c>
      <c r="J39" s="469">
        <f>SUM('510'!AK27:AR27)</f>
        <v>0</v>
      </c>
      <c r="K39" s="469">
        <f>SUM('510'!AS27:AZ27)</f>
        <v>0</v>
      </c>
      <c r="L39" s="470" t="s">
        <v>6</v>
      </c>
    </row>
    <row r="40" spans="1:14" s="13" customFormat="1" ht="29.25" hidden="1" customHeight="1">
      <c r="A40" s="910" t="s">
        <v>48</v>
      </c>
      <c r="B40" s="911"/>
      <c r="C40" s="911"/>
      <c r="D40" s="911"/>
      <c r="E40" s="104">
        <v>1990</v>
      </c>
      <c r="F40" s="762"/>
      <c r="G40" s="105" t="s">
        <v>6</v>
      </c>
      <c r="H40" s="105"/>
      <c r="I40" s="464"/>
      <c r="J40" s="467"/>
      <c r="K40" s="464"/>
      <c r="L40" s="468"/>
    </row>
    <row r="41" spans="1:14" s="14" customFormat="1" ht="30" customHeight="1">
      <c r="A41" s="892" t="s">
        <v>294</v>
      </c>
      <c r="B41" s="893"/>
      <c r="C41" s="893"/>
      <c r="D41" s="893"/>
      <c r="E41" s="90">
        <v>2000</v>
      </c>
      <c r="F41" s="764"/>
      <c r="G41" s="91" t="s">
        <v>6</v>
      </c>
      <c r="H41" s="91" t="s">
        <v>6</v>
      </c>
      <c r="I41" s="473">
        <f ca="1">I46+I152+I176+I225+I227</f>
        <v>19017399.999756478</v>
      </c>
      <c r="J41" s="473">
        <f ca="1">J46+J152+J176+J225+J227</f>
        <v>19146799.999756478</v>
      </c>
      <c r="K41" s="473">
        <f ca="1">K46+K152+K176+K225+K227</f>
        <v>17765099.999756478</v>
      </c>
      <c r="L41" s="474">
        <f>L227</f>
        <v>0</v>
      </c>
    </row>
    <row r="42" spans="1:14" s="3" customFormat="1" ht="40.5" customHeight="1">
      <c r="A42" s="926" t="s">
        <v>996</v>
      </c>
      <c r="B42" s="927"/>
      <c r="C42" s="927"/>
      <c r="D42" s="928"/>
      <c r="E42" s="106">
        <v>2001</v>
      </c>
      <c r="F42" s="761"/>
      <c r="G42" s="107" t="s">
        <v>6</v>
      </c>
      <c r="H42" s="107" t="s">
        <v>6</v>
      </c>
      <c r="I42" s="475">
        <f ca="1">I49+I63+I76+I85+I94+I103+I111+I121+I132+I156+I165+I180+I187+I195+I201+I208+I214+I220+I232+I237+I241+I245+I249+I253+I257+I261+I267+I273+I279+I289+I295+I316+I334+I340+I346+I357+I367+I377+I385+I396+I407+I418+I426+I437</f>
        <v>600000.0003166399</v>
      </c>
      <c r="J42" s="475">
        <f ca="1">J49+J63+J76+J85+J94+J103+J111+J121+J132+J156+J165+J180+J187+J195+J201+J208+J214+J220+J232+J237+J241+J245+J249+J253+J257+J261+J267+J273+J279+J289+J295+J316+J334+J340+J346+J357+J367+J377+J385+J396+J407+J418+J426+J437</f>
        <v>600000.00031664001</v>
      </c>
      <c r="K42" s="475">
        <f ca="1">K49+K63+K76+K85+K94+K103+K111+K121+K132+K156+K165+K180+K187+K195+K201+K208+K214+K220+K232+K237+K241+K245+K249+K253+K257+K261+K267+K273+K279+K289+K295+K316+K334+K340+K346+K357+K367+K377+K385+K396+K407+K418+K426+K437</f>
        <v>600000.0003166399</v>
      </c>
      <c r="L42" s="476" t="s">
        <v>6</v>
      </c>
      <c r="N42" s="94"/>
    </row>
    <row r="43" spans="1:14" s="3" customFormat="1" ht="15.75">
      <c r="A43" s="926" t="s">
        <v>865</v>
      </c>
      <c r="B43" s="927"/>
      <c r="C43" s="927"/>
      <c r="D43" s="928"/>
      <c r="E43" s="106">
        <v>2002</v>
      </c>
      <c r="F43" s="761"/>
      <c r="G43" s="107" t="s">
        <v>6</v>
      </c>
      <c r="H43" s="107" t="s">
        <v>6</v>
      </c>
      <c r="I43" s="475">
        <f ca="1">I50+I64+I77+I86+I95+I104+I112+I122+I133+I157+I166+I181+I188+I196+I202+I209+I215+I221+I268+I274+I282+I290+I298+I317+I335+I341+I347+I358+I368+I378+I386+I397+I408+I419+I427+I440</f>
        <v>16975699.999439836</v>
      </c>
      <c r="J43" s="475">
        <f ca="1">J50+J64+J77+J86+J95+J104+J112+J122+J133+J157+J166+J181+J188+J196+J202+J209+J215+J221+J268+J274+J282+J290+J298+J317+J335+J341+J347+J358+J368+J378+J386+J397+J408+J419+J427+J440</f>
        <v>17094999.999439836</v>
      </c>
      <c r="K43" s="475">
        <f ca="1">K50+K64+K77+K86+K95+K104+K112+K122+K133+K157+K166+K181+K188+K196+K202+K209+K215+K221+K268+K274+K282+K290+K298+K317+K335+K341+K347+K358+K368+K378+K386+K397+K408+K419+K427+K440</f>
        <v>17165099.999439836</v>
      </c>
      <c r="L43" s="476" t="s">
        <v>6</v>
      </c>
    </row>
    <row r="44" spans="1:14" s="3" customFormat="1" ht="34.5" customHeight="1">
      <c r="A44" s="926" t="s">
        <v>864</v>
      </c>
      <c r="B44" s="927"/>
      <c r="C44" s="927"/>
      <c r="D44" s="928"/>
      <c r="E44" s="106">
        <v>2003</v>
      </c>
      <c r="F44" s="761"/>
      <c r="G44" s="107" t="s">
        <v>6</v>
      </c>
      <c r="H44" s="107" t="s">
        <v>6</v>
      </c>
      <c r="I44" s="475">
        <f ca="1">I57+I70+I82+I91+I100+I109+I117+I127+I140+I162+I171+I184+I190+I198+I204+I211+I217+I223+I234+I238+I242+I246+I250+I254+I258+I262+I270+I276+I286+I292+I304+I321+I337+I343+I350+I360+I370+I380+I389+I400+I411+I421+I430</f>
        <v>1441700</v>
      </c>
      <c r="J44" s="475">
        <f ca="1">J57+J70+J82+J91+J100+J109+J117+J127+J140+J162+J171+J184+J190+J198+J204+J211+J217+J223+J234+J238+J242+J246+J250+J254+J258+J262+J270+J276+J286+J292+J304+J321+J337+J343+J350+J360+J370+J380+J389+J400+J411+J421+J430</f>
        <v>1451800</v>
      </c>
      <c r="K44" s="475">
        <f ca="1">K57+K70+K82+K91+K100+K109+K117+K127+K140+K162+K171+K184+K190+K198+K204+K211+K217+K223+K234+K238+K242+K246+K250+K254+K258+K262+K270+K276+K286+K292+K304+K321+K337+K343+K350+K360+K370+K380+K389+K400+K411+K421+K430</f>
        <v>0</v>
      </c>
      <c r="L44" s="476" t="s">
        <v>6</v>
      </c>
    </row>
    <row r="45" spans="1:14" s="54" customFormat="1" ht="15.75">
      <c r="A45" s="934" t="s">
        <v>50</v>
      </c>
      <c r="B45" s="935"/>
      <c r="C45" s="935"/>
      <c r="D45" s="935"/>
      <c r="E45" s="35"/>
      <c r="F45" s="765"/>
      <c r="G45" s="29"/>
      <c r="H45" s="17"/>
      <c r="I45" s="477"/>
      <c r="J45" s="466"/>
      <c r="K45" s="477"/>
      <c r="L45" s="478"/>
    </row>
    <row r="46" spans="1:14" s="4" customFormat="1" ht="15.75">
      <c r="A46" s="936" t="s">
        <v>56</v>
      </c>
      <c r="B46" s="937"/>
      <c r="C46" s="937"/>
      <c r="D46" s="938"/>
      <c r="E46" s="104">
        <v>2100</v>
      </c>
      <c r="F46" s="762"/>
      <c r="G46" s="105" t="s">
        <v>6</v>
      </c>
      <c r="H46" s="105" t="s">
        <v>6</v>
      </c>
      <c r="I46" s="479">
        <f>I47+I74+I119+I129+I146+I147+I148</f>
        <v>15981099.999756478</v>
      </c>
      <c r="J46" s="479">
        <f>J47+J74+J119+J129+J146+J147+J148</f>
        <v>15981099.999756478</v>
      </c>
      <c r="K46" s="479">
        <f>K47+K74+K119+K129+K146+K147+K148</f>
        <v>14902999.999756478</v>
      </c>
      <c r="L46" s="468" t="s">
        <v>6</v>
      </c>
    </row>
    <row r="47" spans="1:14" s="3" customFormat="1" ht="33" customHeight="1">
      <c r="A47" s="862" t="s">
        <v>57</v>
      </c>
      <c r="B47" s="863"/>
      <c r="C47" s="863"/>
      <c r="D47" s="863"/>
      <c r="E47" s="120">
        <v>2110</v>
      </c>
      <c r="F47" s="766"/>
      <c r="G47" s="121">
        <v>111</v>
      </c>
      <c r="H47" s="121"/>
      <c r="I47" s="480">
        <f>I48+I62</f>
        <v>12297599.999759199</v>
      </c>
      <c r="J47" s="480">
        <f t="shared" ref="J47:K47" si="4">J48+J62</f>
        <v>12297599.999759199</v>
      </c>
      <c r="K47" s="480">
        <f t="shared" si="4"/>
        <v>11469299.999759199</v>
      </c>
      <c r="L47" s="481" t="s">
        <v>6</v>
      </c>
    </row>
    <row r="48" spans="1:14" s="3" customFormat="1" ht="33" customHeight="1">
      <c r="A48" s="876" t="s">
        <v>175</v>
      </c>
      <c r="B48" s="877"/>
      <c r="C48" s="877"/>
      <c r="D48" s="878"/>
      <c r="E48" s="102">
        <v>2111</v>
      </c>
      <c r="F48" s="767"/>
      <c r="G48" s="103">
        <v>111</v>
      </c>
      <c r="H48" s="103">
        <v>211</v>
      </c>
      <c r="I48" s="482">
        <f>I49+I50+I57</f>
        <v>12196599.999759199</v>
      </c>
      <c r="J48" s="482">
        <f t="shared" ref="J48:K48" si="5">J49+J50+J57</f>
        <v>12196599.999759199</v>
      </c>
      <c r="K48" s="482">
        <f t="shared" si="5"/>
        <v>11369299.999759199</v>
      </c>
      <c r="L48" s="483" t="s">
        <v>6</v>
      </c>
      <c r="N48" s="94"/>
    </row>
    <row r="49" spans="1:14" s="3" customFormat="1" ht="43.5" customHeight="1">
      <c r="A49" s="848" t="s">
        <v>996</v>
      </c>
      <c r="B49" s="849"/>
      <c r="C49" s="849"/>
      <c r="D49" s="850"/>
      <c r="E49" s="106"/>
      <c r="F49" s="761" t="s">
        <v>1416</v>
      </c>
      <c r="G49" s="107">
        <v>111</v>
      </c>
      <c r="H49" s="107" t="s">
        <v>97</v>
      </c>
      <c r="I49" s="475">
        <f>SUM('111_вн'!AC30:AJ30)</f>
        <v>62200.000319999992</v>
      </c>
      <c r="J49" s="475">
        <f>SUM('111_вн'!AK30:AR30)</f>
        <v>62200.000319999992</v>
      </c>
      <c r="K49" s="475">
        <f>SUM('111_вн'!AS30:AZ30)</f>
        <v>62200.000319999992</v>
      </c>
      <c r="L49" s="476" t="s">
        <v>6</v>
      </c>
      <c r="N49" s="94"/>
    </row>
    <row r="50" spans="1:14" s="3" customFormat="1" ht="34.5" customHeight="1">
      <c r="A50" s="848" t="s">
        <v>216</v>
      </c>
      <c r="B50" s="849"/>
      <c r="C50" s="849"/>
      <c r="D50" s="850"/>
      <c r="E50" s="106"/>
      <c r="F50" s="761" t="s">
        <v>6</v>
      </c>
      <c r="G50" s="107">
        <v>111</v>
      </c>
      <c r="H50" s="107">
        <v>211</v>
      </c>
      <c r="I50" s="475">
        <f>SUM(I51:I56)</f>
        <v>11307099.999439199</v>
      </c>
      <c r="J50" s="475">
        <f t="shared" ref="J50:K50" si="6">SUM(J51:J56)</f>
        <v>11307099.999439199</v>
      </c>
      <c r="K50" s="475">
        <f t="shared" si="6"/>
        <v>11307099.999439199</v>
      </c>
      <c r="L50" s="476" t="s">
        <v>6</v>
      </c>
    </row>
    <row r="51" spans="1:14" s="3" customFormat="1" ht="15.75" hidden="1">
      <c r="A51" s="815" t="s">
        <v>215</v>
      </c>
      <c r="B51" s="816"/>
      <c r="C51" s="816"/>
      <c r="D51" s="817"/>
      <c r="E51" s="53"/>
      <c r="F51" s="768"/>
      <c r="G51" s="28">
        <v>111</v>
      </c>
      <c r="H51" s="16" t="s">
        <v>96</v>
      </c>
      <c r="I51" s="469">
        <f>SUM('111_мз'!AC32:AJ32)</f>
        <v>0</v>
      </c>
      <c r="J51" s="469">
        <f>SUM('111_мз'!AK32:AR32)</f>
        <v>0</v>
      </c>
      <c r="K51" s="469">
        <f>SUM('111_мз'!AS32:AZ32)</f>
        <v>0</v>
      </c>
      <c r="L51" s="470" t="s">
        <v>6</v>
      </c>
    </row>
    <row r="52" spans="1:14" s="3" customFormat="1" ht="15.75" hidden="1">
      <c r="A52" s="815" t="s">
        <v>215</v>
      </c>
      <c r="B52" s="816"/>
      <c r="C52" s="816"/>
      <c r="D52" s="817"/>
      <c r="E52" s="53"/>
      <c r="F52" s="768"/>
      <c r="G52" s="28">
        <v>111</v>
      </c>
      <c r="H52" s="16" t="s">
        <v>96</v>
      </c>
      <c r="I52" s="469">
        <f>SUM('111_мз'!AC33:AJ33)</f>
        <v>0</v>
      </c>
      <c r="J52" s="469">
        <f>SUM('111_мз'!AK33:AR33)</f>
        <v>0</v>
      </c>
      <c r="K52" s="469">
        <f>SUM('111_мз'!AS33:AZ33)</f>
        <v>0</v>
      </c>
      <c r="L52" s="470" t="s">
        <v>6</v>
      </c>
    </row>
    <row r="53" spans="1:14" s="3" customFormat="1" ht="44.25" customHeight="1">
      <c r="A53" s="815" t="s">
        <v>283</v>
      </c>
      <c r="B53" s="816"/>
      <c r="C53" s="816"/>
      <c r="D53" s="817"/>
      <c r="E53" s="53"/>
      <c r="F53" s="768" t="s">
        <v>1417</v>
      </c>
      <c r="G53" s="28">
        <v>111</v>
      </c>
      <c r="H53" s="16" t="s">
        <v>98</v>
      </c>
      <c r="I53" s="469">
        <f>SUM('111_мз'!AC34:AJ34)</f>
        <v>6567999.9996479992</v>
      </c>
      <c r="J53" s="469">
        <f>SUM('111_мз'!AK34:AR34)</f>
        <v>6567999.9996479992</v>
      </c>
      <c r="K53" s="469">
        <f>SUM('111_мз'!AS34:AZ34)</f>
        <v>6567999.9996479992</v>
      </c>
      <c r="L53" s="470" t="s">
        <v>6</v>
      </c>
    </row>
    <row r="54" spans="1:14" s="3" customFormat="1" ht="47.25" hidden="1" customHeight="1">
      <c r="A54" s="815" t="s">
        <v>1368</v>
      </c>
      <c r="B54" s="816"/>
      <c r="C54" s="816"/>
      <c r="D54" s="817"/>
      <c r="E54" s="53"/>
      <c r="F54" s="768"/>
      <c r="G54" s="28">
        <v>111</v>
      </c>
      <c r="H54" s="16" t="s">
        <v>1367</v>
      </c>
      <c r="I54" s="469">
        <f>SUM('111_мз'!AC35:AJ35)</f>
        <v>0</v>
      </c>
      <c r="J54" s="469">
        <f>SUM('111_мз'!AK35:AR35)</f>
        <v>0</v>
      </c>
      <c r="K54" s="469">
        <f>SUM('111_мз'!AS35:AZ35)</f>
        <v>0</v>
      </c>
      <c r="L54" s="470" t="s">
        <v>6</v>
      </c>
    </row>
    <row r="55" spans="1:14" s="3" customFormat="1" ht="44.25" customHeight="1">
      <c r="A55" s="815" t="s">
        <v>178</v>
      </c>
      <c r="B55" s="816"/>
      <c r="C55" s="816"/>
      <c r="D55" s="817"/>
      <c r="E55" s="53"/>
      <c r="F55" s="768" t="s">
        <v>1417</v>
      </c>
      <c r="G55" s="28">
        <v>111</v>
      </c>
      <c r="H55" s="16" t="s">
        <v>99</v>
      </c>
      <c r="I55" s="469">
        <f>SUM('111_мз'!AC36:AJ36)</f>
        <v>4208399.9997911993</v>
      </c>
      <c r="J55" s="469">
        <f>SUM('111_мз'!AK36:AR36)</f>
        <v>4208399.9997911993</v>
      </c>
      <c r="K55" s="469">
        <f>SUM('111_мз'!AS36:AZ36)</f>
        <v>4208399.9997911993</v>
      </c>
      <c r="L55" s="470" t="s">
        <v>6</v>
      </c>
    </row>
    <row r="56" spans="1:14" s="3" customFormat="1" ht="30" customHeight="1">
      <c r="A56" s="815" t="s">
        <v>179</v>
      </c>
      <c r="B56" s="816"/>
      <c r="C56" s="816"/>
      <c r="D56" s="817"/>
      <c r="E56" s="53"/>
      <c r="F56" s="768" t="s">
        <v>1417</v>
      </c>
      <c r="G56" s="28">
        <v>111</v>
      </c>
      <c r="H56" s="16" t="s">
        <v>100</v>
      </c>
      <c r="I56" s="469">
        <f>SUM('111_мз'!AC37:AJ37)</f>
        <v>530700</v>
      </c>
      <c r="J56" s="469">
        <f>SUM('111_мз'!AK37:AR37)</f>
        <v>530700</v>
      </c>
      <c r="K56" s="469">
        <f>SUM('111_мз'!AS37:AZ37)</f>
        <v>530700</v>
      </c>
      <c r="L56" s="470" t="s">
        <v>6</v>
      </c>
    </row>
    <row r="57" spans="1:14" s="3" customFormat="1" ht="60.75" customHeight="1">
      <c r="A57" s="848" t="s">
        <v>217</v>
      </c>
      <c r="B57" s="849"/>
      <c r="C57" s="849"/>
      <c r="D57" s="850"/>
      <c r="E57" s="106"/>
      <c r="F57" s="761" t="s">
        <v>6</v>
      </c>
      <c r="G57" s="107">
        <v>111</v>
      </c>
      <c r="H57" s="107">
        <v>211</v>
      </c>
      <c r="I57" s="475">
        <f>SUM(I58:I61)</f>
        <v>827300</v>
      </c>
      <c r="J57" s="475">
        <f>SUM(J58:J61)</f>
        <v>827300</v>
      </c>
      <c r="K57" s="475">
        <f>SUM(K58:K61)</f>
        <v>0</v>
      </c>
      <c r="L57" s="476" t="s">
        <v>6</v>
      </c>
    </row>
    <row r="58" spans="1:14" s="7" customFormat="1" ht="15.75" hidden="1">
      <c r="A58" s="812" t="s">
        <v>295</v>
      </c>
      <c r="B58" s="813"/>
      <c r="C58" s="813"/>
      <c r="D58" s="814"/>
      <c r="E58" s="32"/>
      <c r="F58" s="756"/>
      <c r="G58" s="16">
        <v>111</v>
      </c>
      <c r="H58" s="16" t="s">
        <v>1200</v>
      </c>
      <c r="I58" s="471">
        <f>SUM('111_и'!AC30:AJ30)</f>
        <v>0</v>
      </c>
      <c r="J58" s="471">
        <f>SUM('111_и'!AK30:AR30)</f>
        <v>0</v>
      </c>
      <c r="K58" s="471">
        <f>SUM('111_и'!AS30:AZ30)</f>
        <v>0</v>
      </c>
      <c r="L58" s="472" t="s">
        <v>6</v>
      </c>
    </row>
    <row r="59" spans="1:14" s="7" customFormat="1" ht="36" hidden="1" customHeight="1">
      <c r="A59" s="812" t="s">
        <v>1384</v>
      </c>
      <c r="B59" s="813"/>
      <c r="C59" s="813"/>
      <c r="D59" s="814"/>
      <c r="E59" s="32"/>
      <c r="F59" s="756" t="s">
        <v>1445</v>
      </c>
      <c r="G59" s="16">
        <v>111</v>
      </c>
      <c r="H59" s="16" t="s">
        <v>1418</v>
      </c>
      <c r="I59" s="471">
        <f>SUM('111_и'!AC31:AJ31)</f>
        <v>0</v>
      </c>
      <c r="J59" s="471">
        <f>SUM('111_и'!AK31:AR31)</f>
        <v>0</v>
      </c>
      <c r="K59" s="471">
        <f>SUM('111_и'!AS31:AZ31)</f>
        <v>0</v>
      </c>
      <c r="L59" s="472" t="s">
        <v>6</v>
      </c>
    </row>
    <row r="60" spans="1:14" s="7" customFormat="1" ht="35.25" customHeight="1">
      <c r="A60" s="812" t="s">
        <v>1148</v>
      </c>
      <c r="B60" s="813"/>
      <c r="C60" s="813"/>
      <c r="D60" s="814"/>
      <c r="E60" s="32"/>
      <c r="F60" s="756" t="s">
        <v>1444</v>
      </c>
      <c r="G60" s="16">
        <v>111</v>
      </c>
      <c r="H60" s="16" t="s">
        <v>1432</v>
      </c>
      <c r="I60" s="471">
        <f>SUM('111_и'!AC32:AJ32)</f>
        <v>827300</v>
      </c>
      <c r="J60" s="471">
        <f>SUM('111_и'!AK32:AR32)</f>
        <v>827300</v>
      </c>
      <c r="K60" s="471">
        <f>SUM('111_и'!AS32:AZ32)</f>
        <v>0</v>
      </c>
      <c r="L60" s="472" t="s">
        <v>6</v>
      </c>
    </row>
    <row r="61" spans="1:14" s="7" customFormat="1" ht="30.75" hidden="1" customHeight="1">
      <c r="A61" s="812"/>
      <c r="B61" s="813"/>
      <c r="C61" s="813"/>
      <c r="D61" s="814"/>
      <c r="E61" s="32"/>
      <c r="F61" s="756"/>
      <c r="G61" s="16"/>
      <c r="H61" s="16"/>
      <c r="I61" s="471"/>
      <c r="J61" s="485"/>
      <c r="K61" s="471"/>
      <c r="L61" s="472" t="s">
        <v>6</v>
      </c>
    </row>
    <row r="62" spans="1:14" s="3" customFormat="1" ht="31.5" customHeight="1">
      <c r="A62" s="876" t="s">
        <v>176</v>
      </c>
      <c r="B62" s="877"/>
      <c r="C62" s="877"/>
      <c r="D62" s="878"/>
      <c r="E62" s="102">
        <v>2112</v>
      </c>
      <c r="F62" s="767"/>
      <c r="G62" s="103">
        <v>111</v>
      </c>
      <c r="H62" s="103">
        <v>266</v>
      </c>
      <c r="I62" s="482">
        <f>I63+I64+I70</f>
        <v>101000</v>
      </c>
      <c r="J62" s="482">
        <f t="shared" ref="J62:K62" si="7">J63+J64+J70</f>
        <v>101000</v>
      </c>
      <c r="K62" s="482">
        <f t="shared" si="7"/>
        <v>100000</v>
      </c>
      <c r="L62" s="483" t="s">
        <v>6</v>
      </c>
    </row>
    <row r="63" spans="1:14" s="3" customFormat="1" ht="38.25" customHeight="1">
      <c r="A63" s="848" t="s">
        <v>996</v>
      </c>
      <c r="B63" s="849"/>
      <c r="C63" s="849"/>
      <c r="D63" s="850"/>
      <c r="E63" s="106"/>
      <c r="F63" s="761" t="s">
        <v>1416</v>
      </c>
      <c r="G63" s="107">
        <v>111</v>
      </c>
      <c r="H63" s="107" t="s">
        <v>101</v>
      </c>
      <c r="I63" s="475">
        <f>SUM('111_вн'!AC31:AJ31)</f>
        <v>20000</v>
      </c>
      <c r="J63" s="475">
        <f>SUM('111_вн'!AK31:AR31)</f>
        <v>20000</v>
      </c>
      <c r="K63" s="475">
        <f>SUM('111_вн'!AS31:AZ31)</f>
        <v>20000</v>
      </c>
      <c r="L63" s="476" t="s">
        <v>6</v>
      </c>
    </row>
    <row r="64" spans="1:14" s="3" customFormat="1" ht="32.25" customHeight="1">
      <c r="A64" s="848" t="s">
        <v>216</v>
      </c>
      <c r="B64" s="849"/>
      <c r="C64" s="849"/>
      <c r="D64" s="850"/>
      <c r="E64" s="106"/>
      <c r="F64" s="761" t="s">
        <v>6</v>
      </c>
      <c r="G64" s="107">
        <v>111</v>
      </c>
      <c r="H64" s="107">
        <v>266</v>
      </c>
      <c r="I64" s="475">
        <f>SUM(I65:I69)</f>
        <v>80000</v>
      </c>
      <c r="J64" s="475">
        <f>SUM(J65:J69)</f>
        <v>80000</v>
      </c>
      <c r="K64" s="475">
        <f>SUM(K65:K69)</f>
        <v>80000</v>
      </c>
      <c r="L64" s="476" t="s">
        <v>6</v>
      </c>
    </row>
    <row r="65" spans="1:12" s="3" customFormat="1" ht="15.75" hidden="1">
      <c r="A65" s="815" t="s">
        <v>215</v>
      </c>
      <c r="B65" s="816"/>
      <c r="C65" s="816"/>
      <c r="D65" s="817"/>
      <c r="E65" s="53"/>
      <c r="F65" s="768"/>
      <c r="G65" s="28">
        <v>111</v>
      </c>
      <c r="H65" s="16" t="s">
        <v>102</v>
      </c>
      <c r="I65" s="469">
        <f>SUM('111_мз'!AC40:AJ40)</f>
        <v>0</v>
      </c>
      <c r="J65" s="469">
        <f>SUM('111_мз'!AK40:AR40)</f>
        <v>0</v>
      </c>
      <c r="K65" s="469">
        <f>SUM('111_мз'!AS40:AZ40)</f>
        <v>0</v>
      </c>
      <c r="L65" s="470" t="s">
        <v>6</v>
      </c>
    </row>
    <row r="66" spans="1:12" s="3" customFormat="1" ht="15.75" hidden="1">
      <c r="A66" s="815" t="s">
        <v>215</v>
      </c>
      <c r="B66" s="816"/>
      <c r="C66" s="816"/>
      <c r="D66" s="817"/>
      <c r="E66" s="53"/>
      <c r="F66" s="768"/>
      <c r="G66" s="28">
        <v>111</v>
      </c>
      <c r="H66" s="16" t="s">
        <v>102</v>
      </c>
      <c r="I66" s="469">
        <f>SUM('111_мз'!AC41:AJ41)</f>
        <v>0</v>
      </c>
      <c r="J66" s="469">
        <f>SUM('111_мз'!AK41:AR41)</f>
        <v>0</v>
      </c>
      <c r="K66" s="469">
        <f>SUM('111_мз'!AS41:AZ41)</f>
        <v>0</v>
      </c>
      <c r="L66" s="470"/>
    </row>
    <row r="67" spans="1:12" s="3" customFormat="1" ht="51" customHeight="1">
      <c r="A67" s="815" t="s">
        <v>283</v>
      </c>
      <c r="B67" s="816"/>
      <c r="C67" s="816"/>
      <c r="D67" s="817"/>
      <c r="E67" s="53"/>
      <c r="F67" s="768" t="s">
        <v>1417</v>
      </c>
      <c r="G67" s="28">
        <v>111</v>
      </c>
      <c r="H67" s="16" t="s">
        <v>103</v>
      </c>
      <c r="I67" s="469">
        <f>SUM('111_мз'!AC42:AJ42)</f>
        <v>50000</v>
      </c>
      <c r="J67" s="469">
        <f>SUM('111_мз'!AK42:AR42)</f>
        <v>50000</v>
      </c>
      <c r="K67" s="469">
        <f>SUM('111_мз'!AS42:AZ42)</f>
        <v>50000</v>
      </c>
      <c r="L67" s="470" t="s">
        <v>6</v>
      </c>
    </row>
    <row r="68" spans="1:12" s="3" customFormat="1" ht="48" customHeight="1">
      <c r="A68" s="815" t="s">
        <v>178</v>
      </c>
      <c r="B68" s="816"/>
      <c r="C68" s="816"/>
      <c r="D68" s="817"/>
      <c r="E68" s="53"/>
      <c r="F68" s="768" t="s">
        <v>1417</v>
      </c>
      <c r="G68" s="28">
        <v>111</v>
      </c>
      <c r="H68" s="16" t="s">
        <v>104</v>
      </c>
      <c r="I68" s="469">
        <f>SUM('111_мз'!AC43:AJ43)</f>
        <v>20000</v>
      </c>
      <c r="J68" s="469">
        <f>SUM('111_мз'!AK43:AR43)</f>
        <v>20000</v>
      </c>
      <c r="K68" s="469">
        <f>SUM('111_мз'!AS43:AZ43)</f>
        <v>20000</v>
      </c>
      <c r="L68" s="470" t="s">
        <v>6</v>
      </c>
    </row>
    <row r="69" spans="1:12" s="3" customFormat="1" ht="35.25" customHeight="1">
      <c r="A69" s="815" t="s">
        <v>179</v>
      </c>
      <c r="B69" s="816"/>
      <c r="C69" s="816"/>
      <c r="D69" s="817"/>
      <c r="E69" s="53"/>
      <c r="F69" s="768" t="s">
        <v>1417</v>
      </c>
      <c r="G69" s="28">
        <v>111</v>
      </c>
      <c r="H69" s="16" t="s">
        <v>105</v>
      </c>
      <c r="I69" s="469">
        <f>SUM('111_мз'!AC44:AJ44)</f>
        <v>10000</v>
      </c>
      <c r="J69" s="469">
        <f>SUM('111_мз'!AK44:AR44)</f>
        <v>10000</v>
      </c>
      <c r="K69" s="469">
        <f>SUM('111_мз'!AS44:AZ44)</f>
        <v>10000</v>
      </c>
      <c r="L69" s="470" t="s">
        <v>6</v>
      </c>
    </row>
    <row r="70" spans="1:12" s="3" customFormat="1" ht="60.75" customHeight="1">
      <c r="A70" s="848" t="s">
        <v>217</v>
      </c>
      <c r="B70" s="849"/>
      <c r="C70" s="849"/>
      <c r="D70" s="850"/>
      <c r="E70" s="106"/>
      <c r="F70" s="761"/>
      <c r="G70" s="107">
        <v>111</v>
      </c>
      <c r="H70" s="107">
        <v>266</v>
      </c>
      <c r="I70" s="475">
        <f>SUM(I71:I73)</f>
        <v>1000</v>
      </c>
      <c r="J70" s="475">
        <f t="shared" ref="J70:K70" si="8">SUM(J71:J73)</f>
        <v>1000</v>
      </c>
      <c r="K70" s="475">
        <f t="shared" si="8"/>
        <v>0</v>
      </c>
      <c r="L70" s="476" t="s">
        <v>6</v>
      </c>
    </row>
    <row r="71" spans="1:12" s="7" customFormat="1" ht="15.75" hidden="1">
      <c r="A71" s="812" t="s">
        <v>295</v>
      </c>
      <c r="B71" s="813"/>
      <c r="C71" s="813"/>
      <c r="D71" s="814"/>
      <c r="E71" s="32"/>
      <c r="F71" s="756"/>
      <c r="G71" s="16">
        <v>111</v>
      </c>
      <c r="H71" s="16" t="s">
        <v>1247</v>
      </c>
      <c r="I71" s="471">
        <f>SUM('111_и'!AC33:AJ33)</f>
        <v>0</v>
      </c>
      <c r="J71" s="485">
        <f>SUM('111_и'!AK33:AR33)</f>
        <v>0</v>
      </c>
      <c r="K71" s="471">
        <f>SUM('111_и'!AS33:AZ33)</f>
        <v>0</v>
      </c>
      <c r="L71" s="472" t="s">
        <v>6</v>
      </c>
    </row>
    <row r="72" spans="1:12" s="7" customFormat="1" ht="30.75" customHeight="1">
      <c r="A72" s="812" t="s">
        <v>1148</v>
      </c>
      <c r="B72" s="813"/>
      <c r="C72" s="813"/>
      <c r="D72" s="814"/>
      <c r="E72" s="32"/>
      <c r="F72" s="756" t="s">
        <v>1444</v>
      </c>
      <c r="G72" s="16">
        <v>111</v>
      </c>
      <c r="H72" s="16" t="s">
        <v>1433</v>
      </c>
      <c r="I72" s="471">
        <f>SUM('111_и'!AC34:AJ34)</f>
        <v>1000</v>
      </c>
      <c r="J72" s="485">
        <f>SUM('111_и'!AK34:AR34)</f>
        <v>1000</v>
      </c>
      <c r="K72" s="471">
        <f>SUM('111_и'!AS34:AZ34)</f>
        <v>0</v>
      </c>
      <c r="L72" s="472" t="s">
        <v>6</v>
      </c>
    </row>
    <row r="73" spans="1:12" s="7" customFormat="1" ht="30.75" hidden="1" customHeight="1">
      <c r="A73" s="812"/>
      <c r="B73" s="813"/>
      <c r="C73" s="813"/>
      <c r="D73" s="814"/>
      <c r="E73" s="32"/>
      <c r="F73" s="756"/>
      <c r="G73" s="16"/>
      <c r="H73" s="16"/>
      <c r="I73" s="471"/>
      <c r="J73" s="485"/>
      <c r="K73" s="471"/>
      <c r="L73" s="472" t="s">
        <v>6</v>
      </c>
    </row>
    <row r="74" spans="1:12" s="3" customFormat="1" ht="21" hidden="1" customHeight="1">
      <c r="A74" s="862" t="s">
        <v>172</v>
      </c>
      <c r="B74" s="863"/>
      <c r="C74" s="863"/>
      <c r="D74" s="863"/>
      <c r="E74" s="120">
        <v>2120</v>
      </c>
      <c r="F74" s="766"/>
      <c r="G74" s="121">
        <v>112</v>
      </c>
      <c r="H74" s="121"/>
      <c r="I74" s="480">
        <f>I75+I84+I93+I102+I110</f>
        <v>0</v>
      </c>
      <c r="J74" s="480">
        <f>J75+J84+J93+J102+J110</f>
        <v>0</v>
      </c>
      <c r="K74" s="480">
        <f>K75+K84+K93+K102+K110</f>
        <v>0</v>
      </c>
      <c r="L74" s="480" t="s">
        <v>6</v>
      </c>
    </row>
    <row r="75" spans="1:12" s="3" customFormat="1" ht="31.5" hidden="1" customHeight="1">
      <c r="A75" s="876" t="s">
        <v>183</v>
      </c>
      <c r="B75" s="877"/>
      <c r="C75" s="877"/>
      <c r="D75" s="878"/>
      <c r="E75" s="102">
        <v>2121</v>
      </c>
      <c r="F75" s="767"/>
      <c r="G75" s="103">
        <v>112</v>
      </c>
      <c r="H75" s="103">
        <v>212</v>
      </c>
      <c r="I75" s="482">
        <f>I76+I77+I82</f>
        <v>0</v>
      </c>
      <c r="J75" s="482">
        <f>J76+J77+J82</f>
        <v>0</v>
      </c>
      <c r="K75" s="482">
        <f>K76+K77+K82</f>
        <v>0</v>
      </c>
      <c r="L75" s="482" t="s">
        <v>6</v>
      </c>
    </row>
    <row r="76" spans="1:12" s="3" customFormat="1" ht="37.5" hidden="1" customHeight="1">
      <c r="A76" s="848" t="s">
        <v>996</v>
      </c>
      <c r="B76" s="849"/>
      <c r="C76" s="849"/>
      <c r="D76" s="850"/>
      <c r="E76" s="106"/>
      <c r="F76" s="761"/>
      <c r="G76" s="107">
        <v>112</v>
      </c>
      <c r="H76" s="107" t="s">
        <v>180</v>
      </c>
      <c r="I76" s="475">
        <f>SUM('112_вн'!AC32:AJ32)</f>
        <v>0</v>
      </c>
      <c r="J76" s="484">
        <f>SUM('112_вн'!AK32:AR32)</f>
        <v>0</v>
      </c>
      <c r="K76" s="475">
        <f>SUM('112_вн'!AS32:AZ32)</f>
        <v>0</v>
      </c>
      <c r="L76" s="475" t="s">
        <v>6</v>
      </c>
    </row>
    <row r="77" spans="1:12" s="3" customFormat="1" ht="32.25" hidden="1" customHeight="1">
      <c r="A77" s="848" t="s">
        <v>216</v>
      </c>
      <c r="B77" s="849"/>
      <c r="C77" s="849"/>
      <c r="D77" s="850"/>
      <c r="E77" s="106"/>
      <c r="F77" s="761"/>
      <c r="G77" s="107">
        <v>112</v>
      </c>
      <c r="H77" s="107">
        <v>212</v>
      </c>
      <c r="I77" s="475">
        <f>SUM(I78:I81)</f>
        <v>0</v>
      </c>
      <c r="J77" s="475">
        <f>SUM(J78:J81)</f>
        <v>0</v>
      </c>
      <c r="K77" s="475">
        <f>SUM(K78:K81)</f>
        <v>0</v>
      </c>
      <c r="L77" s="475" t="s">
        <v>6</v>
      </c>
    </row>
    <row r="78" spans="1:12" s="3" customFormat="1" ht="15.75" hidden="1">
      <c r="A78" s="815" t="s">
        <v>215</v>
      </c>
      <c r="B78" s="816"/>
      <c r="C78" s="816"/>
      <c r="D78" s="817"/>
      <c r="E78" s="53"/>
      <c r="F78" s="768"/>
      <c r="G78" s="28">
        <v>112</v>
      </c>
      <c r="H78" s="16" t="s">
        <v>181</v>
      </c>
      <c r="I78" s="469">
        <f>SUM('112_мз'!AC32:AJ32)</f>
        <v>0</v>
      </c>
      <c r="J78" s="466">
        <f>SUM('112_мз'!AK32:AR32)</f>
        <v>0</v>
      </c>
      <c r="K78" s="469">
        <f>SUM('112_мз'!AS32:AZ32)</f>
        <v>0</v>
      </c>
      <c r="L78" s="469" t="s">
        <v>6</v>
      </c>
    </row>
    <row r="79" spans="1:12" s="3" customFormat="1" ht="51" hidden="1" customHeight="1">
      <c r="A79" s="815" t="s">
        <v>283</v>
      </c>
      <c r="B79" s="816"/>
      <c r="C79" s="816"/>
      <c r="D79" s="817"/>
      <c r="E79" s="53"/>
      <c r="F79" s="768"/>
      <c r="G79" s="28">
        <v>112</v>
      </c>
      <c r="H79" s="16" t="s">
        <v>138</v>
      </c>
      <c r="I79" s="469"/>
      <c r="J79" s="466"/>
      <c r="K79" s="469"/>
      <c r="L79" s="469" t="s">
        <v>6</v>
      </c>
    </row>
    <row r="80" spans="1:12" s="3" customFormat="1" ht="48" hidden="1" customHeight="1">
      <c r="A80" s="815" t="s">
        <v>178</v>
      </c>
      <c r="B80" s="816"/>
      <c r="C80" s="816"/>
      <c r="D80" s="817"/>
      <c r="E80" s="53"/>
      <c r="F80" s="768"/>
      <c r="G80" s="28">
        <v>112</v>
      </c>
      <c r="H80" s="16" t="s">
        <v>139</v>
      </c>
      <c r="I80" s="469"/>
      <c r="J80" s="466"/>
      <c r="K80" s="469"/>
      <c r="L80" s="469" t="s">
        <v>6</v>
      </c>
    </row>
    <row r="81" spans="1:12" s="3" customFormat="1" ht="35.25" hidden="1" customHeight="1">
      <c r="A81" s="815" t="s">
        <v>179</v>
      </c>
      <c r="B81" s="816"/>
      <c r="C81" s="816"/>
      <c r="D81" s="817"/>
      <c r="E81" s="53"/>
      <c r="F81" s="768"/>
      <c r="G81" s="28">
        <v>112</v>
      </c>
      <c r="H81" s="16" t="s">
        <v>182</v>
      </c>
      <c r="I81" s="469"/>
      <c r="J81" s="466"/>
      <c r="K81" s="469"/>
      <c r="L81" s="469" t="s">
        <v>6</v>
      </c>
    </row>
    <row r="82" spans="1:12" s="3" customFormat="1" ht="60.75" hidden="1" customHeight="1">
      <c r="A82" s="848" t="s">
        <v>217</v>
      </c>
      <c r="B82" s="849"/>
      <c r="C82" s="849"/>
      <c r="D82" s="850"/>
      <c r="E82" s="106"/>
      <c r="F82" s="761"/>
      <c r="G82" s="107">
        <v>112</v>
      </c>
      <c r="H82" s="107">
        <v>212</v>
      </c>
      <c r="I82" s="475">
        <f>SUM(I83)</f>
        <v>0</v>
      </c>
      <c r="J82" s="475">
        <f t="shared" ref="J82:K82" si="9">SUM(J83)</f>
        <v>0</v>
      </c>
      <c r="K82" s="475">
        <f t="shared" si="9"/>
        <v>0</v>
      </c>
      <c r="L82" s="475" t="s">
        <v>6</v>
      </c>
    </row>
    <row r="83" spans="1:12" s="3" customFormat="1" ht="88.15" hidden="1" customHeight="1">
      <c r="A83" s="815" t="s">
        <v>1189</v>
      </c>
      <c r="B83" s="816"/>
      <c r="C83" s="816"/>
      <c r="D83" s="817"/>
      <c r="E83" s="53"/>
      <c r="F83" s="768"/>
      <c r="G83" s="28">
        <v>112</v>
      </c>
      <c r="H83" s="16" t="s">
        <v>1188</v>
      </c>
      <c r="I83" s="469">
        <f>SUM('112_и'!X144:Z144)</f>
        <v>0</v>
      </c>
      <c r="J83" s="466">
        <f>SUM('112_и'!AK144:AM144)</f>
        <v>0</v>
      </c>
      <c r="K83" s="469">
        <f>SUM('112_и'!AX144:AZ144)</f>
        <v>0</v>
      </c>
      <c r="L83" s="469" t="s">
        <v>6</v>
      </c>
    </row>
    <row r="84" spans="1:12" s="3" customFormat="1" ht="32.25" hidden="1" customHeight="1">
      <c r="A84" s="876" t="s">
        <v>195</v>
      </c>
      <c r="B84" s="877"/>
      <c r="C84" s="877"/>
      <c r="D84" s="878"/>
      <c r="E84" s="102">
        <v>2122</v>
      </c>
      <c r="F84" s="767"/>
      <c r="G84" s="103">
        <v>112</v>
      </c>
      <c r="H84" s="103">
        <v>214</v>
      </c>
      <c r="I84" s="482">
        <f>I85+I86+I91</f>
        <v>0</v>
      </c>
      <c r="J84" s="482">
        <f>J85+J86+J91</f>
        <v>0</v>
      </c>
      <c r="K84" s="482">
        <f>K85+K86+K91</f>
        <v>0</v>
      </c>
      <c r="L84" s="482" t="s">
        <v>6</v>
      </c>
    </row>
    <row r="85" spans="1:12" s="3" customFormat="1" ht="39.75" hidden="1" customHeight="1">
      <c r="A85" s="848" t="s">
        <v>996</v>
      </c>
      <c r="B85" s="849"/>
      <c r="C85" s="849"/>
      <c r="D85" s="850"/>
      <c r="E85" s="106"/>
      <c r="F85" s="761"/>
      <c r="G85" s="107">
        <v>112</v>
      </c>
      <c r="H85" s="107" t="s">
        <v>196</v>
      </c>
      <c r="I85" s="475"/>
      <c r="J85" s="484"/>
      <c r="K85" s="475"/>
      <c r="L85" s="475" t="s">
        <v>6</v>
      </c>
    </row>
    <row r="86" spans="1:12" s="3" customFormat="1" ht="32.25" hidden="1" customHeight="1">
      <c r="A86" s="848" t="s">
        <v>216</v>
      </c>
      <c r="B86" s="849"/>
      <c r="C86" s="849"/>
      <c r="D86" s="850"/>
      <c r="E86" s="106"/>
      <c r="F86" s="761"/>
      <c r="G86" s="107">
        <v>112</v>
      </c>
      <c r="H86" s="107">
        <v>214</v>
      </c>
      <c r="I86" s="475">
        <f>SUM(I87:I90)</f>
        <v>0</v>
      </c>
      <c r="J86" s="475">
        <f>SUM(J87:J90)</f>
        <v>0</v>
      </c>
      <c r="K86" s="475">
        <f>SUM(K87:K90)</f>
        <v>0</v>
      </c>
      <c r="L86" s="475" t="s">
        <v>6</v>
      </c>
    </row>
    <row r="87" spans="1:12" s="3" customFormat="1" ht="15.75" hidden="1">
      <c r="A87" s="815" t="s">
        <v>215</v>
      </c>
      <c r="B87" s="816"/>
      <c r="C87" s="816"/>
      <c r="D87" s="817"/>
      <c r="E87" s="53"/>
      <c r="F87" s="768"/>
      <c r="G87" s="28">
        <v>112</v>
      </c>
      <c r="H87" s="16" t="s">
        <v>197</v>
      </c>
      <c r="I87" s="469"/>
      <c r="J87" s="466"/>
      <c r="K87" s="469"/>
      <c r="L87" s="469" t="s">
        <v>6</v>
      </c>
    </row>
    <row r="88" spans="1:12" s="3" customFormat="1" ht="51" hidden="1" customHeight="1">
      <c r="A88" s="815" t="s">
        <v>283</v>
      </c>
      <c r="B88" s="816"/>
      <c r="C88" s="816"/>
      <c r="D88" s="817"/>
      <c r="E88" s="53"/>
      <c r="F88" s="768"/>
      <c r="G88" s="28">
        <v>112</v>
      </c>
      <c r="H88" s="16" t="s">
        <v>198</v>
      </c>
      <c r="I88" s="469"/>
      <c r="J88" s="466"/>
      <c r="K88" s="469"/>
      <c r="L88" s="469" t="s">
        <v>6</v>
      </c>
    </row>
    <row r="89" spans="1:12" s="3" customFormat="1" ht="48" hidden="1" customHeight="1">
      <c r="A89" s="815" t="s">
        <v>178</v>
      </c>
      <c r="B89" s="816"/>
      <c r="C89" s="816"/>
      <c r="D89" s="817"/>
      <c r="E89" s="53"/>
      <c r="F89" s="768"/>
      <c r="G89" s="28">
        <v>112</v>
      </c>
      <c r="H89" s="16" t="s">
        <v>199</v>
      </c>
      <c r="I89" s="469"/>
      <c r="J89" s="466"/>
      <c r="K89" s="469"/>
      <c r="L89" s="469" t="s">
        <v>6</v>
      </c>
    </row>
    <row r="90" spans="1:12" s="3" customFormat="1" ht="35.25" hidden="1" customHeight="1">
      <c r="A90" s="815" t="s">
        <v>179</v>
      </c>
      <c r="B90" s="816"/>
      <c r="C90" s="816"/>
      <c r="D90" s="817"/>
      <c r="E90" s="53"/>
      <c r="F90" s="768"/>
      <c r="G90" s="28">
        <v>112</v>
      </c>
      <c r="H90" s="16" t="s">
        <v>200</v>
      </c>
      <c r="I90" s="469"/>
      <c r="J90" s="466"/>
      <c r="K90" s="469"/>
      <c r="L90" s="469" t="s">
        <v>6</v>
      </c>
    </row>
    <row r="91" spans="1:12" s="3" customFormat="1" ht="60.75" hidden="1" customHeight="1">
      <c r="A91" s="848" t="s">
        <v>217</v>
      </c>
      <c r="B91" s="849"/>
      <c r="C91" s="849"/>
      <c r="D91" s="850"/>
      <c r="E91" s="106"/>
      <c r="F91" s="761"/>
      <c r="G91" s="107">
        <v>112</v>
      </c>
      <c r="H91" s="107">
        <v>214</v>
      </c>
      <c r="I91" s="475">
        <f>SUM(I92)</f>
        <v>0</v>
      </c>
      <c r="J91" s="475">
        <f>SUM(J92)</f>
        <v>0</v>
      </c>
      <c r="K91" s="475">
        <f>SUM(K92)</f>
        <v>0</v>
      </c>
      <c r="L91" s="475" t="s">
        <v>6</v>
      </c>
    </row>
    <row r="92" spans="1:12" s="3" customFormat="1" ht="15.75" hidden="1">
      <c r="A92" s="815"/>
      <c r="B92" s="816"/>
      <c r="C92" s="816"/>
      <c r="D92" s="817"/>
      <c r="E92" s="53"/>
      <c r="F92" s="768"/>
      <c r="G92" s="28"/>
      <c r="H92" s="16"/>
      <c r="I92" s="469"/>
      <c r="J92" s="466"/>
      <c r="K92" s="469"/>
      <c r="L92" s="469" t="s">
        <v>6</v>
      </c>
    </row>
    <row r="93" spans="1:12" s="3" customFormat="1" ht="15" hidden="1" customHeight="1">
      <c r="A93" s="876" t="s">
        <v>184</v>
      </c>
      <c r="B93" s="877"/>
      <c r="C93" s="877"/>
      <c r="D93" s="878"/>
      <c r="E93" s="102">
        <v>2123</v>
      </c>
      <c r="F93" s="767"/>
      <c r="G93" s="103">
        <v>112</v>
      </c>
      <c r="H93" s="103">
        <v>222</v>
      </c>
      <c r="I93" s="482">
        <f>I94+I95+I100</f>
        <v>0</v>
      </c>
      <c r="J93" s="482">
        <f>J94+J95+J100</f>
        <v>0</v>
      </c>
      <c r="K93" s="482">
        <f>K94+K95+K100</f>
        <v>0</v>
      </c>
      <c r="L93" s="482" t="s">
        <v>6</v>
      </c>
    </row>
    <row r="94" spans="1:12" s="3" customFormat="1" ht="39.75" hidden="1" customHeight="1">
      <c r="A94" s="848" t="s">
        <v>996</v>
      </c>
      <c r="B94" s="849"/>
      <c r="C94" s="849"/>
      <c r="D94" s="850"/>
      <c r="E94" s="106"/>
      <c r="F94" s="761"/>
      <c r="G94" s="107">
        <v>112</v>
      </c>
      <c r="H94" s="107" t="s">
        <v>186</v>
      </c>
      <c r="I94" s="475">
        <f>SUM('112_вн'!X144:Z144)</f>
        <v>0</v>
      </c>
      <c r="J94" s="475">
        <f>SUM('112_вн'!AK144:AM144)</f>
        <v>0</v>
      </c>
      <c r="K94" s="475">
        <f>SUM('112_вн'!AX144:AZ144)</f>
        <v>0</v>
      </c>
      <c r="L94" s="475" t="s">
        <v>6</v>
      </c>
    </row>
    <row r="95" spans="1:12" s="3" customFormat="1" ht="32.25" hidden="1" customHeight="1">
      <c r="A95" s="848" t="s">
        <v>216</v>
      </c>
      <c r="B95" s="849"/>
      <c r="C95" s="849"/>
      <c r="D95" s="850"/>
      <c r="E95" s="106"/>
      <c r="F95" s="761"/>
      <c r="G95" s="107">
        <v>112</v>
      </c>
      <c r="H95" s="107">
        <v>222</v>
      </c>
      <c r="I95" s="475">
        <f>SUM(I96:I99)</f>
        <v>0</v>
      </c>
      <c r="J95" s="475">
        <f>SUM(J96:J99)</f>
        <v>0</v>
      </c>
      <c r="K95" s="475">
        <f>SUM(K96:K99)</f>
        <v>0</v>
      </c>
      <c r="L95" s="475" t="s">
        <v>6</v>
      </c>
    </row>
    <row r="96" spans="1:12" s="3" customFormat="1" ht="15.75" hidden="1">
      <c r="A96" s="815" t="s">
        <v>215</v>
      </c>
      <c r="B96" s="816"/>
      <c r="C96" s="816"/>
      <c r="D96" s="817"/>
      <c r="E96" s="53"/>
      <c r="F96" s="768"/>
      <c r="G96" s="28">
        <v>112</v>
      </c>
      <c r="H96" s="16" t="s">
        <v>187</v>
      </c>
      <c r="I96" s="469">
        <f>SUM('112_мз'!X144:Z144)</f>
        <v>0</v>
      </c>
      <c r="J96" s="469">
        <f>SUM('112_мз'!AK144:AM144)</f>
        <v>0</v>
      </c>
      <c r="K96" s="469">
        <f>SUM('112_мз'!AX144:AZ144)</f>
        <v>0</v>
      </c>
      <c r="L96" s="469" t="s">
        <v>6</v>
      </c>
    </row>
    <row r="97" spans="1:12" s="3" customFormat="1" ht="51" hidden="1" customHeight="1">
      <c r="A97" s="815" t="s">
        <v>177</v>
      </c>
      <c r="B97" s="816"/>
      <c r="C97" s="816"/>
      <c r="D97" s="817"/>
      <c r="E97" s="53"/>
      <c r="F97" s="768"/>
      <c r="G97" s="28">
        <v>112</v>
      </c>
      <c r="H97" s="16" t="s">
        <v>188</v>
      </c>
      <c r="I97" s="469"/>
      <c r="J97" s="466"/>
      <c r="K97" s="469"/>
      <c r="L97" s="469" t="s">
        <v>6</v>
      </c>
    </row>
    <row r="98" spans="1:12" s="3" customFormat="1" ht="48" hidden="1" customHeight="1">
      <c r="A98" s="815" t="s">
        <v>178</v>
      </c>
      <c r="B98" s="816"/>
      <c r="C98" s="816"/>
      <c r="D98" s="817"/>
      <c r="E98" s="53"/>
      <c r="F98" s="768"/>
      <c r="G98" s="28">
        <v>112</v>
      </c>
      <c r="H98" s="16" t="s">
        <v>189</v>
      </c>
      <c r="I98" s="469"/>
      <c r="J98" s="466"/>
      <c r="K98" s="469"/>
      <c r="L98" s="469" t="s">
        <v>6</v>
      </c>
    </row>
    <row r="99" spans="1:12" s="3" customFormat="1" ht="35.25" hidden="1" customHeight="1">
      <c r="A99" s="815" t="s">
        <v>179</v>
      </c>
      <c r="B99" s="816"/>
      <c r="C99" s="816"/>
      <c r="D99" s="817"/>
      <c r="E99" s="53"/>
      <c r="F99" s="768"/>
      <c r="G99" s="28">
        <v>112</v>
      </c>
      <c r="H99" s="16" t="s">
        <v>190</v>
      </c>
      <c r="I99" s="469"/>
      <c r="J99" s="466"/>
      <c r="K99" s="469"/>
      <c r="L99" s="469" t="s">
        <v>6</v>
      </c>
    </row>
    <row r="100" spans="1:12" s="3" customFormat="1" ht="60.75" hidden="1" customHeight="1">
      <c r="A100" s="848" t="s">
        <v>217</v>
      </c>
      <c r="B100" s="849"/>
      <c r="C100" s="849"/>
      <c r="D100" s="850"/>
      <c r="E100" s="106"/>
      <c r="F100" s="761"/>
      <c r="G100" s="107">
        <v>112</v>
      </c>
      <c r="H100" s="107">
        <v>222</v>
      </c>
      <c r="I100" s="475"/>
      <c r="J100" s="484"/>
      <c r="K100" s="475"/>
      <c r="L100" s="475" t="s">
        <v>6</v>
      </c>
    </row>
    <row r="101" spans="1:12" s="3" customFormat="1" ht="35.25" hidden="1" customHeight="1">
      <c r="A101" s="815"/>
      <c r="B101" s="816"/>
      <c r="C101" s="816"/>
      <c r="D101" s="817"/>
      <c r="E101" s="53"/>
      <c r="F101" s="768"/>
      <c r="G101" s="28"/>
      <c r="H101" s="16"/>
      <c r="I101" s="469"/>
      <c r="J101" s="466"/>
      <c r="K101" s="469"/>
      <c r="L101" s="469" t="s">
        <v>6</v>
      </c>
    </row>
    <row r="102" spans="1:12" s="3" customFormat="1" ht="15" hidden="1" customHeight="1">
      <c r="A102" s="876" t="s">
        <v>185</v>
      </c>
      <c r="B102" s="877"/>
      <c r="C102" s="877"/>
      <c r="D102" s="878"/>
      <c r="E102" s="102">
        <v>2124</v>
      </c>
      <c r="F102" s="767"/>
      <c r="G102" s="103">
        <v>112</v>
      </c>
      <c r="H102" s="103">
        <v>226</v>
      </c>
      <c r="I102" s="482">
        <f>I103+I104+I109</f>
        <v>0</v>
      </c>
      <c r="J102" s="482">
        <f>J103+J104+J109</f>
        <v>0</v>
      </c>
      <c r="K102" s="482">
        <f>K103+K104+K109</f>
        <v>0</v>
      </c>
      <c r="L102" s="482" t="s">
        <v>6</v>
      </c>
    </row>
    <row r="103" spans="1:12" s="3" customFormat="1" ht="35.25" hidden="1" customHeight="1">
      <c r="A103" s="848" t="s">
        <v>996</v>
      </c>
      <c r="B103" s="849"/>
      <c r="C103" s="849"/>
      <c r="D103" s="850"/>
      <c r="E103" s="106"/>
      <c r="F103" s="761"/>
      <c r="G103" s="107">
        <v>112</v>
      </c>
      <c r="H103" s="107" t="s">
        <v>152</v>
      </c>
      <c r="I103" s="475">
        <f>SUM('112_вн'!AC30:AJ31,'112_вн'!X145:Z145)</f>
        <v>0</v>
      </c>
      <c r="J103" s="484">
        <f>SUM('112_вн'!AK30:AR31,'112_вн'!AK145:AM145)</f>
        <v>0</v>
      </c>
      <c r="K103" s="475">
        <f>SUM('112_вн'!AS30:AZ31,'112_вн'!AX145:AZ145)</f>
        <v>0</v>
      </c>
      <c r="L103" s="475" t="s">
        <v>6</v>
      </c>
    </row>
    <row r="104" spans="1:12" s="3" customFormat="1" ht="32.25" hidden="1" customHeight="1">
      <c r="A104" s="848" t="s">
        <v>216</v>
      </c>
      <c r="B104" s="849"/>
      <c r="C104" s="849"/>
      <c r="D104" s="850"/>
      <c r="E104" s="106"/>
      <c r="F104" s="761"/>
      <c r="G104" s="107">
        <v>112</v>
      </c>
      <c r="H104" s="107">
        <v>226</v>
      </c>
      <c r="I104" s="475">
        <f>SUM(I105:I108)</f>
        <v>0</v>
      </c>
      <c r="J104" s="475">
        <f>SUM(J105:J108)</f>
        <v>0</v>
      </c>
      <c r="K104" s="475">
        <f>SUM(K105:K108)</f>
        <v>0</v>
      </c>
      <c r="L104" s="475" t="s">
        <v>6</v>
      </c>
    </row>
    <row r="105" spans="1:12" s="3" customFormat="1" ht="15.75" hidden="1">
      <c r="A105" s="815" t="s">
        <v>215</v>
      </c>
      <c r="B105" s="816"/>
      <c r="C105" s="816"/>
      <c r="D105" s="817"/>
      <c r="E105" s="53"/>
      <c r="F105" s="768"/>
      <c r="G105" s="28">
        <v>112</v>
      </c>
      <c r="H105" s="16" t="s">
        <v>158</v>
      </c>
      <c r="I105" s="469">
        <f>SUM('112_мз'!X145:Z145,'112_мз'!AC30:AJ31)</f>
        <v>0</v>
      </c>
      <c r="J105" s="466">
        <f>SUM('112_мз'!AK145:AM145,'112_мз'!AK30:AR31)</f>
        <v>0</v>
      </c>
      <c r="K105" s="469">
        <f>SUM('112_мз'!AX145:AZ145,'112_мз'!AS30:AZ31)</f>
        <v>0</v>
      </c>
      <c r="L105" s="469" t="s">
        <v>6</v>
      </c>
    </row>
    <row r="106" spans="1:12" s="3" customFormat="1" ht="51" hidden="1" customHeight="1">
      <c r="A106" s="815" t="s">
        <v>177</v>
      </c>
      <c r="B106" s="816"/>
      <c r="C106" s="816"/>
      <c r="D106" s="817"/>
      <c r="E106" s="53"/>
      <c r="F106" s="768"/>
      <c r="G106" s="28">
        <v>112</v>
      </c>
      <c r="H106" s="16" t="s">
        <v>191</v>
      </c>
      <c r="I106" s="469"/>
      <c r="J106" s="466"/>
      <c r="K106" s="469"/>
      <c r="L106" s="469" t="s">
        <v>6</v>
      </c>
    </row>
    <row r="107" spans="1:12" s="3" customFormat="1" ht="48" hidden="1" customHeight="1">
      <c r="A107" s="815" t="s">
        <v>178</v>
      </c>
      <c r="B107" s="816"/>
      <c r="C107" s="816"/>
      <c r="D107" s="817"/>
      <c r="E107" s="53"/>
      <c r="F107" s="768"/>
      <c r="G107" s="28">
        <v>112</v>
      </c>
      <c r="H107" s="16" t="s">
        <v>192</v>
      </c>
      <c r="I107" s="469"/>
      <c r="J107" s="466"/>
      <c r="K107" s="469"/>
      <c r="L107" s="469" t="s">
        <v>6</v>
      </c>
    </row>
    <row r="108" spans="1:12" s="3" customFormat="1" ht="35.25" hidden="1" customHeight="1">
      <c r="A108" s="815" t="s">
        <v>179</v>
      </c>
      <c r="B108" s="816"/>
      <c r="C108" s="816"/>
      <c r="D108" s="817"/>
      <c r="E108" s="53"/>
      <c r="F108" s="768"/>
      <c r="G108" s="28">
        <v>112</v>
      </c>
      <c r="H108" s="16" t="s">
        <v>193</v>
      </c>
      <c r="I108" s="469"/>
      <c r="J108" s="466"/>
      <c r="K108" s="469"/>
      <c r="L108" s="469" t="s">
        <v>6</v>
      </c>
    </row>
    <row r="109" spans="1:12" s="3" customFormat="1" ht="60.75" hidden="1" customHeight="1">
      <c r="A109" s="848" t="s">
        <v>217</v>
      </c>
      <c r="B109" s="849"/>
      <c r="C109" s="849"/>
      <c r="D109" s="850"/>
      <c r="E109" s="106"/>
      <c r="F109" s="761"/>
      <c r="G109" s="107">
        <v>112</v>
      </c>
      <c r="H109" s="107" t="s">
        <v>194</v>
      </c>
      <c r="I109" s="475"/>
      <c r="J109" s="484"/>
      <c r="K109" s="475"/>
      <c r="L109" s="475" t="s">
        <v>6</v>
      </c>
    </row>
    <row r="110" spans="1:12" s="3" customFormat="1" ht="33.75" hidden="1" customHeight="1">
      <c r="A110" s="876" t="s">
        <v>176</v>
      </c>
      <c r="B110" s="877"/>
      <c r="C110" s="877"/>
      <c r="D110" s="878"/>
      <c r="E110" s="102">
        <v>2125</v>
      </c>
      <c r="F110" s="767"/>
      <c r="G110" s="103">
        <v>112</v>
      </c>
      <c r="H110" s="103">
        <v>266</v>
      </c>
      <c r="I110" s="482">
        <f>I111+I112+I117</f>
        <v>0</v>
      </c>
      <c r="J110" s="482">
        <f>J111+J112+J117</f>
        <v>0</v>
      </c>
      <c r="K110" s="482">
        <f>K111+K112+K117</f>
        <v>0</v>
      </c>
      <c r="L110" s="482" t="s">
        <v>6</v>
      </c>
    </row>
    <row r="111" spans="1:12" s="3" customFormat="1" ht="32.25" hidden="1" customHeight="1">
      <c r="A111" s="848" t="s">
        <v>996</v>
      </c>
      <c r="B111" s="849"/>
      <c r="C111" s="849"/>
      <c r="D111" s="850"/>
      <c r="E111" s="106"/>
      <c r="F111" s="761"/>
      <c r="G111" s="107">
        <v>112</v>
      </c>
      <c r="H111" s="107" t="s">
        <v>101</v>
      </c>
      <c r="I111" s="475"/>
      <c r="J111" s="484"/>
      <c r="K111" s="475"/>
      <c r="L111" s="475" t="s">
        <v>6</v>
      </c>
    </row>
    <row r="112" spans="1:12" s="3" customFormat="1" ht="32.25" hidden="1" customHeight="1">
      <c r="A112" s="848" t="s">
        <v>216</v>
      </c>
      <c r="B112" s="849"/>
      <c r="C112" s="849"/>
      <c r="D112" s="850"/>
      <c r="E112" s="106"/>
      <c r="F112" s="761"/>
      <c r="G112" s="107">
        <v>112</v>
      </c>
      <c r="H112" s="107">
        <v>266</v>
      </c>
      <c r="I112" s="475">
        <f>SUM(I113:I116)</f>
        <v>0</v>
      </c>
      <c r="J112" s="475">
        <f>SUM(J113:J116)</f>
        <v>0</v>
      </c>
      <c r="K112" s="475">
        <f>SUM(K113:K116)</f>
        <v>0</v>
      </c>
      <c r="L112" s="475" t="s">
        <v>6</v>
      </c>
    </row>
    <row r="113" spans="1:12" s="3" customFormat="1" ht="15.75" hidden="1">
      <c r="A113" s="815" t="s">
        <v>215</v>
      </c>
      <c r="B113" s="816"/>
      <c r="C113" s="816"/>
      <c r="D113" s="817"/>
      <c r="E113" s="53"/>
      <c r="F113" s="768"/>
      <c r="G113" s="28">
        <v>112</v>
      </c>
      <c r="H113" s="16" t="s">
        <v>102</v>
      </c>
      <c r="I113" s="469"/>
      <c r="J113" s="466"/>
      <c r="K113" s="469"/>
      <c r="L113" s="469" t="s">
        <v>6</v>
      </c>
    </row>
    <row r="114" spans="1:12" s="3" customFormat="1" ht="51" hidden="1" customHeight="1">
      <c r="A114" s="815" t="s">
        <v>177</v>
      </c>
      <c r="B114" s="816"/>
      <c r="C114" s="816"/>
      <c r="D114" s="817"/>
      <c r="E114" s="53"/>
      <c r="F114" s="768"/>
      <c r="G114" s="28">
        <v>112</v>
      </c>
      <c r="H114" s="16" t="s">
        <v>103</v>
      </c>
      <c r="I114" s="469"/>
      <c r="J114" s="469"/>
      <c r="K114" s="469"/>
      <c r="L114" s="469" t="s">
        <v>6</v>
      </c>
    </row>
    <row r="115" spans="1:12" s="3" customFormat="1" ht="48" hidden="1" customHeight="1">
      <c r="A115" s="815" t="s">
        <v>178</v>
      </c>
      <c r="B115" s="816"/>
      <c r="C115" s="816"/>
      <c r="D115" s="817"/>
      <c r="E115" s="53"/>
      <c r="F115" s="768"/>
      <c r="G115" s="28">
        <v>112</v>
      </c>
      <c r="H115" s="16" t="s">
        <v>104</v>
      </c>
      <c r="I115" s="469"/>
      <c r="J115" s="469"/>
      <c r="K115" s="469"/>
      <c r="L115" s="469" t="s">
        <v>6</v>
      </c>
    </row>
    <row r="116" spans="1:12" s="3" customFormat="1" ht="35.25" hidden="1" customHeight="1">
      <c r="A116" s="815" t="s">
        <v>179</v>
      </c>
      <c r="B116" s="816"/>
      <c r="C116" s="816"/>
      <c r="D116" s="817"/>
      <c r="E116" s="53"/>
      <c r="F116" s="768"/>
      <c r="G116" s="28">
        <v>112</v>
      </c>
      <c r="H116" s="16" t="s">
        <v>105</v>
      </c>
      <c r="I116" s="469"/>
      <c r="J116" s="466"/>
      <c r="K116" s="469"/>
      <c r="L116" s="469" t="s">
        <v>6</v>
      </c>
    </row>
    <row r="117" spans="1:12" s="3" customFormat="1" ht="60.75" hidden="1" customHeight="1">
      <c r="A117" s="848" t="s">
        <v>217</v>
      </c>
      <c r="B117" s="849"/>
      <c r="C117" s="849"/>
      <c r="D117" s="850"/>
      <c r="E117" s="106"/>
      <c r="F117" s="761"/>
      <c r="G117" s="107">
        <v>112</v>
      </c>
      <c r="H117" s="107">
        <v>266</v>
      </c>
      <c r="I117" s="475"/>
      <c r="J117" s="484"/>
      <c r="K117" s="475"/>
      <c r="L117" s="475" t="s">
        <v>6</v>
      </c>
    </row>
    <row r="118" spans="1:12" s="3" customFormat="1" ht="35.25" hidden="1" customHeight="1">
      <c r="A118" s="815"/>
      <c r="B118" s="816"/>
      <c r="C118" s="816"/>
      <c r="D118" s="817"/>
      <c r="E118" s="53"/>
      <c r="F118" s="768"/>
      <c r="G118" s="28"/>
      <c r="H118" s="16"/>
      <c r="I118" s="469"/>
      <c r="J118" s="466"/>
      <c r="K118" s="469"/>
      <c r="L118" s="469" t="s">
        <v>6</v>
      </c>
    </row>
    <row r="119" spans="1:12" s="3" customFormat="1" ht="35.25" hidden="1" customHeight="1">
      <c r="A119" s="862" t="s">
        <v>173</v>
      </c>
      <c r="B119" s="863"/>
      <c r="C119" s="863"/>
      <c r="D119" s="863"/>
      <c r="E119" s="120">
        <v>2130</v>
      </c>
      <c r="F119" s="766"/>
      <c r="G119" s="121">
        <v>113</v>
      </c>
      <c r="H119" s="121"/>
      <c r="I119" s="480">
        <f>I120</f>
        <v>0</v>
      </c>
      <c r="J119" s="480">
        <f>J120</f>
        <v>0</v>
      </c>
      <c r="K119" s="480">
        <f>K120</f>
        <v>0</v>
      </c>
      <c r="L119" s="481" t="s">
        <v>6</v>
      </c>
    </row>
    <row r="120" spans="1:12" s="3" customFormat="1" ht="15" hidden="1" customHeight="1">
      <c r="A120" s="876" t="s">
        <v>185</v>
      </c>
      <c r="B120" s="877"/>
      <c r="C120" s="877"/>
      <c r="D120" s="878"/>
      <c r="E120" s="102">
        <v>2131</v>
      </c>
      <c r="F120" s="767"/>
      <c r="G120" s="103">
        <v>113</v>
      </c>
      <c r="H120" s="103">
        <v>226</v>
      </c>
      <c r="I120" s="482">
        <f>I121+I122+I127</f>
        <v>0</v>
      </c>
      <c r="J120" s="482">
        <f>J121+J122+J127</f>
        <v>0</v>
      </c>
      <c r="K120" s="482">
        <f>K121+K122+K127</f>
        <v>0</v>
      </c>
      <c r="L120" s="483" t="s">
        <v>6</v>
      </c>
    </row>
    <row r="121" spans="1:12" s="3" customFormat="1" ht="36.75" hidden="1" customHeight="1">
      <c r="A121" s="848" t="s">
        <v>996</v>
      </c>
      <c r="B121" s="849"/>
      <c r="C121" s="849"/>
      <c r="D121" s="850"/>
      <c r="E121" s="106"/>
      <c r="F121" s="761"/>
      <c r="G121" s="107">
        <v>113</v>
      </c>
      <c r="H121" s="107" t="s">
        <v>152</v>
      </c>
      <c r="I121" s="475"/>
      <c r="J121" s="484"/>
      <c r="K121" s="475"/>
      <c r="L121" s="476" t="s">
        <v>6</v>
      </c>
    </row>
    <row r="122" spans="1:12" s="3" customFormat="1" ht="32.25" hidden="1" customHeight="1">
      <c r="A122" s="848" t="s">
        <v>216</v>
      </c>
      <c r="B122" s="849"/>
      <c r="C122" s="849"/>
      <c r="D122" s="850"/>
      <c r="E122" s="106"/>
      <c r="F122" s="761"/>
      <c r="G122" s="107">
        <v>113</v>
      </c>
      <c r="H122" s="107">
        <v>226</v>
      </c>
      <c r="I122" s="475">
        <f>SUM(I123:I126)</f>
        <v>0</v>
      </c>
      <c r="J122" s="475">
        <f>SUM(J123:J126)</f>
        <v>0</v>
      </c>
      <c r="K122" s="475">
        <f>SUM(K123:K126)</f>
        <v>0</v>
      </c>
      <c r="L122" s="476" t="s">
        <v>6</v>
      </c>
    </row>
    <row r="123" spans="1:12" s="3" customFormat="1" ht="15.75" hidden="1">
      <c r="A123" s="815" t="s">
        <v>215</v>
      </c>
      <c r="B123" s="816"/>
      <c r="C123" s="816"/>
      <c r="D123" s="817"/>
      <c r="E123" s="53"/>
      <c r="F123" s="768"/>
      <c r="G123" s="28">
        <v>113</v>
      </c>
      <c r="H123" s="16" t="s">
        <v>158</v>
      </c>
      <c r="I123" s="469"/>
      <c r="J123" s="466"/>
      <c r="K123" s="469"/>
      <c r="L123" s="470" t="s">
        <v>6</v>
      </c>
    </row>
    <row r="124" spans="1:12" s="3" customFormat="1" ht="51" hidden="1" customHeight="1">
      <c r="A124" s="815" t="s">
        <v>177</v>
      </c>
      <c r="B124" s="816"/>
      <c r="C124" s="816"/>
      <c r="D124" s="817"/>
      <c r="E124" s="53"/>
      <c r="F124" s="768"/>
      <c r="G124" s="28">
        <v>113</v>
      </c>
      <c r="H124" s="16" t="s">
        <v>191</v>
      </c>
      <c r="I124" s="469"/>
      <c r="J124" s="466"/>
      <c r="K124" s="469"/>
      <c r="L124" s="470" t="s">
        <v>6</v>
      </c>
    </row>
    <row r="125" spans="1:12" s="3" customFormat="1" ht="48" hidden="1" customHeight="1">
      <c r="A125" s="815" t="s">
        <v>178</v>
      </c>
      <c r="B125" s="816"/>
      <c r="C125" s="816"/>
      <c r="D125" s="817"/>
      <c r="E125" s="53"/>
      <c r="F125" s="768"/>
      <c r="G125" s="28">
        <v>113</v>
      </c>
      <c r="H125" s="16" t="s">
        <v>192</v>
      </c>
      <c r="I125" s="469"/>
      <c r="J125" s="466"/>
      <c r="K125" s="469"/>
      <c r="L125" s="470" t="s">
        <v>6</v>
      </c>
    </row>
    <row r="126" spans="1:12" s="3" customFormat="1" ht="35.25" hidden="1" customHeight="1">
      <c r="A126" s="815" t="s">
        <v>179</v>
      </c>
      <c r="B126" s="816"/>
      <c r="C126" s="816"/>
      <c r="D126" s="817"/>
      <c r="E126" s="53"/>
      <c r="F126" s="768"/>
      <c r="G126" s="28">
        <v>113</v>
      </c>
      <c r="H126" s="16" t="s">
        <v>193</v>
      </c>
      <c r="I126" s="469"/>
      <c r="J126" s="466"/>
      <c r="K126" s="469"/>
      <c r="L126" s="470" t="s">
        <v>6</v>
      </c>
    </row>
    <row r="127" spans="1:12" s="3" customFormat="1" ht="48.75" hidden="1" customHeight="1">
      <c r="A127" s="848" t="s">
        <v>217</v>
      </c>
      <c r="B127" s="849"/>
      <c r="C127" s="849"/>
      <c r="D127" s="850"/>
      <c r="E127" s="106"/>
      <c r="F127" s="761"/>
      <c r="G127" s="107">
        <v>113</v>
      </c>
      <c r="H127" s="107">
        <v>226</v>
      </c>
      <c r="I127" s="475"/>
      <c r="J127" s="484"/>
      <c r="K127" s="475"/>
      <c r="L127" s="476" t="s">
        <v>6</v>
      </c>
    </row>
    <row r="128" spans="1:12" s="3" customFormat="1" ht="35.25" hidden="1" customHeight="1">
      <c r="A128" s="815"/>
      <c r="B128" s="816"/>
      <c r="C128" s="816"/>
      <c r="D128" s="817"/>
      <c r="E128" s="53"/>
      <c r="F128" s="768"/>
      <c r="G128" s="28"/>
      <c r="H128" s="16"/>
      <c r="I128" s="469"/>
      <c r="J128" s="466"/>
      <c r="K128" s="469"/>
      <c r="L128" s="470" t="s">
        <v>6</v>
      </c>
    </row>
    <row r="129" spans="1:12" s="7" customFormat="1" ht="46.5" customHeight="1">
      <c r="A129" s="862" t="s">
        <v>174</v>
      </c>
      <c r="B129" s="863"/>
      <c r="C129" s="863"/>
      <c r="D129" s="863"/>
      <c r="E129" s="120">
        <v>2140</v>
      </c>
      <c r="F129" s="766"/>
      <c r="G129" s="121">
        <v>119</v>
      </c>
      <c r="H129" s="121"/>
      <c r="I129" s="480">
        <f>I131+I145</f>
        <v>3683499.9999972777</v>
      </c>
      <c r="J129" s="480">
        <f>J131+J145</f>
        <v>3683499.9999972777</v>
      </c>
      <c r="K129" s="480">
        <f>K131+K145</f>
        <v>3433699.9999972777</v>
      </c>
      <c r="L129" s="481" t="s">
        <v>6</v>
      </c>
    </row>
    <row r="130" spans="1:12" s="7" customFormat="1" ht="18.75" customHeight="1">
      <c r="A130" s="854" t="s">
        <v>11</v>
      </c>
      <c r="B130" s="939"/>
      <c r="C130" s="939"/>
      <c r="D130" s="939"/>
      <c r="E130" s="32"/>
      <c r="F130" s="756"/>
      <c r="G130" s="16"/>
      <c r="H130" s="16"/>
      <c r="I130" s="471"/>
      <c r="J130" s="466"/>
      <c r="K130" s="471"/>
      <c r="L130" s="470" t="s">
        <v>6</v>
      </c>
    </row>
    <row r="131" spans="1:12" s="7" customFormat="1" ht="31.5" customHeight="1">
      <c r="A131" s="859" t="s">
        <v>285</v>
      </c>
      <c r="B131" s="860"/>
      <c r="C131" s="860"/>
      <c r="D131" s="861"/>
      <c r="E131" s="102">
        <v>2141</v>
      </c>
      <c r="F131" s="767"/>
      <c r="G131" s="103">
        <v>119</v>
      </c>
      <c r="H131" s="103">
        <v>213</v>
      </c>
      <c r="I131" s="482">
        <f>I132+I133+I140</f>
        <v>3683499.9999972777</v>
      </c>
      <c r="J131" s="482">
        <f t="shared" ref="J131:K131" si="10">J132+J133+J140</f>
        <v>3683499.9999972777</v>
      </c>
      <c r="K131" s="482">
        <f t="shared" si="10"/>
        <v>3433699.9999972777</v>
      </c>
      <c r="L131" s="483" t="s">
        <v>6</v>
      </c>
    </row>
    <row r="132" spans="1:12" s="3" customFormat="1" ht="33.75" customHeight="1">
      <c r="A132" s="848" t="s">
        <v>996</v>
      </c>
      <c r="B132" s="849"/>
      <c r="C132" s="849"/>
      <c r="D132" s="850"/>
      <c r="E132" s="106"/>
      <c r="F132" s="761" t="s">
        <v>1416</v>
      </c>
      <c r="G132" s="107">
        <v>119</v>
      </c>
      <c r="H132" s="107" t="s">
        <v>140</v>
      </c>
      <c r="I132" s="475">
        <f>SUM('119_вн'!AC16:AJ16)</f>
        <v>18799.999996639996</v>
      </c>
      <c r="J132" s="475">
        <f>SUM('119_вн'!AK16:AR16)</f>
        <v>18799.999996639996</v>
      </c>
      <c r="K132" s="475">
        <f>SUM('119_вн'!AS16:AZ16)</f>
        <v>18799.999996639996</v>
      </c>
      <c r="L132" s="476" t="s">
        <v>6</v>
      </c>
    </row>
    <row r="133" spans="1:12" s="3" customFormat="1" ht="32.25" customHeight="1">
      <c r="A133" s="848" t="s">
        <v>216</v>
      </c>
      <c r="B133" s="849"/>
      <c r="C133" s="849"/>
      <c r="D133" s="850"/>
      <c r="E133" s="106"/>
      <c r="F133" s="761" t="s">
        <v>6</v>
      </c>
      <c r="G133" s="107">
        <v>119</v>
      </c>
      <c r="H133" s="107">
        <v>213</v>
      </c>
      <c r="I133" s="475">
        <f>SUM(I134:I139)</f>
        <v>3414900.000000638</v>
      </c>
      <c r="J133" s="475">
        <f>SUM(J134:J139)</f>
        <v>3414900.000000638</v>
      </c>
      <c r="K133" s="475">
        <f>SUM(K134:K139)</f>
        <v>3414900.000000638</v>
      </c>
      <c r="L133" s="476" t="s">
        <v>6</v>
      </c>
    </row>
    <row r="134" spans="1:12" s="3" customFormat="1" ht="15.75" hidden="1">
      <c r="A134" s="815" t="s">
        <v>215</v>
      </c>
      <c r="B134" s="816"/>
      <c r="C134" s="816"/>
      <c r="D134" s="817"/>
      <c r="E134" s="53"/>
      <c r="F134" s="768"/>
      <c r="G134" s="28">
        <v>119</v>
      </c>
      <c r="H134" s="16" t="s">
        <v>141</v>
      </c>
      <c r="I134" s="469">
        <f>SUM('119_мз'!AL78:AP78)</f>
        <v>0</v>
      </c>
      <c r="J134" s="469">
        <f>SUM('119_мз'!AQ78:AU78)</f>
        <v>0</v>
      </c>
      <c r="K134" s="469">
        <f>SUM('119_мз'!AV78:AZ78)</f>
        <v>0</v>
      </c>
      <c r="L134" s="470" t="s">
        <v>6</v>
      </c>
    </row>
    <row r="135" spans="1:12" s="3" customFormat="1" ht="15.75" hidden="1">
      <c r="A135" s="815" t="s">
        <v>215</v>
      </c>
      <c r="B135" s="816"/>
      <c r="C135" s="816"/>
      <c r="D135" s="817"/>
      <c r="E135" s="53"/>
      <c r="F135" s="768"/>
      <c r="G135" s="28">
        <v>119</v>
      </c>
      <c r="H135" s="16" t="s">
        <v>141</v>
      </c>
      <c r="I135" s="469">
        <f>SUM('119_мз'!AL79:AP79)</f>
        <v>0</v>
      </c>
      <c r="J135" s="469">
        <f>SUM('119_мз'!AQ79:AU79)</f>
        <v>0</v>
      </c>
      <c r="K135" s="469">
        <f>SUM('119_мз'!AV79:AZ79)</f>
        <v>0</v>
      </c>
      <c r="L135" s="470" t="s">
        <v>6</v>
      </c>
    </row>
    <row r="136" spans="1:12" s="3" customFormat="1" ht="40.5" customHeight="1">
      <c r="A136" s="815" t="s">
        <v>283</v>
      </c>
      <c r="B136" s="816"/>
      <c r="C136" s="816"/>
      <c r="D136" s="817"/>
      <c r="E136" s="53"/>
      <c r="F136" s="768" t="s">
        <v>1417</v>
      </c>
      <c r="G136" s="28">
        <v>119</v>
      </c>
      <c r="H136" s="16" t="s">
        <v>142</v>
      </c>
      <c r="I136" s="469">
        <f>SUM('119_мз'!AL80:AP80)</f>
        <v>1983600.0000036957</v>
      </c>
      <c r="J136" s="469">
        <f>SUM('119_мз'!AQ80:AU80)</f>
        <v>1983600.0000036957</v>
      </c>
      <c r="K136" s="469">
        <f>SUM('119_мз'!AV80:AZ80)</f>
        <v>1983600.0000036957</v>
      </c>
      <c r="L136" s="470" t="s">
        <v>6</v>
      </c>
    </row>
    <row r="137" spans="1:12" s="3" customFormat="1" ht="47.25" hidden="1" customHeight="1">
      <c r="A137" s="815" t="s">
        <v>1368</v>
      </c>
      <c r="B137" s="816"/>
      <c r="C137" s="816"/>
      <c r="D137" s="817"/>
      <c r="E137" s="53"/>
      <c r="F137" s="768"/>
      <c r="G137" s="28">
        <v>119</v>
      </c>
      <c r="H137" s="16" t="s">
        <v>1369</v>
      </c>
      <c r="I137" s="469">
        <f>SUM('119_мз'!AL81:AP81)</f>
        <v>0</v>
      </c>
      <c r="J137" s="469">
        <f>SUM('119_мз'!AQ81:AU81)</f>
        <v>0</v>
      </c>
      <c r="K137" s="469">
        <f>SUM('119_мз'!AV81:AZ81)</f>
        <v>0</v>
      </c>
      <c r="L137" s="470" t="s">
        <v>6</v>
      </c>
    </row>
    <row r="138" spans="1:12" s="3" customFormat="1" ht="48" customHeight="1">
      <c r="A138" s="815" t="s">
        <v>178</v>
      </c>
      <c r="B138" s="816"/>
      <c r="C138" s="816"/>
      <c r="D138" s="817"/>
      <c r="E138" s="53"/>
      <c r="F138" s="768" t="s">
        <v>1417</v>
      </c>
      <c r="G138" s="28">
        <v>119</v>
      </c>
      <c r="H138" s="16" t="s">
        <v>143</v>
      </c>
      <c r="I138" s="469">
        <f>SUM('119_мз'!AL82:AP82)</f>
        <v>1270999.9999969422</v>
      </c>
      <c r="J138" s="469">
        <f>SUM('119_мз'!AQ82:AU82)</f>
        <v>1270999.9999969422</v>
      </c>
      <c r="K138" s="469">
        <f>SUM('119_мз'!AV82:AZ82)</f>
        <v>1270999.9999969422</v>
      </c>
      <c r="L138" s="470" t="s">
        <v>6</v>
      </c>
    </row>
    <row r="139" spans="1:12" s="3" customFormat="1" ht="35.25" customHeight="1">
      <c r="A139" s="815" t="s">
        <v>179</v>
      </c>
      <c r="B139" s="816"/>
      <c r="C139" s="816"/>
      <c r="D139" s="817"/>
      <c r="E139" s="53"/>
      <c r="F139" s="768" t="s">
        <v>1417</v>
      </c>
      <c r="G139" s="28">
        <v>119</v>
      </c>
      <c r="H139" s="16" t="s">
        <v>144</v>
      </c>
      <c r="I139" s="469">
        <f>SUM('119_мз'!AL83:AP83)</f>
        <v>160299.99999999997</v>
      </c>
      <c r="J139" s="469">
        <f>SUM('119_мз'!AQ83:AU83)</f>
        <v>160299.99999999997</v>
      </c>
      <c r="K139" s="469">
        <f>SUM('119_мз'!AV83:AZ83)</f>
        <v>160299.99999999997</v>
      </c>
      <c r="L139" s="470" t="s">
        <v>6</v>
      </c>
    </row>
    <row r="140" spans="1:12" s="3" customFormat="1" ht="54.75" customHeight="1">
      <c r="A140" s="848" t="s">
        <v>217</v>
      </c>
      <c r="B140" s="849"/>
      <c r="C140" s="849"/>
      <c r="D140" s="850"/>
      <c r="E140" s="106"/>
      <c r="F140" s="761"/>
      <c r="G140" s="107">
        <v>119</v>
      </c>
      <c r="H140" s="107">
        <v>213</v>
      </c>
      <c r="I140" s="475">
        <f>SUM(I141:I144)</f>
        <v>249800.00000000003</v>
      </c>
      <c r="J140" s="475">
        <f>SUM(J141:J144)</f>
        <v>249800.00000000003</v>
      </c>
      <c r="K140" s="475">
        <f>SUM(K141:K144)</f>
        <v>0</v>
      </c>
      <c r="L140" s="476" t="s">
        <v>6</v>
      </c>
    </row>
    <row r="141" spans="1:12" s="7" customFormat="1" ht="15.75" hidden="1">
      <c r="A141" s="812" t="s">
        <v>295</v>
      </c>
      <c r="B141" s="813"/>
      <c r="C141" s="813"/>
      <c r="D141" s="814"/>
      <c r="E141" s="32"/>
      <c r="F141" s="756"/>
      <c r="G141" s="16">
        <v>119</v>
      </c>
      <c r="H141" s="16" t="s">
        <v>1201</v>
      </c>
      <c r="I141" s="471">
        <f>SUM('119_и'!AL70:AP70)</f>
        <v>0</v>
      </c>
      <c r="J141" s="471">
        <f>SUM('119_и'!AQ70:AU70)</f>
        <v>0</v>
      </c>
      <c r="K141" s="471">
        <f>SUM('119_и'!AV70:AZ70)</f>
        <v>0</v>
      </c>
      <c r="L141" s="472" t="s">
        <v>6</v>
      </c>
    </row>
    <row r="142" spans="1:12" s="7" customFormat="1" ht="32.25" hidden="1" customHeight="1">
      <c r="A142" s="812" t="s">
        <v>1384</v>
      </c>
      <c r="B142" s="813"/>
      <c r="C142" s="813"/>
      <c r="D142" s="814"/>
      <c r="E142" s="32"/>
      <c r="F142" s="756" t="s">
        <v>1445</v>
      </c>
      <c r="G142" s="16">
        <v>119</v>
      </c>
      <c r="H142" s="16" t="s">
        <v>1446</v>
      </c>
      <c r="I142" s="471">
        <f>SUM('119_и'!AL71:AP71)</f>
        <v>0</v>
      </c>
      <c r="J142" s="471">
        <f>SUM('119_и'!AQ71:AU71)</f>
        <v>0</v>
      </c>
      <c r="K142" s="471">
        <f>SUM('119_и'!AV71:AZ71)</f>
        <v>0</v>
      </c>
      <c r="L142" s="472" t="s">
        <v>6</v>
      </c>
    </row>
    <row r="143" spans="1:12" s="7" customFormat="1" ht="33" customHeight="1">
      <c r="A143" s="812" t="s">
        <v>1148</v>
      </c>
      <c r="B143" s="813"/>
      <c r="C143" s="813"/>
      <c r="D143" s="814"/>
      <c r="E143" s="32"/>
      <c r="F143" s="756" t="s">
        <v>1444</v>
      </c>
      <c r="G143" s="16">
        <v>119</v>
      </c>
      <c r="H143" s="16" t="s">
        <v>1447</v>
      </c>
      <c r="I143" s="471">
        <f>SUM('119_и'!AL72:AP72)</f>
        <v>249800.00000000003</v>
      </c>
      <c r="J143" s="471">
        <f>SUM('119_и'!AQ72:AU72)</f>
        <v>249800.00000000003</v>
      </c>
      <c r="K143" s="471">
        <f>SUM('119_и'!AV72:AZ72)</f>
        <v>0</v>
      </c>
      <c r="L143" s="472" t="s">
        <v>6</v>
      </c>
    </row>
    <row r="144" spans="1:12" s="7" customFormat="1" ht="84" hidden="1" customHeight="1">
      <c r="A144" s="812" t="s">
        <v>1189</v>
      </c>
      <c r="B144" s="813"/>
      <c r="C144" s="813"/>
      <c r="D144" s="814"/>
      <c r="E144" s="32"/>
      <c r="F144" s="756"/>
      <c r="G144" s="16">
        <v>119</v>
      </c>
      <c r="H144" s="16" t="s">
        <v>1208</v>
      </c>
      <c r="I144" s="471">
        <f>SUM('119_и'!AL73:AP73)</f>
        <v>0</v>
      </c>
      <c r="J144" s="471">
        <f>SUM('119_и'!AQ73:AU73)</f>
        <v>0</v>
      </c>
      <c r="K144" s="471">
        <f>SUM('119_и'!AV73:AZ73)</f>
        <v>0</v>
      </c>
      <c r="L144" s="472" t="s">
        <v>6</v>
      </c>
    </row>
    <row r="145" spans="1:12" s="7" customFormat="1" ht="18.75" hidden="1" customHeight="1">
      <c r="A145" s="859" t="s">
        <v>52</v>
      </c>
      <c r="B145" s="860"/>
      <c r="C145" s="860"/>
      <c r="D145" s="861"/>
      <c r="E145" s="102">
        <v>2142</v>
      </c>
      <c r="F145" s="767"/>
      <c r="G145" s="103">
        <v>119</v>
      </c>
      <c r="H145" s="103"/>
      <c r="I145" s="482"/>
      <c r="J145" s="486"/>
      <c r="K145" s="482"/>
      <c r="L145" s="483" t="s">
        <v>6</v>
      </c>
    </row>
    <row r="146" spans="1:12" s="7" customFormat="1" ht="35.25" hidden="1" customHeight="1">
      <c r="A146" s="862" t="s">
        <v>53</v>
      </c>
      <c r="B146" s="863"/>
      <c r="C146" s="863"/>
      <c r="D146" s="863"/>
      <c r="E146" s="120">
        <v>2150</v>
      </c>
      <c r="F146" s="766"/>
      <c r="G146" s="121">
        <v>131</v>
      </c>
      <c r="H146" s="121"/>
      <c r="I146" s="480"/>
      <c r="J146" s="487"/>
      <c r="K146" s="480"/>
      <c r="L146" s="481" t="s">
        <v>6</v>
      </c>
    </row>
    <row r="147" spans="1:12" s="7" customFormat="1" ht="18.75" hidden="1" customHeight="1">
      <c r="A147" s="864" t="s">
        <v>54</v>
      </c>
      <c r="B147" s="865"/>
      <c r="C147" s="865"/>
      <c r="D147" s="865"/>
      <c r="E147" s="120">
        <v>2160</v>
      </c>
      <c r="F147" s="766"/>
      <c r="G147" s="121">
        <v>134</v>
      </c>
      <c r="H147" s="121"/>
      <c r="I147" s="480"/>
      <c r="J147" s="487"/>
      <c r="K147" s="480"/>
      <c r="L147" s="481" t="s">
        <v>6</v>
      </c>
    </row>
    <row r="148" spans="1:12" s="7" customFormat="1" ht="39" hidden="1" customHeight="1">
      <c r="A148" s="864" t="s">
        <v>55</v>
      </c>
      <c r="B148" s="865"/>
      <c r="C148" s="865"/>
      <c r="D148" s="865"/>
      <c r="E148" s="120">
        <v>2170</v>
      </c>
      <c r="F148" s="766"/>
      <c r="G148" s="121">
        <v>139</v>
      </c>
      <c r="H148" s="121"/>
      <c r="I148" s="480">
        <f>I150+I151</f>
        <v>0</v>
      </c>
      <c r="J148" s="480">
        <f>J150+J151</f>
        <v>0</v>
      </c>
      <c r="K148" s="480">
        <f>K150+K151</f>
        <v>0</v>
      </c>
      <c r="L148" s="481" t="s">
        <v>6</v>
      </c>
    </row>
    <row r="149" spans="1:12" s="7" customFormat="1" ht="18.75" hidden="1" customHeight="1">
      <c r="A149" s="854" t="s">
        <v>11</v>
      </c>
      <c r="B149" s="855"/>
      <c r="C149" s="855"/>
      <c r="D149" s="856"/>
      <c r="E149" s="32"/>
      <c r="F149" s="756"/>
      <c r="G149" s="16"/>
      <c r="H149" s="16"/>
      <c r="I149" s="471"/>
      <c r="J149" s="466"/>
      <c r="K149" s="471"/>
      <c r="L149" s="470"/>
    </row>
    <row r="150" spans="1:12" s="7" customFormat="1" ht="19.5" hidden="1" customHeight="1">
      <c r="A150" s="859" t="s">
        <v>58</v>
      </c>
      <c r="B150" s="866"/>
      <c r="C150" s="866"/>
      <c r="D150" s="866"/>
      <c r="E150" s="102">
        <v>2171</v>
      </c>
      <c r="F150" s="767"/>
      <c r="G150" s="103">
        <v>139</v>
      </c>
      <c r="H150" s="103"/>
      <c r="I150" s="482"/>
      <c r="J150" s="486"/>
      <c r="K150" s="482"/>
      <c r="L150" s="483" t="s">
        <v>6</v>
      </c>
    </row>
    <row r="151" spans="1:12" s="7" customFormat="1" ht="21.75" hidden="1" customHeight="1">
      <c r="A151" s="859" t="s">
        <v>59</v>
      </c>
      <c r="B151" s="866"/>
      <c r="C151" s="866"/>
      <c r="D151" s="866"/>
      <c r="E151" s="102">
        <v>2172</v>
      </c>
      <c r="F151" s="767"/>
      <c r="G151" s="103">
        <v>139</v>
      </c>
      <c r="H151" s="103"/>
      <c r="I151" s="482"/>
      <c r="J151" s="486"/>
      <c r="K151" s="482"/>
      <c r="L151" s="483" t="s">
        <v>6</v>
      </c>
    </row>
    <row r="152" spans="1:12" s="4" customFormat="1" ht="21.75" customHeight="1">
      <c r="A152" s="910" t="s">
        <v>25</v>
      </c>
      <c r="B152" s="940"/>
      <c r="C152" s="940"/>
      <c r="D152" s="941"/>
      <c r="E152" s="104">
        <v>2200</v>
      </c>
      <c r="F152" s="762"/>
      <c r="G152" s="105">
        <v>300</v>
      </c>
      <c r="H152" s="105"/>
      <c r="I152" s="479">
        <f>I153+I173+I174+I175</f>
        <v>360000</v>
      </c>
      <c r="J152" s="479">
        <f t="shared" ref="J152:K152" si="11">J153+J173+J174+J175</f>
        <v>370000</v>
      </c>
      <c r="K152" s="479">
        <f t="shared" si="11"/>
        <v>0</v>
      </c>
      <c r="L152" s="468" t="s">
        <v>6</v>
      </c>
    </row>
    <row r="153" spans="1:12" s="3" customFormat="1" ht="46.5" customHeight="1">
      <c r="A153" s="862" t="s">
        <v>33</v>
      </c>
      <c r="B153" s="863"/>
      <c r="C153" s="863"/>
      <c r="D153" s="863"/>
      <c r="E153" s="120">
        <v>2210</v>
      </c>
      <c r="F153" s="766"/>
      <c r="G153" s="121">
        <v>320</v>
      </c>
      <c r="H153" s="121"/>
      <c r="I153" s="480">
        <f>I154</f>
        <v>360000</v>
      </c>
      <c r="J153" s="480">
        <f t="shared" ref="J153:K153" si="12">J154</f>
        <v>370000</v>
      </c>
      <c r="K153" s="480">
        <f t="shared" si="12"/>
        <v>0</v>
      </c>
      <c r="L153" s="481" t="s">
        <v>6</v>
      </c>
    </row>
    <row r="154" spans="1:12" s="7" customFormat="1" ht="48" customHeight="1">
      <c r="A154" s="876" t="s">
        <v>60</v>
      </c>
      <c r="B154" s="877"/>
      <c r="C154" s="877"/>
      <c r="D154" s="878"/>
      <c r="E154" s="102">
        <v>2211</v>
      </c>
      <c r="F154" s="767"/>
      <c r="G154" s="103">
        <v>321</v>
      </c>
      <c r="H154" s="103"/>
      <c r="I154" s="482">
        <f>I155+I164</f>
        <v>360000</v>
      </c>
      <c r="J154" s="482">
        <f t="shared" ref="J154:K154" si="13">J155+J164</f>
        <v>370000</v>
      </c>
      <c r="K154" s="482">
        <f t="shared" si="13"/>
        <v>0</v>
      </c>
      <c r="L154" s="483" t="s">
        <v>6</v>
      </c>
    </row>
    <row r="155" spans="1:12" s="7" customFormat="1" ht="15.75" customHeight="1">
      <c r="A155" s="873" t="s">
        <v>201</v>
      </c>
      <c r="B155" s="874"/>
      <c r="C155" s="874"/>
      <c r="D155" s="875"/>
      <c r="E155" s="109"/>
      <c r="F155" s="769"/>
      <c r="G155" s="110">
        <v>321</v>
      </c>
      <c r="H155" s="110">
        <v>262</v>
      </c>
      <c r="I155" s="488">
        <f>I156+I157+I162</f>
        <v>360000</v>
      </c>
      <c r="J155" s="488">
        <f>J156+J157+J162</f>
        <v>370000</v>
      </c>
      <c r="K155" s="488">
        <f>K156+K157+K162</f>
        <v>0</v>
      </c>
      <c r="L155" s="489" t="s">
        <v>6</v>
      </c>
    </row>
    <row r="156" spans="1:12" s="3" customFormat="1" ht="39" hidden="1" customHeight="1">
      <c r="A156" s="867" t="s">
        <v>996</v>
      </c>
      <c r="B156" s="868"/>
      <c r="C156" s="868"/>
      <c r="D156" s="869"/>
      <c r="E156" s="106"/>
      <c r="F156" s="761"/>
      <c r="G156" s="107">
        <v>321</v>
      </c>
      <c r="H156" s="107" t="s">
        <v>203</v>
      </c>
      <c r="I156" s="475"/>
      <c r="J156" s="484"/>
      <c r="K156" s="475"/>
      <c r="L156" s="476" t="s">
        <v>6</v>
      </c>
    </row>
    <row r="157" spans="1:12" s="3" customFormat="1" ht="32.25" hidden="1" customHeight="1">
      <c r="A157" s="867" t="s">
        <v>216</v>
      </c>
      <c r="B157" s="868"/>
      <c r="C157" s="868"/>
      <c r="D157" s="869"/>
      <c r="E157" s="106"/>
      <c r="F157" s="761"/>
      <c r="G157" s="107">
        <v>321</v>
      </c>
      <c r="H157" s="107">
        <v>262</v>
      </c>
      <c r="I157" s="475">
        <f>SUM(I158:I161)</f>
        <v>0</v>
      </c>
      <c r="J157" s="475">
        <f>SUM(J158:J161)</f>
        <v>0</v>
      </c>
      <c r="K157" s="475">
        <f>SUM(K158:K161)</f>
        <v>0</v>
      </c>
      <c r="L157" s="476" t="s">
        <v>6</v>
      </c>
    </row>
    <row r="158" spans="1:12" s="3" customFormat="1" ht="15.75" hidden="1">
      <c r="A158" s="870" t="s">
        <v>215</v>
      </c>
      <c r="B158" s="871"/>
      <c r="C158" s="871"/>
      <c r="D158" s="872"/>
      <c r="E158" s="53"/>
      <c r="F158" s="768"/>
      <c r="G158" s="28">
        <v>321</v>
      </c>
      <c r="H158" s="16" t="s">
        <v>145</v>
      </c>
      <c r="I158" s="469"/>
      <c r="J158" s="466"/>
      <c r="K158" s="469"/>
      <c r="L158" s="470" t="s">
        <v>6</v>
      </c>
    </row>
    <row r="159" spans="1:12" s="3" customFormat="1" ht="51" hidden="1" customHeight="1">
      <c r="A159" s="870" t="s">
        <v>177</v>
      </c>
      <c r="B159" s="871"/>
      <c r="C159" s="871"/>
      <c r="D159" s="872"/>
      <c r="E159" s="53"/>
      <c r="F159" s="768"/>
      <c r="G159" s="28">
        <v>321</v>
      </c>
      <c r="H159" s="16" t="s">
        <v>204</v>
      </c>
      <c r="I159" s="469"/>
      <c r="J159" s="466"/>
      <c r="K159" s="469"/>
      <c r="L159" s="470" t="s">
        <v>6</v>
      </c>
    </row>
    <row r="160" spans="1:12" s="3" customFormat="1" ht="48" hidden="1" customHeight="1">
      <c r="A160" s="870" t="s">
        <v>178</v>
      </c>
      <c r="B160" s="871"/>
      <c r="C160" s="871"/>
      <c r="D160" s="872"/>
      <c r="E160" s="53"/>
      <c r="F160" s="768"/>
      <c r="G160" s="28">
        <v>321</v>
      </c>
      <c r="H160" s="16" t="s">
        <v>205</v>
      </c>
      <c r="I160" s="469"/>
      <c r="J160" s="466"/>
      <c r="K160" s="469"/>
      <c r="L160" s="470" t="s">
        <v>6</v>
      </c>
    </row>
    <row r="161" spans="1:12" s="3" customFormat="1" ht="35.25" hidden="1" customHeight="1">
      <c r="A161" s="870" t="s">
        <v>179</v>
      </c>
      <c r="B161" s="871"/>
      <c r="C161" s="871"/>
      <c r="D161" s="872"/>
      <c r="E161" s="53"/>
      <c r="F161" s="768"/>
      <c r="G161" s="28">
        <v>321</v>
      </c>
      <c r="H161" s="16" t="s">
        <v>206</v>
      </c>
      <c r="I161" s="469"/>
      <c r="J161" s="466"/>
      <c r="K161" s="469"/>
      <c r="L161" s="470" t="s">
        <v>6</v>
      </c>
    </row>
    <row r="162" spans="1:12" s="3" customFormat="1" ht="60.75" customHeight="1">
      <c r="A162" s="867" t="s">
        <v>217</v>
      </c>
      <c r="B162" s="868"/>
      <c r="C162" s="868"/>
      <c r="D162" s="869"/>
      <c r="E162" s="106"/>
      <c r="F162" s="761"/>
      <c r="G162" s="107">
        <v>321</v>
      </c>
      <c r="H162" s="107">
        <v>262</v>
      </c>
      <c r="I162" s="475">
        <f>SUM(I163)</f>
        <v>360000</v>
      </c>
      <c r="J162" s="475">
        <f>SUM(J163)</f>
        <v>370000</v>
      </c>
      <c r="K162" s="475">
        <f>SUM(K163)</f>
        <v>0</v>
      </c>
      <c r="L162" s="476" t="s">
        <v>6</v>
      </c>
    </row>
    <row r="163" spans="1:12" s="3" customFormat="1" ht="133.5" customHeight="1">
      <c r="A163" s="870" t="s">
        <v>284</v>
      </c>
      <c r="B163" s="871"/>
      <c r="C163" s="871"/>
      <c r="D163" s="872"/>
      <c r="E163" s="53"/>
      <c r="F163" s="768" t="s">
        <v>1582</v>
      </c>
      <c r="G163" s="28">
        <v>321</v>
      </c>
      <c r="H163" s="16" t="s">
        <v>1093</v>
      </c>
      <c r="I163" s="469">
        <f>SUM('321_и'!X44:Z44)</f>
        <v>360000</v>
      </c>
      <c r="J163" s="469">
        <f>SUM('321_и'!AK44:AM44)</f>
        <v>370000</v>
      </c>
      <c r="K163" s="469">
        <f>SUM('321_и'!AX44:AZ44)</f>
        <v>0</v>
      </c>
      <c r="L163" s="470" t="s">
        <v>6</v>
      </c>
    </row>
    <row r="164" spans="1:12" s="7" customFormat="1" ht="15.75" hidden="1" customHeight="1">
      <c r="A164" s="873" t="s">
        <v>202</v>
      </c>
      <c r="B164" s="874"/>
      <c r="C164" s="874"/>
      <c r="D164" s="875"/>
      <c r="E164" s="109"/>
      <c r="F164" s="769"/>
      <c r="G164" s="110">
        <v>321</v>
      </c>
      <c r="H164" s="110">
        <v>264</v>
      </c>
      <c r="I164" s="488">
        <f>I165+I166+I171</f>
        <v>0</v>
      </c>
      <c r="J164" s="488">
        <f>J165+J166+J171</f>
        <v>0</v>
      </c>
      <c r="K164" s="488">
        <f>K165+K166+K171</f>
        <v>0</v>
      </c>
      <c r="L164" s="489" t="s">
        <v>6</v>
      </c>
    </row>
    <row r="165" spans="1:12" s="3" customFormat="1" ht="42.75" hidden="1" customHeight="1">
      <c r="A165" s="867" t="s">
        <v>996</v>
      </c>
      <c r="B165" s="868"/>
      <c r="C165" s="868"/>
      <c r="D165" s="869"/>
      <c r="E165" s="106"/>
      <c r="F165" s="761"/>
      <c r="G165" s="107">
        <v>321</v>
      </c>
      <c r="H165" s="107" t="s">
        <v>207</v>
      </c>
      <c r="I165" s="475"/>
      <c r="J165" s="484"/>
      <c r="K165" s="475"/>
      <c r="L165" s="476" t="s">
        <v>6</v>
      </c>
    </row>
    <row r="166" spans="1:12" s="3" customFormat="1" ht="32.25" hidden="1" customHeight="1">
      <c r="A166" s="867" t="s">
        <v>216</v>
      </c>
      <c r="B166" s="868"/>
      <c r="C166" s="868"/>
      <c r="D166" s="869"/>
      <c r="E166" s="106"/>
      <c r="F166" s="761"/>
      <c r="G166" s="107">
        <v>321</v>
      </c>
      <c r="H166" s="107">
        <v>264</v>
      </c>
      <c r="I166" s="475">
        <f>SUM(I167:I170)</f>
        <v>0</v>
      </c>
      <c r="J166" s="475">
        <f>SUM(J167:J170)</f>
        <v>0</v>
      </c>
      <c r="K166" s="475">
        <f>SUM(K167:K170)</f>
        <v>0</v>
      </c>
      <c r="L166" s="476" t="s">
        <v>6</v>
      </c>
    </row>
    <row r="167" spans="1:12" s="3" customFormat="1" ht="15.75" hidden="1">
      <c r="A167" s="870" t="s">
        <v>215</v>
      </c>
      <c r="B167" s="871"/>
      <c r="C167" s="871"/>
      <c r="D167" s="872"/>
      <c r="E167" s="53"/>
      <c r="F167" s="768"/>
      <c r="G167" s="28">
        <v>321</v>
      </c>
      <c r="H167" s="16" t="s">
        <v>208</v>
      </c>
      <c r="I167" s="469"/>
      <c r="J167" s="466"/>
      <c r="K167" s="469"/>
      <c r="L167" s="470" t="s">
        <v>6</v>
      </c>
    </row>
    <row r="168" spans="1:12" s="3" customFormat="1" ht="51" hidden="1" customHeight="1">
      <c r="A168" s="870" t="s">
        <v>177</v>
      </c>
      <c r="B168" s="871"/>
      <c r="C168" s="871"/>
      <c r="D168" s="872"/>
      <c r="E168" s="53"/>
      <c r="F168" s="768"/>
      <c r="G168" s="28">
        <v>321</v>
      </c>
      <c r="H168" s="16" t="s">
        <v>209</v>
      </c>
      <c r="I168" s="469"/>
      <c r="J168" s="466"/>
      <c r="K168" s="469"/>
      <c r="L168" s="470" t="s">
        <v>6</v>
      </c>
    </row>
    <row r="169" spans="1:12" s="3" customFormat="1" ht="48" hidden="1" customHeight="1">
      <c r="A169" s="870" t="s">
        <v>178</v>
      </c>
      <c r="B169" s="871"/>
      <c r="C169" s="871"/>
      <c r="D169" s="872"/>
      <c r="E169" s="53"/>
      <c r="F169" s="768"/>
      <c r="G169" s="28">
        <v>321</v>
      </c>
      <c r="H169" s="16" t="s">
        <v>210</v>
      </c>
      <c r="I169" s="469"/>
      <c r="J169" s="466"/>
      <c r="K169" s="469"/>
      <c r="L169" s="470" t="s">
        <v>6</v>
      </c>
    </row>
    <row r="170" spans="1:12" s="3" customFormat="1" ht="35.25" hidden="1" customHeight="1">
      <c r="A170" s="870" t="s">
        <v>179</v>
      </c>
      <c r="B170" s="871"/>
      <c r="C170" s="871"/>
      <c r="D170" s="872"/>
      <c r="E170" s="53"/>
      <c r="F170" s="768"/>
      <c r="G170" s="28">
        <v>321</v>
      </c>
      <c r="H170" s="16" t="s">
        <v>211</v>
      </c>
      <c r="I170" s="469"/>
      <c r="J170" s="466"/>
      <c r="K170" s="469"/>
      <c r="L170" s="470" t="s">
        <v>6</v>
      </c>
    </row>
    <row r="171" spans="1:12" s="3" customFormat="1" ht="60.75" hidden="1" customHeight="1">
      <c r="A171" s="867" t="s">
        <v>217</v>
      </c>
      <c r="B171" s="868"/>
      <c r="C171" s="868"/>
      <c r="D171" s="869"/>
      <c r="E171" s="106"/>
      <c r="F171" s="761"/>
      <c r="G171" s="107">
        <v>321</v>
      </c>
      <c r="H171" s="107">
        <v>264</v>
      </c>
      <c r="I171" s="475">
        <f>SUM(I172)</f>
        <v>0</v>
      </c>
      <c r="J171" s="475">
        <f>SUM(J172)</f>
        <v>0</v>
      </c>
      <c r="K171" s="475">
        <f>SUM(K172)</f>
        <v>0</v>
      </c>
      <c r="L171" s="476" t="s">
        <v>6</v>
      </c>
    </row>
    <row r="172" spans="1:12" s="3" customFormat="1" ht="15.75" hidden="1">
      <c r="A172" s="824"/>
      <c r="B172" s="825"/>
      <c r="C172" s="825"/>
      <c r="D172" s="826"/>
      <c r="E172" s="53"/>
      <c r="F172" s="768"/>
      <c r="G172" s="28"/>
      <c r="H172" s="16"/>
      <c r="I172" s="469"/>
      <c r="J172" s="466"/>
      <c r="K172" s="469"/>
      <c r="L172" s="470" t="s">
        <v>6</v>
      </c>
    </row>
    <row r="173" spans="1:12" s="3" customFormat="1" ht="44.25" hidden="1" customHeight="1">
      <c r="A173" s="862" t="s">
        <v>4</v>
      </c>
      <c r="B173" s="863"/>
      <c r="C173" s="863"/>
      <c r="D173" s="863"/>
      <c r="E173" s="120">
        <v>2220</v>
      </c>
      <c r="F173" s="766"/>
      <c r="G173" s="121">
        <v>340</v>
      </c>
      <c r="H173" s="121"/>
      <c r="I173" s="480"/>
      <c r="J173" s="487"/>
      <c r="K173" s="480"/>
      <c r="L173" s="481" t="s">
        <v>6</v>
      </c>
    </row>
    <row r="174" spans="1:12" s="3" customFormat="1" ht="62.25" hidden="1" customHeight="1">
      <c r="A174" s="862" t="s">
        <v>30</v>
      </c>
      <c r="B174" s="863"/>
      <c r="C174" s="863"/>
      <c r="D174" s="863"/>
      <c r="E174" s="120">
        <v>2230</v>
      </c>
      <c r="F174" s="766"/>
      <c r="G174" s="121">
        <v>350</v>
      </c>
      <c r="H174" s="121"/>
      <c r="I174" s="480"/>
      <c r="J174" s="487"/>
      <c r="K174" s="480"/>
      <c r="L174" s="481" t="s">
        <v>6</v>
      </c>
    </row>
    <row r="175" spans="1:12" s="3" customFormat="1" ht="37.5" hidden="1" customHeight="1">
      <c r="A175" s="862" t="s">
        <v>3</v>
      </c>
      <c r="B175" s="863"/>
      <c r="C175" s="863"/>
      <c r="D175" s="863"/>
      <c r="E175" s="120">
        <v>2240</v>
      </c>
      <c r="F175" s="766"/>
      <c r="G175" s="121">
        <v>360</v>
      </c>
      <c r="H175" s="121"/>
      <c r="I175" s="480"/>
      <c r="J175" s="487"/>
      <c r="K175" s="480"/>
      <c r="L175" s="481" t="s">
        <v>6</v>
      </c>
    </row>
    <row r="176" spans="1:12" s="4" customFormat="1" ht="21.75" customHeight="1">
      <c r="A176" s="910" t="s">
        <v>26</v>
      </c>
      <c r="B176" s="940"/>
      <c r="C176" s="940"/>
      <c r="D176" s="941"/>
      <c r="E176" s="104">
        <v>2300</v>
      </c>
      <c r="F176" s="762"/>
      <c r="G176" s="105">
        <v>850</v>
      </c>
      <c r="H176" s="105"/>
      <c r="I176" s="479">
        <f>I177+I192+I206</f>
        <v>46376.67</v>
      </c>
      <c r="J176" s="479">
        <f t="shared" ref="J176:K176" si="14">J177+J192+J206</f>
        <v>45661.07</v>
      </c>
      <c r="K176" s="479">
        <f t="shared" si="14"/>
        <v>44945.479999999996</v>
      </c>
      <c r="L176" s="468" t="s">
        <v>6</v>
      </c>
    </row>
    <row r="177" spans="1:12" s="5" customFormat="1" ht="30.75" customHeight="1">
      <c r="A177" s="857" t="s">
        <v>13</v>
      </c>
      <c r="B177" s="858"/>
      <c r="C177" s="858"/>
      <c r="D177" s="858"/>
      <c r="E177" s="120">
        <v>2310</v>
      </c>
      <c r="F177" s="766"/>
      <c r="G177" s="122">
        <v>851</v>
      </c>
      <c r="H177" s="122"/>
      <c r="I177" s="490">
        <f>I178</f>
        <v>46376.67</v>
      </c>
      <c r="J177" s="490">
        <f t="shared" ref="J177:K177" si="15">J178</f>
        <v>45661.07</v>
      </c>
      <c r="K177" s="490">
        <f t="shared" si="15"/>
        <v>44945.479999999996</v>
      </c>
      <c r="L177" s="481" t="s">
        <v>6</v>
      </c>
    </row>
    <row r="178" spans="1:12" s="5" customFormat="1" ht="15.75" customHeight="1">
      <c r="A178" s="942" t="s">
        <v>146</v>
      </c>
      <c r="B178" s="943"/>
      <c r="C178" s="943"/>
      <c r="D178" s="944"/>
      <c r="E178" s="102">
        <v>2311</v>
      </c>
      <c r="F178" s="767"/>
      <c r="G178" s="108">
        <v>851</v>
      </c>
      <c r="H178" s="108">
        <v>291</v>
      </c>
      <c r="I178" s="491">
        <f>I179+I186</f>
        <v>46376.67</v>
      </c>
      <c r="J178" s="491">
        <f t="shared" ref="J178:K178" si="16">J179+J186</f>
        <v>45661.07</v>
      </c>
      <c r="K178" s="491">
        <f t="shared" si="16"/>
        <v>44945.479999999996</v>
      </c>
      <c r="L178" s="483" t="s">
        <v>6</v>
      </c>
    </row>
    <row r="179" spans="1:12" s="5" customFormat="1" ht="15.75" customHeight="1">
      <c r="A179" s="945" t="s">
        <v>212</v>
      </c>
      <c r="B179" s="946"/>
      <c r="C179" s="946"/>
      <c r="D179" s="947"/>
      <c r="E179" s="109"/>
      <c r="F179" s="769"/>
      <c r="G179" s="111">
        <v>851</v>
      </c>
      <c r="H179" s="111">
        <v>291</v>
      </c>
      <c r="I179" s="492">
        <f>I180+I181+I184</f>
        <v>17651.37</v>
      </c>
      <c r="J179" s="492">
        <f t="shared" ref="J179:K179" si="17">J180+J181+J184</f>
        <v>16935.77</v>
      </c>
      <c r="K179" s="492">
        <f t="shared" si="17"/>
        <v>16220.18</v>
      </c>
      <c r="L179" s="489" t="s">
        <v>6</v>
      </c>
    </row>
    <row r="180" spans="1:12" s="3" customFormat="1" ht="44.25" customHeight="1">
      <c r="A180" s="830" t="s">
        <v>996</v>
      </c>
      <c r="B180" s="831"/>
      <c r="C180" s="831"/>
      <c r="D180" s="832"/>
      <c r="E180" s="106"/>
      <c r="F180" s="761" t="s">
        <v>1416</v>
      </c>
      <c r="G180" s="107">
        <v>851</v>
      </c>
      <c r="H180" s="107" t="s">
        <v>147</v>
      </c>
      <c r="I180" s="475">
        <f>SUM('851_вн'!AW51:AZ51)</f>
        <v>751.37</v>
      </c>
      <c r="J180" s="475">
        <f>SUM('851_вн'!AW60:AZ60)</f>
        <v>735.77</v>
      </c>
      <c r="K180" s="475">
        <f>SUM('851_вн'!AW69:AZ69)</f>
        <v>720.18</v>
      </c>
      <c r="L180" s="476" t="s">
        <v>6</v>
      </c>
    </row>
    <row r="181" spans="1:12" s="3" customFormat="1" ht="32.25" customHeight="1">
      <c r="A181" s="830" t="s">
        <v>216</v>
      </c>
      <c r="B181" s="831"/>
      <c r="C181" s="831"/>
      <c r="D181" s="832"/>
      <c r="E181" s="106"/>
      <c r="F181" s="761" t="s">
        <v>6</v>
      </c>
      <c r="G181" s="107">
        <v>851</v>
      </c>
      <c r="H181" s="107">
        <v>291</v>
      </c>
      <c r="I181" s="475">
        <f>SUM(I182:I183)</f>
        <v>16900</v>
      </c>
      <c r="J181" s="475">
        <f t="shared" ref="J181:K181" si="18">SUM(J182:J183)</f>
        <v>16200</v>
      </c>
      <c r="K181" s="475">
        <f t="shared" si="18"/>
        <v>15500</v>
      </c>
      <c r="L181" s="476" t="s">
        <v>6</v>
      </c>
    </row>
    <row r="182" spans="1:12" s="3" customFormat="1" ht="15.75">
      <c r="A182" s="833" t="s">
        <v>215</v>
      </c>
      <c r="B182" s="834"/>
      <c r="C182" s="834"/>
      <c r="D182" s="835"/>
      <c r="E182" s="53"/>
      <c r="F182" s="768" t="s">
        <v>1448</v>
      </c>
      <c r="G182" s="28">
        <v>851</v>
      </c>
      <c r="H182" s="16" t="s">
        <v>148</v>
      </c>
      <c r="I182" s="469">
        <f>SUM('851_мз'!AW51:AZ51)</f>
        <v>845</v>
      </c>
      <c r="J182" s="469">
        <f>SUM('851_мз'!AW60:AZ60)</f>
        <v>810</v>
      </c>
      <c r="K182" s="469">
        <f>SUM('851_мз'!AW69:AZ69)</f>
        <v>775</v>
      </c>
      <c r="L182" s="470" t="s">
        <v>6</v>
      </c>
    </row>
    <row r="183" spans="1:12" s="3" customFormat="1" ht="64.150000000000006" customHeight="1">
      <c r="A183" s="833" t="s">
        <v>1180</v>
      </c>
      <c r="B183" s="834"/>
      <c r="C183" s="834"/>
      <c r="D183" s="835"/>
      <c r="E183" s="53"/>
      <c r="F183" s="768" t="s">
        <v>1449</v>
      </c>
      <c r="G183" s="28">
        <v>851</v>
      </c>
      <c r="H183" s="16" t="s">
        <v>1181</v>
      </c>
      <c r="I183" s="469">
        <f>SUM('851_мз'!AW52:AZ52)</f>
        <v>16055</v>
      </c>
      <c r="J183" s="469">
        <f>SUM('851_мз'!AW61:AZ61)</f>
        <v>15390</v>
      </c>
      <c r="K183" s="469">
        <f>SUM('851_мз'!AW70:AZ70)</f>
        <v>14725</v>
      </c>
      <c r="L183" s="470" t="s">
        <v>6</v>
      </c>
    </row>
    <row r="184" spans="1:12" s="3" customFormat="1" ht="60.75" hidden="1" customHeight="1">
      <c r="A184" s="830" t="s">
        <v>217</v>
      </c>
      <c r="B184" s="831"/>
      <c r="C184" s="831"/>
      <c r="D184" s="832"/>
      <c r="E184" s="106"/>
      <c r="F184" s="761"/>
      <c r="G184" s="107">
        <v>851</v>
      </c>
      <c r="H184" s="107">
        <v>291</v>
      </c>
      <c r="I184" s="475"/>
      <c r="J184" s="484"/>
      <c r="K184" s="475"/>
      <c r="L184" s="476" t="s">
        <v>6</v>
      </c>
    </row>
    <row r="185" spans="1:12" s="3" customFormat="1" ht="15.75" hidden="1">
      <c r="A185" s="824"/>
      <c r="B185" s="825"/>
      <c r="C185" s="825"/>
      <c r="D185" s="826"/>
      <c r="E185" s="53"/>
      <c r="F185" s="768"/>
      <c r="G185" s="28"/>
      <c r="H185" s="16"/>
      <c r="I185" s="469"/>
      <c r="J185" s="466"/>
      <c r="K185" s="469"/>
      <c r="L185" s="470" t="s">
        <v>6</v>
      </c>
    </row>
    <row r="186" spans="1:12" s="5" customFormat="1" ht="15.75" customHeight="1">
      <c r="A186" s="945" t="s">
        <v>213</v>
      </c>
      <c r="B186" s="946"/>
      <c r="C186" s="946"/>
      <c r="D186" s="947"/>
      <c r="E186" s="109"/>
      <c r="F186" s="769"/>
      <c r="G186" s="111">
        <v>851</v>
      </c>
      <c r="H186" s="111">
        <v>291</v>
      </c>
      <c r="I186" s="492">
        <f>I187+I188+I190</f>
        <v>28725.3</v>
      </c>
      <c r="J186" s="493">
        <f>J187+J188+J190</f>
        <v>28725.3</v>
      </c>
      <c r="K186" s="492">
        <f>K187+K188+K190</f>
        <v>28725.3</v>
      </c>
      <c r="L186" s="489" t="s">
        <v>6</v>
      </c>
    </row>
    <row r="187" spans="1:12" s="3" customFormat="1" ht="44.25" customHeight="1">
      <c r="A187" s="830" t="s">
        <v>996</v>
      </c>
      <c r="B187" s="831"/>
      <c r="C187" s="831"/>
      <c r="D187" s="832"/>
      <c r="E187" s="106"/>
      <c r="F187" s="761" t="s">
        <v>1416</v>
      </c>
      <c r="G187" s="107">
        <v>851</v>
      </c>
      <c r="H187" s="107" t="s">
        <v>147</v>
      </c>
      <c r="I187" s="475">
        <f>SUM('851_вн'!AC79:AJ79)</f>
        <v>1225.3</v>
      </c>
      <c r="J187" s="475">
        <f>SUM('851_вн'!AK79:AR79)</f>
        <v>1225.3</v>
      </c>
      <c r="K187" s="475">
        <f>SUM('851_вн'!AS79:AZ79)</f>
        <v>1225.3</v>
      </c>
      <c r="L187" s="476" t="s">
        <v>6</v>
      </c>
    </row>
    <row r="188" spans="1:12" s="3" customFormat="1" ht="32.25" customHeight="1">
      <c r="A188" s="830" t="s">
        <v>216</v>
      </c>
      <c r="B188" s="831"/>
      <c r="C188" s="831"/>
      <c r="D188" s="832"/>
      <c r="E188" s="106"/>
      <c r="F188" s="761" t="s">
        <v>6</v>
      </c>
      <c r="G188" s="107">
        <v>851</v>
      </c>
      <c r="H188" s="107">
        <v>291</v>
      </c>
      <c r="I188" s="475">
        <f>I189</f>
        <v>27500</v>
      </c>
      <c r="J188" s="475">
        <f>J189</f>
        <v>27500</v>
      </c>
      <c r="K188" s="475">
        <f>K189</f>
        <v>27500</v>
      </c>
      <c r="L188" s="476" t="s">
        <v>6</v>
      </c>
    </row>
    <row r="189" spans="1:12" s="3" customFormat="1" ht="15.75">
      <c r="A189" s="833" t="s">
        <v>215</v>
      </c>
      <c r="B189" s="834"/>
      <c r="C189" s="834"/>
      <c r="D189" s="835"/>
      <c r="E189" s="53"/>
      <c r="F189" s="768" t="s">
        <v>1416</v>
      </c>
      <c r="G189" s="28">
        <v>851</v>
      </c>
      <c r="H189" s="16" t="s">
        <v>148</v>
      </c>
      <c r="I189" s="469">
        <f>SUM('851_мз'!AC79:AJ79)</f>
        <v>27500</v>
      </c>
      <c r="J189" s="469">
        <f>SUM('851_мз'!AK79:AR79)</f>
        <v>27500</v>
      </c>
      <c r="K189" s="469">
        <f>SUM('851_мз'!AS79:AZ79)</f>
        <v>27500</v>
      </c>
      <c r="L189" s="470" t="s">
        <v>6</v>
      </c>
    </row>
    <row r="190" spans="1:12" s="3" customFormat="1" ht="60.75" hidden="1" customHeight="1">
      <c r="A190" s="830" t="s">
        <v>217</v>
      </c>
      <c r="B190" s="831"/>
      <c r="C190" s="831"/>
      <c r="D190" s="832"/>
      <c r="E190" s="106"/>
      <c r="F190" s="761"/>
      <c r="G190" s="107">
        <v>851</v>
      </c>
      <c r="H190" s="107">
        <v>291</v>
      </c>
      <c r="I190" s="475"/>
      <c r="J190" s="484"/>
      <c r="K190" s="475"/>
      <c r="L190" s="476" t="s">
        <v>6</v>
      </c>
    </row>
    <row r="191" spans="1:12" s="3" customFormat="1" ht="15.75" hidden="1">
      <c r="A191" s="824"/>
      <c r="B191" s="825"/>
      <c r="C191" s="825"/>
      <c r="D191" s="826"/>
      <c r="E191" s="53"/>
      <c r="F191" s="768"/>
      <c r="G191" s="28"/>
      <c r="H191" s="16"/>
      <c r="I191" s="469"/>
      <c r="J191" s="466"/>
      <c r="K191" s="469"/>
      <c r="L191" s="470" t="s">
        <v>6</v>
      </c>
    </row>
    <row r="192" spans="1:12" s="3" customFormat="1" ht="33.75" hidden="1" customHeight="1">
      <c r="A192" s="857" t="s">
        <v>12</v>
      </c>
      <c r="B192" s="858"/>
      <c r="C192" s="858"/>
      <c r="D192" s="858"/>
      <c r="E192" s="120">
        <v>2320</v>
      </c>
      <c r="F192" s="766"/>
      <c r="G192" s="121">
        <v>852</v>
      </c>
      <c r="H192" s="121"/>
      <c r="I192" s="480">
        <f>I193</f>
        <v>0</v>
      </c>
      <c r="J192" s="480">
        <f>J193</f>
        <v>0</v>
      </c>
      <c r="K192" s="480">
        <f>K193</f>
        <v>0</v>
      </c>
      <c r="L192" s="481" t="s">
        <v>6</v>
      </c>
    </row>
    <row r="193" spans="1:12" s="5" customFormat="1" ht="15.75" hidden="1" customHeight="1">
      <c r="A193" s="942" t="s">
        <v>146</v>
      </c>
      <c r="B193" s="943"/>
      <c r="C193" s="943"/>
      <c r="D193" s="944"/>
      <c r="E193" s="102">
        <v>2321</v>
      </c>
      <c r="F193" s="767"/>
      <c r="G193" s="108">
        <v>852</v>
      </c>
      <c r="H193" s="108">
        <v>291</v>
      </c>
      <c r="I193" s="491">
        <f>I194+I200</f>
        <v>0</v>
      </c>
      <c r="J193" s="491">
        <f>J194+J200</f>
        <v>0</v>
      </c>
      <c r="K193" s="491">
        <f>K194+K200</f>
        <v>0</v>
      </c>
      <c r="L193" s="483" t="s">
        <v>6</v>
      </c>
    </row>
    <row r="194" spans="1:12" s="5" customFormat="1" ht="15.75" hidden="1" customHeight="1">
      <c r="A194" s="945" t="s">
        <v>218</v>
      </c>
      <c r="B194" s="946"/>
      <c r="C194" s="946"/>
      <c r="D194" s="947"/>
      <c r="E194" s="109"/>
      <c r="F194" s="769"/>
      <c r="G194" s="111">
        <v>852</v>
      </c>
      <c r="H194" s="111">
        <v>291</v>
      </c>
      <c r="I194" s="492">
        <f>I195+I196+I198</f>
        <v>0</v>
      </c>
      <c r="J194" s="493">
        <f>J195+J196+J198</f>
        <v>0</v>
      </c>
      <c r="K194" s="492">
        <f>K195+K196+K198</f>
        <v>0</v>
      </c>
      <c r="L194" s="489" t="s">
        <v>6</v>
      </c>
    </row>
    <row r="195" spans="1:12" s="3" customFormat="1" ht="36.75" hidden="1" customHeight="1">
      <c r="A195" s="830" t="s">
        <v>293</v>
      </c>
      <c r="B195" s="831"/>
      <c r="C195" s="831"/>
      <c r="D195" s="832"/>
      <c r="E195" s="106"/>
      <c r="F195" s="761"/>
      <c r="G195" s="107">
        <v>852</v>
      </c>
      <c r="H195" s="107" t="s">
        <v>147</v>
      </c>
      <c r="I195" s="475">
        <f>SUM('852_вн'!AC33:AJ33)</f>
        <v>0</v>
      </c>
      <c r="J195" s="475">
        <f>SUM('852_вн'!AK33:AR33)</f>
        <v>0</v>
      </c>
      <c r="K195" s="475">
        <f>SUM('852_вн'!AS33:AZ33)</f>
        <v>0</v>
      </c>
      <c r="L195" s="476" t="s">
        <v>6</v>
      </c>
    </row>
    <row r="196" spans="1:12" s="3" customFormat="1" ht="32.25" hidden="1" customHeight="1">
      <c r="A196" s="830" t="s">
        <v>216</v>
      </c>
      <c r="B196" s="831"/>
      <c r="C196" s="831"/>
      <c r="D196" s="832"/>
      <c r="E196" s="106"/>
      <c r="F196" s="761"/>
      <c r="G196" s="107">
        <v>852</v>
      </c>
      <c r="H196" s="107">
        <v>291</v>
      </c>
      <c r="I196" s="475">
        <f>I197</f>
        <v>0</v>
      </c>
      <c r="J196" s="475">
        <f>J197</f>
        <v>0</v>
      </c>
      <c r="K196" s="475">
        <f>K197</f>
        <v>0</v>
      </c>
      <c r="L196" s="476" t="s">
        <v>6</v>
      </c>
    </row>
    <row r="197" spans="1:12" s="3" customFormat="1" ht="15.75" hidden="1">
      <c r="A197" s="833" t="s">
        <v>215</v>
      </c>
      <c r="B197" s="834"/>
      <c r="C197" s="834"/>
      <c r="D197" s="835"/>
      <c r="E197" s="53"/>
      <c r="F197" s="768"/>
      <c r="G197" s="28">
        <v>852</v>
      </c>
      <c r="H197" s="16" t="s">
        <v>148</v>
      </c>
      <c r="I197" s="469">
        <f>SUM('852_мз'!AC33:AJ33)</f>
        <v>0</v>
      </c>
      <c r="J197" s="469">
        <f>SUM('852_мз'!AK33:AR33)</f>
        <v>0</v>
      </c>
      <c r="K197" s="469">
        <f>SUM('852_мз'!AS33:AZ33)</f>
        <v>0</v>
      </c>
      <c r="L197" s="470" t="s">
        <v>6</v>
      </c>
    </row>
    <row r="198" spans="1:12" s="3" customFormat="1" ht="60.75" hidden="1" customHeight="1">
      <c r="A198" s="830" t="s">
        <v>217</v>
      </c>
      <c r="B198" s="831"/>
      <c r="C198" s="831"/>
      <c r="D198" s="832"/>
      <c r="E198" s="106"/>
      <c r="F198" s="761"/>
      <c r="G198" s="107">
        <v>852</v>
      </c>
      <c r="H198" s="107" t="s">
        <v>214</v>
      </c>
      <c r="I198" s="475"/>
      <c r="J198" s="484"/>
      <c r="K198" s="475"/>
      <c r="L198" s="476" t="s">
        <v>6</v>
      </c>
    </row>
    <row r="199" spans="1:12" s="3" customFormat="1" ht="15.75" hidden="1">
      <c r="A199" s="824"/>
      <c r="B199" s="825"/>
      <c r="C199" s="825"/>
      <c r="D199" s="826"/>
      <c r="E199" s="53"/>
      <c r="F199" s="768"/>
      <c r="G199" s="28"/>
      <c r="H199" s="16"/>
      <c r="I199" s="469"/>
      <c r="J199" s="466"/>
      <c r="K199" s="469"/>
      <c r="L199" s="470" t="s">
        <v>6</v>
      </c>
    </row>
    <row r="200" spans="1:12" s="5" customFormat="1" ht="15.75" hidden="1" customHeight="1">
      <c r="A200" s="945" t="s">
        <v>219</v>
      </c>
      <c r="B200" s="946"/>
      <c r="C200" s="946"/>
      <c r="D200" s="947"/>
      <c r="E200" s="109"/>
      <c r="F200" s="769"/>
      <c r="G200" s="111">
        <v>852</v>
      </c>
      <c r="H200" s="111">
        <v>291</v>
      </c>
      <c r="I200" s="492">
        <f>I201+I202+I204</f>
        <v>0</v>
      </c>
      <c r="J200" s="493">
        <f>J201+J202+J204</f>
        <v>0</v>
      </c>
      <c r="K200" s="492">
        <f>K201+K202+K204</f>
        <v>0</v>
      </c>
      <c r="L200" s="489" t="s">
        <v>6</v>
      </c>
    </row>
    <row r="201" spans="1:12" s="3" customFormat="1" ht="39" hidden="1" customHeight="1">
      <c r="A201" s="830" t="s">
        <v>996</v>
      </c>
      <c r="B201" s="831"/>
      <c r="C201" s="831"/>
      <c r="D201" s="832"/>
      <c r="E201" s="106"/>
      <c r="F201" s="761"/>
      <c r="G201" s="107">
        <v>852</v>
      </c>
      <c r="H201" s="107" t="s">
        <v>147</v>
      </c>
      <c r="I201" s="475">
        <f>SUM('852_вн'!AC32:AJ32)</f>
        <v>0</v>
      </c>
      <c r="J201" s="475">
        <f>SUM('852_вн'!AK32:AR32)</f>
        <v>0</v>
      </c>
      <c r="K201" s="475">
        <f>SUM('852_вн'!AS32:AZ32)</f>
        <v>0</v>
      </c>
      <c r="L201" s="476" t="s">
        <v>6</v>
      </c>
    </row>
    <row r="202" spans="1:12" s="3" customFormat="1" ht="32.25" hidden="1" customHeight="1">
      <c r="A202" s="830" t="s">
        <v>216</v>
      </c>
      <c r="B202" s="831"/>
      <c r="C202" s="831"/>
      <c r="D202" s="832"/>
      <c r="E202" s="106"/>
      <c r="F202" s="761"/>
      <c r="G202" s="107">
        <v>852</v>
      </c>
      <c r="H202" s="107">
        <v>291</v>
      </c>
      <c r="I202" s="475">
        <f>I203</f>
        <v>0</v>
      </c>
      <c r="J202" s="475">
        <f>J203</f>
        <v>0</v>
      </c>
      <c r="K202" s="475">
        <f>K203</f>
        <v>0</v>
      </c>
      <c r="L202" s="476" t="s">
        <v>6</v>
      </c>
    </row>
    <row r="203" spans="1:12" s="3" customFormat="1" ht="15.75" hidden="1">
      <c r="A203" s="833" t="s">
        <v>215</v>
      </c>
      <c r="B203" s="834"/>
      <c r="C203" s="834"/>
      <c r="D203" s="835"/>
      <c r="E203" s="53"/>
      <c r="F203" s="768"/>
      <c r="G203" s="28">
        <v>852</v>
      </c>
      <c r="H203" s="16" t="s">
        <v>148</v>
      </c>
      <c r="I203" s="469">
        <f>SUM('852_мз'!AC32:AJ32)</f>
        <v>0</v>
      </c>
      <c r="J203" s="469">
        <f>SUM('852_мз'!AK32:AR32)</f>
        <v>0</v>
      </c>
      <c r="K203" s="469">
        <f>SUM('852_мз'!AS32:AZ32)</f>
        <v>0</v>
      </c>
      <c r="L203" s="470" t="s">
        <v>6</v>
      </c>
    </row>
    <row r="204" spans="1:12" s="3" customFormat="1" ht="60.75" hidden="1" customHeight="1">
      <c r="A204" s="830" t="s">
        <v>217</v>
      </c>
      <c r="B204" s="831"/>
      <c r="C204" s="831"/>
      <c r="D204" s="832"/>
      <c r="E204" s="106"/>
      <c r="F204" s="761"/>
      <c r="G204" s="107">
        <v>852</v>
      </c>
      <c r="H204" s="107">
        <v>291</v>
      </c>
      <c r="I204" s="475"/>
      <c r="J204" s="484"/>
      <c r="K204" s="475"/>
      <c r="L204" s="476" t="s">
        <v>6</v>
      </c>
    </row>
    <row r="205" spans="1:12" s="3" customFormat="1" ht="15.75" hidden="1">
      <c r="A205" s="824"/>
      <c r="B205" s="825"/>
      <c r="C205" s="825"/>
      <c r="D205" s="826"/>
      <c r="E205" s="53"/>
      <c r="F205" s="768"/>
      <c r="G205" s="28"/>
      <c r="H205" s="16"/>
      <c r="I205" s="469"/>
      <c r="J205" s="466"/>
      <c r="K205" s="469"/>
      <c r="L205" s="470" t="s">
        <v>6</v>
      </c>
    </row>
    <row r="206" spans="1:12" s="3" customFormat="1" ht="33.75" hidden="1" customHeight="1">
      <c r="A206" s="857" t="s">
        <v>61</v>
      </c>
      <c r="B206" s="858"/>
      <c r="C206" s="858"/>
      <c r="D206" s="858"/>
      <c r="E206" s="120">
        <v>2330</v>
      </c>
      <c r="F206" s="766"/>
      <c r="G206" s="121">
        <v>853</v>
      </c>
      <c r="H206" s="121"/>
      <c r="I206" s="480">
        <f>I207+I213+I219</f>
        <v>0</v>
      </c>
      <c r="J206" s="480">
        <f>J207+J213+J219</f>
        <v>0</v>
      </c>
      <c r="K206" s="480">
        <f>K207+K213+K219</f>
        <v>0</v>
      </c>
      <c r="L206" s="481" t="s">
        <v>6</v>
      </c>
    </row>
    <row r="207" spans="1:12" s="3" customFormat="1" ht="30.75" hidden="1" customHeight="1">
      <c r="A207" s="851" t="s">
        <v>220</v>
      </c>
      <c r="B207" s="852"/>
      <c r="C207" s="852"/>
      <c r="D207" s="853"/>
      <c r="E207" s="112">
        <v>2331</v>
      </c>
      <c r="F207" s="770"/>
      <c r="G207" s="113">
        <v>853</v>
      </c>
      <c r="H207" s="113">
        <v>292</v>
      </c>
      <c r="I207" s="494">
        <f>I208+I209+I211</f>
        <v>0</v>
      </c>
      <c r="J207" s="495">
        <f>J208+J209+J211</f>
        <v>0</v>
      </c>
      <c r="K207" s="494">
        <f>K208+K209+K211</f>
        <v>0</v>
      </c>
      <c r="L207" s="496" t="s">
        <v>6</v>
      </c>
    </row>
    <row r="208" spans="1:12" s="3" customFormat="1" ht="36" hidden="1" customHeight="1">
      <c r="A208" s="848" t="s">
        <v>996</v>
      </c>
      <c r="B208" s="849"/>
      <c r="C208" s="849"/>
      <c r="D208" s="850"/>
      <c r="E208" s="106"/>
      <c r="F208" s="761" t="s">
        <v>1416</v>
      </c>
      <c r="G208" s="107">
        <v>853</v>
      </c>
      <c r="H208" s="107" t="s">
        <v>149</v>
      </c>
      <c r="I208" s="475">
        <f>SUM('853_вн'!Y44:AB44)</f>
        <v>0</v>
      </c>
      <c r="J208" s="484"/>
      <c r="K208" s="475"/>
      <c r="L208" s="476" t="s">
        <v>6</v>
      </c>
    </row>
    <row r="209" spans="1:12" s="3" customFormat="1" ht="32.25" hidden="1" customHeight="1">
      <c r="A209" s="848" t="s">
        <v>216</v>
      </c>
      <c r="B209" s="849"/>
      <c r="C209" s="849"/>
      <c r="D209" s="850"/>
      <c r="E209" s="106"/>
      <c r="F209" s="761"/>
      <c r="G209" s="107">
        <v>853</v>
      </c>
      <c r="H209" s="107">
        <v>292</v>
      </c>
      <c r="I209" s="475">
        <f>I210</f>
        <v>0</v>
      </c>
      <c r="J209" s="475">
        <f>J210</f>
        <v>0</v>
      </c>
      <c r="K209" s="475">
        <f>K210</f>
        <v>0</v>
      </c>
      <c r="L209" s="476" t="s">
        <v>6</v>
      </c>
    </row>
    <row r="210" spans="1:12" s="3" customFormat="1" ht="15.75" hidden="1">
      <c r="A210" s="815" t="s">
        <v>215</v>
      </c>
      <c r="B210" s="816"/>
      <c r="C210" s="816"/>
      <c r="D210" s="817"/>
      <c r="E210" s="53"/>
      <c r="F210" s="768"/>
      <c r="G210" s="28">
        <v>853</v>
      </c>
      <c r="H210" s="16" t="s">
        <v>223</v>
      </c>
      <c r="I210" s="469"/>
      <c r="J210" s="466"/>
      <c r="K210" s="469"/>
      <c r="L210" s="470" t="s">
        <v>6</v>
      </c>
    </row>
    <row r="211" spans="1:12" s="3" customFormat="1" ht="60.75" hidden="1" customHeight="1">
      <c r="A211" s="848" t="s">
        <v>217</v>
      </c>
      <c r="B211" s="849"/>
      <c r="C211" s="849"/>
      <c r="D211" s="850"/>
      <c r="E211" s="106"/>
      <c r="F211" s="761"/>
      <c r="G211" s="107">
        <v>853</v>
      </c>
      <c r="H211" s="107">
        <v>292</v>
      </c>
      <c r="I211" s="475"/>
      <c r="J211" s="484"/>
      <c r="K211" s="475"/>
      <c r="L211" s="476" t="s">
        <v>6</v>
      </c>
    </row>
    <row r="212" spans="1:12" s="3" customFormat="1" ht="15.75" hidden="1">
      <c r="A212" s="824"/>
      <c r="B212" s="825"/>
      <c r="C212" s="825"/>
      <c r="D212" s="826"/>
      <c r="E212" s="53"/>
      <c r="F212" s="768"/>
      <c r="G212" s="28"/>
      <c r="H212" s="16"/>
      <c r="I212" s="469"/>
      <c r="J212" s="466"/>
      <c r="K212" s="469"/>
      <c r="L212" s="470" t="s">
        <v>6</v>
      </c>
    </row>
    <row r="213" spans="1:12" s="3" customFormat="1" ht="31.5" hidden="1" customHeight="1">
      <c r="A213" s="851" t="s">
        <v>222</v>
      </c>
      <c r="B213" s="852"/>
      <c r="C213" s="852"/>
      <c r="D213" s="853"/>
      <c r="E213" s="112">
        <v>2332</v>
      </c>
      <c r="F213" s="770"/>
      <c r="G213" s="113">
        <v>853</v>
      </c>
      <c r="H213" s="113">
        <v>293</v>
      </c>
      <c r="I213" s="494">
        <f>I214+I215+I217</f>
        <v>0</v>
      </c>
      <c r="J213" s="495">
        <f>J214+J215+J217</f>
        <v>0</v>
      </c>
      <c r="K213" s="494">
        <f>K214+K215+K217</f>
        <v>0</v>
      </c>
      <c r="L213" s="496" t="s">
        <v>6</v>
      </c>
    </row>
    <row r="214" spans="1:12" s="3" customFormat="1" ht="34.5" hidden="1" customHeight="1">
      <c r="A214" s="848" t="s">
        <v>996</v>
      </c>
      <c r="B214" s="849"/>
      <c r="C214" s="849"/>
      <c r="D214" s="850"/>
      <c r="E214" s="106"/>
      <c r="F214" s="761"/>
      <c r="G214" s="107">
        <v>853</v>
      </c>
      <c r="H214" s="107" t="s">
        <v>150</v>
      </c>
      <c r="I214" s="475"/>
      <c r="J214" s="484"/>
      <c r="K214" s="475"/>
      <c r="L214" s="476" t="s">
        <v>6</v>
      </c>
    </row>
    <row r="215" spans="1:12" s="3" customFormat="1" ht="32.25" hidden="1" customHeight="1">
      <c r="A215" s="848" t="s">
        <v>216</v>
      </c>
      <c r="B215" s="849"/>
      <c r="C215" s="849"/>
      <c r="D215" s="850"/>
      <c r="E215" s="106"/>
      <c r="F215" s="761"/>
      <c r="G215" s="107">
        <v>853</v>
      </c>
      <c r="H215" s="107">
        <v>293</v>
      </c>
      <c r="I215" s="475">
        <f>I216</f>
        <v>0</v>
      </c>
      <c r="J215" s="475">
        <f>J216</f>
        <v>0</v>
      </c>
      <c r="K215" s="475">
        <f>K216</f>
        <v>0</v>
      </c>
      <c r="L215" s="476" t="s">
        <v>6</v>
      </c>
    </row>
    <row r="216" spans="1:12" s="3" customFormat="1" ht="15.75" hidden="1">
      <c r="A216" s="815" t="s">
        <v>215</v>
      </c>
      <c r="B216" s="816"/>
      <c r="C216" s="816"/>
      <c r="D216" s="817"/>
      <c r="E216" s="53"/>
      <c r="F216" s="768"/>
      <c r="G216" s="28">
        <v>853</v>
      </c>
      <c r="H216" s="16" t="s">
        <v>224</v>
      </c>
      <c r="I216" s="469"/>
      <c r="J216" s="466"/>
      <c r="K216" s="469"/>
      <c r="L216" s="470" t="s">
        <v>6</v>
      </c>
    </row>
    <row r="217" spans="1:12" s="3" customFormat="1" ht="60.75" hidden="1" customHeight="1">
      <c r="A217" s="848" t="s">
        <v>217</v>
      </c>
      <c r="B217" s="849"/>
      <c r="C217" s="849"/>
      <c r="D217" s="850"/>
      <c r="E217" s="106"/>
      <c r="F217" s="761"/>
      <c r="G217" s="107">
        <v>853</v>
      </c>
      <c r="H217" s="107">
        <v>293</v>
      </c>
      <c r="I217" s="475"/>
      <c r="J217" s="484"/>
      <c r="K217" s="475"/>
      <c r="L217" s="476" t="s">
        <v>6</v>
      </c>
    </row>
    <row r="218" spans="1:12" s="3" customFormat="1" ht="15.75" hidden="1">
      <c r="A218" s="824"/>
      <c r="B218" s="825"/>
      <c r="C218" s="825"/>
      <c r="D218" s="826"/>
      <c r="E218" s="53"/>
      <c r="F218" s="768"/>
      <c r="G218" s="28"/>
      <c r="H218" s="16"/>
      <c r="I218" s="469"/>
      <c r="J218" s="466"/>
      <c r="K218" s="469"/>
      <c r="L218" s="470" t="s">
        <v>6</v>
      </c>
    </row>
    <row r="219" spans="1:12" s="3" customFormat="1" ht="15.75" hidden="1" customHeight="1">
      <c r="A219" s="851" t="s">
        <v>221</v>
      </c>
      <c r="B219" s="852"/>
      <c r="C219" s="852"/>
      <c r="D219" s="853"/>
      <c r="E219" s="112">
        <v>2333</v>
      </c>
      <c r="F219" s="770"/>
      <c r="G219" s="113">
        <v>853</v>
      </c>
      <c r="H219" s="113">
        <v>295</v>
      </c>
      <c r="I219" s="494">
        <f>I220+I221+I223</f>
        <v>0</v>
      </c>
      <c r="J219" s="495">
        <f>J220+J221+J223</f>
        <v>0</v>
      </c>
      <c r="K219" s="494">
        <f>K220+K221+K223</f>
        <v>0</v>
      </c>
      <c r="L219" s="496" t="s">
        <v>6</v>
      </c>
    </row>
    <row r="220" spans="1:12" s="3" customFormat="1" ht="42" hidden="1" customHeight="1">
      <c r="A220" s="848" t="s">
        <v>996</v>
      </c>
      <c r="B220" s="849"/>
      <c r="C220" s="849"/>
      <c r="D220" s="850"/>
      <c r="E220" s="106"/>
      <c r="F220" s="761"/>
      <c r="G220" s="107">
        <v>853</v>
      </c>
      <c r="H220" s="107" t="s">
        <v>151</v>
      </c>
      <c r="I220" s="475"/>
      <c r="J220" s="484"/>
      <c r="K220" s="475"/>
      <c r="L220" s="476" t="s">
        <v>6</v>
      </c>
    </row>
    <row r="221" spans="1:12" s="3" customFormat="1" ht="32.25" hidden="1" customHeight="1">
      <c r="A221" s="848" t="s">
        <v>216</v>
      </c>
      <c r="B221" s="849"/>
      <c r="C221" s="849"/>
      <c r="D221" s="850"/>
      <c r="E221" s="106"/>
      <c r="F221" s="761"/>
      <c r="G221" s="107">
        <v>853</v>
      </c>
      <c r="H221" s="107">
        <v>295</v>
      </c>
      <c r="I221" s="475">
        <f>I222</f>
        <v>0</v>
      </c>
      <c r="J221" s="475">
        <f>J222</f>
        <v>0</v>
      </c>
      <c r="K221" s="475">
        <f>K222</f>
        <v>0</v>
      </c>
      <c r="L221" s="476" t="s">
        <v>6</v>
      </c>
    </row>
    <row r="222" spans="1:12" s="3" customFormat="1" ht="15.75" hidden="1">
      <c r="A222" s="815" t="s">
        <v>215</v>
      </c>
      <c r="B222" s="816"/>
      <c r="C222" s="816"/>
      <c r="D222" s="817"/>
      <c r="E222" s="53"/>
      <c r="F222" s="768"/>
      <c r="G222" s="28">
        <v>853</v>
      </c>
      <c r="H222" s="16" t="s">
        <v>225</v>
      </c>
      <c r="I222" s="469"/>
      <c r="J222" s="466"/>
      <c r="K222" s="469"/>
      <c r="L222" s="470" t="s">
        <v>6</v>
      </c>
    </row>
    <row r="223" spans="1:12" s="3" customFormat="1" ht="60.75" hidden="1" customHeight="1">
      <c r="A223" s="848" t="s">
        <v>217</v>
      </c>
      <c r="B223" s="849"/>
      <c r="C223" s="849"/>
      <c r="D223" s="850"/>
      <c r="E223" s="106"/>
      <c r="F223" s="761"/>
      <c r="G223" s="107">
        <v>853</v>
      </c>
      <c r="H223" s="107">
        <v>295</v>
      </c>
      <c r="I223" s="475"/>
      <c r="J223" s="484"/>
      <c r="K223" s="475"/>
      <c r="L223" s="476" t="s">
        <v>6</v>
      </c>
    </row>
    <row r="224" spans="1:12" s="3" customFormat="1" ht="15.75" hidden="1">
      <c r="A224" s="824"/>
      <c r="B224" s="825"/>
      <c r="C224" s="825"/>
      <c r="D224" s="826"/>
      <c r="E224" s="53"/>
      <c r="F224" s="768"/>
      <c r="G224" s="28"/>
      <c r="H224" s="16"/>
      <c r="I224" s="469"/>
      <c r="J224" s="466"/>
      <c r="K224" s="469"/>
      <c r="L224" s="470" t="s">
        <v>6</v>
      </c>
    </row>
    <row r="225" spans="1:12" s="4" customFormat="1" ht="30.75" hidden="1" customHeight="1">
      <c r="A225" s="910" t="s">
        <v>31</v>
      </c>
      <c r="B225" s="940"/>
      <c r="C225" s="940"/>
      <c r="D225" s="941"/>
      <c r="E225" s="104">
        <v>2500</v>
      </c>
      <c r="F225" s="762"/>
      <c r="G225" s="105" t="s">
        <v>6</v>
      </c>
      <c r="H225" s="105"/>
      <c r="I225" s="479">
        <f>I226</f>
        <v>0</v>
      </c>
      <c r="J225" s="479">
        <f>J226</f>
        <v>0</v>
      </c>
      <c r="K225" s="479">
        <f>K226</f>
        <v>0</v>
      </c>
      <c r="L225" s="468" t="s">
        <v>6</v>
      </c>
    </row>
    <row r="226" spans="1:12" s="3" customFormat="1" ht="29.25" hidden="1" customHeight="1">
      <c r="A226" s="882" t="s">
        <v>5</v>
      </c>
      <c r="B226" s="883"/>
      <c r="C226" s="883"/>
      <c r="D226" s="884"/>
      <c r="E226" s="123">
        <v>2520</v>
      </c>
      <c r="F226" s="771"/>
      <c r="G226" s="124">
        <v>831</v>
      </c>
      <c r="H226" s="125"/>
      <c r="I226" s="497"/>
      <c r="J226" s="498"/>
      <c r="K226" s="497"/>
      <c r="L226" s="499" t="s">
        <v>6</v>
      </c>
    </row>
    <row r="227" spans="1:12" s="4" customFormat="1" ht="18" customHeight="1">
      <c r="A227" s="910" t="s">
        <v>62</v>
      </c>
      <c r="B227" s="940"/>
      <c r="C227" s="940"/>
      <c r="D227" s="941"/>
      <c r="E227" s="104">
        <v>2600</v>
      </c>
      <c r="F227" s="762"/>
      <c r="G227" s="105">
        <v>240</v>
      </c>
      <c r="H227" s="105"/>
      <c r="I227" s="479">
        <f ca="1">I228+I229+I230+I264+I444+I434</f>
        <v>2629923.33</v>
      </c>
      <c r="J227" s="479">
        <f ca="1">J228+J229+J230+J264+J444+J434</f>
        <v>2750038.93</v>
      </c>
      <c r="K227" s="479">
        <f ca="1">K228+K229+K230+K264+K444+K434</f>
        <v>2817154.52</v>
      </c>
      <c r="L227" s="479">
        <f>L228+L229+L230+L264+L444+L434</f>
        <v>0</v>
      </c>
    </row>
    <row r="228" spans="1:12" s="3" customFormat="1" ht="45" hidden="1" customHeight="1">
      <c r="A228" s="882" t="s">
        <v>63</v>
      </c>
      <c r="B228" s="883"/>
      <c r="C228" s="883"/>
      <c r="D228" s="884"/>
      <c r="E228" s="123">
        <v>2610</v>
      </c>
      <c r="F228" s="771"/>
      <c r="G228" s="125">
        <v>241</v>
      </c>
      <c r="H228" s="125"/>
      <c r="I228" s="497"/>
      <c r="J228" s="497"/>
      <c r="K228" s="497"/>
      <c r="L228" s="497"/>
    </row>
    <row r="229" spans="1:12" s="3" customFormat="1" ht="31.5" hidden="1" customHeight="1">
      <c r="A229" s="882" t="s">
        <v>64</v>
      </c>
      <c r="B229" s="883"/>
      <c r="C229" s="883"/>
      <c r="D229" s="884"/>
      <c r="E229" s="123">
        <v>2620</v>
      </c>
      <c r="F229" s="771"/>
      <c r="G229" s="125">
        <v>242</v>
      </c>
      <c r="H229" s="125"/>
      <c r="I229" s="497"/>
      <c r="J229" s="497"/>
      <c r="K229" s="497"/>
      <c r="L229" s="497"/>
    </row>
    <row r="230" spans="1:12" s="6" customFormat="1" ht="32.25" hidden="1" customHeight="1">
      <c r="A230" s="882" t="s">
        <v>65</v>
      </c>
      <c r="B230" s="883"/>
      <c r="C230" s="883"/>
      <c r="D230" s="884"/>
      <c r="E230" s="123">
        <v>2630</v>
      </c>
      <c r="F230" s="771"/>
      <c r="G230" s="124">
        <v>243</v>
      </c>
      <c r="H230" s="124"/>
      <c r="I230" s="497">
        <f ca="1">I231+I236+I240+I244+I248+I252+I256+I260</f>
        <v>0</v>
      </c>
      <c r="J230" s="497">
        <f t="shared" ref="J230:K230" ca="1" si="19">J231+J236+J240+J244+J248+J252+J256+J260</f>
        <v>0</v>
      </c>
      <c r="K230" s="497">
        <f t="shared" ca="1" si="19"/>
        <v>0</v>
      </c>
      <c r="L230" s="497">
        <f>L231+L236+L240+L244+L248+L252+L256+L260</f>
        <v>0</v>
      </c>
    </row>
    <row r="231" spans="1:12" s="6" customFormat="1" ht="15.75" hidden="1">
      <c r="A231" s="851" t="s">
        <v>227</v>
      </c>
      <c r="B231" s="852"/>
      <c r="C231" s="852"/>
      <c r="D231" s="853"/>
      <c r="E231" s="112">
        <v>2631</v>
      </c>
      <c r="F231" s="770"/>
      <c r="G231" s="114">
        <v>243</v>
      </c>
      <c r="H231" s="114">
        <v>225</v>
      </c>
      <c r="I231" s="494">
        <f>I232+I234</f>
        <v>0</v>
      </c>
      <c r="J231" s="494">
        <f t="shared" ref="J231:K231" si="20">J232+J234</f>
        <v>0</v>
      </c>
      <c r="K231" s="494">
        <f t="shared" si="20"/>
        <v>0</v>
      </c>
      <c r="L231" s="494">
        <f>L232+L234</f>
        <v>0</v>
      </c>
    </row>
    <row r="232" spans="1:12" s="3" customFormat="1" ht="31.5" hidden="1" customHeight="1">
      <c r="A232" s="848" t="s">
        <v>1055</v>
      </c>
      <c r="B232" s="849"/>
      <c r="C232" s="849"/>
      <c r="D232" s="850"/>
      <c r="E232" s="106"/>
      <c r="F232" s="761"/>
      <c r="G232" s="107">
        <v>243</v>
      </c>
      <c r="H232" s="107" t="s">
        <v>155</v>
      </c>
      <c r="I232" s="475">
        <f>I233</f>
        <v>0</v>
      </c>
      <c r="J232" s="475">
        <f t="shared" ref="J232:K232" si="21">J233</f>
        <v>0</v>
      </c>
      <c r="K232" s="475">
        <f t="shared" si="21"/>
        <v>0</v>
      </c>
      <c r="L232" s="475">
        <f>L233</f>
        <v>0</v>
      </c>
    </row>
    <row r="233" spans="1:12" s="7" customFormat="1" ht="36.75" hidden="1" customHeight="1">
      <c r="A233" s="812"/>
      <c r="B233" s="813"/>
      <c r="C233" s="813"/>
      <c r="D233" s="814"/>
      <c r="E233" s="32"/>
      <c r="F233" s="756"/>
      <c r="G233" s="16">
        <v>243</v>
      </c>
      <c r="H233" s="16"/>
      <c r="I233" s="471"/>
      <c r="J233" s="471"/>
      <c r="K233" s="471"/>
      <c r="L233" s="471"/>
    </row>
    <row r="234" spans="1:12" s="3" customFormat="1" ht="60.75" hidden="1" customHeight="1">
      <c r="A234" s="848" t="s">
        <v>217</v>
      </c>
      <c r="B234" s="849"/>
      <c r="C234" s="849"/>
      <c r="D234" s="850"/>
      <c r="E234" s="106"/>
      <c r="F234" s="761"/>
      <c r="G234" s="107">
        <v>243</v>
      </c>
      <c r="H234" s="107">
        <v>225</v>
      </c>
      <c r="I234" s="475"/>
      <c r="J234" s="475"/>
      <c r="K234" s="475"/>
      <c r="L234" s="475"/>
    </row>
    <row r="235" spans="1:12" s="6" customFormat="1" ht="15.75" hidden="1">
      <c r="A235" s="836"/>
      <c r="B235" s="837"/>
      <c r="C235" s="837"/>
      <c r="D235" s="838"/>
      <c r="E235" s="53"/>
      <c r="F235" s="768"/>
      <c r="G235" s="118"/>
      <c r="H235" s="118"/>
      <c r="I235" s="465"/>
      <c r="J235" s="465"/>
      <c r="K235" s="465"/>
      <c r="L235" s="465"/>
    </row>
    <row r="236" spans="1:12" s="6" customFormat="1" ht="15.75" hidden="1" customHeight="1">
      <c r="A236" s="851" t="s">
        <v>228</v>
      </c>
      <c r="B236" s="852"/>
      <c r="C236" s="852"/>
      <c r="D236" s="853"/>
      <c r="E236" s="112">
        <v>2632</v>
      </c>
      <c r="F236" s="770"/>
      <c r="G236" s="114">
        <v>243</v>
      </c>
      <c r="H236" s="114">
        <v>226</v>
      </c>
      <c r="I236" s="494">
        <f ca="1">I237+I238</f>
        <v>0</v>
      </c>
      <c r="J236" s="494">
        <f t="shared" ref="J236:K236" ca="1" si="22">J237+J238</f>
        <v>0</v>
      </c>
      <c r="K236" s="494">
        <f t="shared" ca="1" si="22"/>
        <v>0</v>
      </c>
      <c r="L236" s="494">
        <f>L237+L238</f>
        <v>0</v>
      </c>
    </row>
    <row r="237" spans="1:12" s="3" customFormat="1" ht="37.5" hidden="1" customHeight="1">
      <c r="A237" s="848" t="s">
        <v>996</v>
      </c>
      <c r="B237" s="849"/>
      <c r="C237" s="849"/>
      <c r="D237" s="850"/>
      <c r="E237" s="106"/>
      <c r="F237" s="761"/>
      <c r="G237" s="107">
        <v>243</v>
      </c>
      <c r="H237" s="107" t="s">
        <v>152</v>
      </c>
      <c r="I237" s="475"/>
      <c r="J237" s="475"/>
      <c r="K237" s="475"/>
      <c r="L237" s="475"/>
    </row>
    <row r="238" spans="1:12" s="3" customFormat="1" ht="60.75" hidden="1" customHeight="1">
      <c r="A238" s="848" t="s">
        <v>217</v>
      </c>
      <c r="B238" s="849"/>
      <c r="C238" s="849"/>
      <c r="D238" s="850"/>
      <c r="E238" s="106"/>
      <c r="F238" s="761"/>
      <c r="G238" s="107">
        <v>243</v>
      </c>
      <c r="H238" s="107">
        <v>226</v>
      </c>
      <c r="I238" s="475">
        <f ca="1">SUM(I239)</f>
        <v>0</v>
      </c>
      <c r="J238" s="475">
        <f t="shared" ref="J238:L238" ca="1" si="23">SUM(J239)</f>
        <v>0</v>
      </c>
      <c r="K238" s="475">
        <f t="shared" ca="1" si="23"/>
        <v>0</v>
      </c>
      <c r="L238" s="475">
        <f t="shared" si="23"/>
        <v>0</v>
      </c>
    </row>
    <row r="239" spans="1:12" s="6" customFormat="1" ht="36" hidden="1" customHeight="1">
      <c r="A239" s="842" t="s">
        <v>1379</v>
      </c>
      <c r="B239" s="843"/>
      <c r="C239" s="843"/>
      <c r="D239" s="844"/>
      <c r="E239" s="32"/>
      <c r="F239" s="756"/>
      <c r="G239" s="738">
        <v>243</v>
      </c>
      <c r="H239" s="738" t="s">
        <v>1378</v>
      </c>
      <c r="I239" s="469">
        <f ca="1">SUMIF('243,244,247'!$K$46:$N$470,H239,'243,244,247'!AI$46:AK$470)</f>
        <v>0</v>
      </c>
      <c r="J239" s="469">
        <f ca="1">SUMIF('243,244,247'!$K$46:$N$470,H239,'243,244,247'!AL$46:AN$470)</f>
        <v>0</v>
      </c>
      <c r="K239" s="469">
        <f ca="1">SUMIF('243,244,247'!$K$46:$N$470,H239,'243,244,247'!AO$46:AQ$470)</f>
        <v>0</v>
      </c>
      <c r="L239" s="465"/>
    </row>
    <row r="240" spans="1:12" s="6" customFormat="1" ht="15.75" hidden="1" customHeight="1">
      <c r="A240" s="851" t="s">
        <v>229</v>
      </c>
      <c r="B240" s="852"/>
      <c r="C240" s="852"/>
      <c r="D240" s="853"/>
      <c r="E240" s="112">
        <v>2633</v>
      </c>
      <c r="F240" s="770"/>
      <c r="G240" s="114">
        <v>243</v>
      </c>
      <c r="H240" s="114">
        <v>228</v>
      </c>
      <c r="I240" s="494">
        <f>I241+I242</f>
        <v>0</v>
      </c>
      <c r="J240" s="494">
        <f t="shared" ref="J240:K240" si="24">J241+J242</f>
        <v>0</v>
      </c>
      <c r="K240" s="494">
        <f t="shared" si="24"/>
        <v>0</v>
      </c>
      <c r="L240" s="494">
        <f>L241+L242</f>
        <v>0</v>
      </c>
    </row>
    <row r="241" spans="1:12" s="3" customFormat="1" ht="39" hidden="1" customHeight="1">
      <c r="A241" s="848" t="s">
        <v>996</v>
      </c>
      <c r="B241" s="849"/>
      <c r="C241" s="849"/>
      <c r="D241" s="850"/>
      <c r="E241" s="106"/>
      <c r="F241" s="761"/>
      <c r="G241" s="107">
        <v>243</v>
      </c>
      <c r="H241" s="107" t="s">
        <v>159</v>
      </c>
      <c r="I241" s="475"/>
      <c r="J241" s="475"/>
      <c r="K241" s="475"/>
      <c r="L241" s="475"/>
    </row>
    <row r="242" spans="1:12" s="3" customFormat="1" ht="60.75" hidden="1" customHeight="1">
      <c r="A242" s="848" t="s">
        <v>217</v>
      </c>
      <c r="B242" s="849"/>
      <c r="C242" s="849"/>
      <c r="D242" s="850"/>
      <c r="E242" s="106"/>
      <c r="F242" s="761"/>
      <c r="G242" s="107">
        <v>243</v>
      </c>
      <c r="H242" s="107">
        <v>228</v>
      </c>
      <c r="I242" s="475"/>
      <c r="J242" s="475"/>
      <c r="K242" s="475"/>
      <c r="L242" s="475"/>
    </row>
    <row r="243" spans="1:12" s="6" customFormat="1" ht="15.75" hidden="1">
      <c r="A243" s="948"/>
      <c r="B243" s="949"/>
      <c r="C243" s="949"/>
      <c r="D243" s="950"/>
      <c r="E243" s="32"/>
      <c r="F243" s="756"/>
      <c r="G243" s="117"/>
      <c r="H243" s="117"/>
      <c r="I243" s="471"/>
      <c r="J243" s="471"/>
      <c r="K243" s="471"/>
      <c r="L243" s="471"/>
    </row>
    <row r="244" spans="1:12" s="6" customFormat="1" ht="15.75" hidden="1" customHeight="1">
      <c r="A244" s="851" t="s">
        <v>230</v>
      </c>
      <c r="B244" s="852"/>
      <c r="C244" s="852"/>
      <c r="D244" s="853"/>
      <c r="E244" s="112">
        <v>2634</v>
      </c>
      <c r="F244" s="770"/>
      <c r="G244" s="114">
        <v>243</v>
      </c>
      <c r="H244" s="114">
        <v>310</v>
      </c>
      <c r="I244" s="494">
        <f>I245+I246</f>
        <v>0</v>
      </c>
      <c r="J244" s="494">
        <f t="shared" ref="J244:K244" si="25">J245+J246</f>
        <v>0</v>
      </c>
      <c r="K244" s="494">
        <f t="shared" si="25"/>
        <v>0</v>
      </c>
      <c r="L244" s="494">
        <f>L245+L246</f>
        <v>0</v>
      </c>
    </row>
    <row r="245" spans="1:12" s="3" customFormat="1" ht="34.5" hidden="1" customHeight="1">
      <c r="A245" s="848" t="s">
        <v>996</v>
      </c>
      <c r="B245" s="849"/>
      <c r="C245" s="849"/>
      <c r="D245" s="850"/>
      <c r="E245" s="106"/>
      <c r="F245" s="761"/>
      <c r="G245" s="107">
        <v>243</v>
      </c>
      <c r="H245" s="107" t="s">
        <v>160</v>
      </c>
      <c r="I245" s="475"/>
      <c r="J245" s="475"/>
      <c r="K245" s="475"/>
      <c r="L245" s="475"/>
    </row>
    <row r="246" spans="1:12" s="3" customFormat="1" ht="60.75" hidden="1" customHeight="1">
      <c r="A246" s="848" t="s">
        <v>217</v>
      </c>
      <c r="B246" s="849"/>
      <c r="C246" s="849"/>
      <c r="D246" s="850"/>
      <c r="E246" s="106"/>
      <c r="F246" s="761"/>
      <c r="G246" s="107">
        <v>243</v>
      </c>
      <c r="H246" s="107">
        <v>310</v>
      </c>
      <c r="I246" s="475"/>
      <c r="J246" s="475"/>
      <c r="K246" s="475"/>
      <c r="L246" s="475"/>
    </row>
    <row r="247" spans="1:12" s="3" customFormat="1" ht="15.75" hidden="1">
      <c r="A247" s="824"/>
      <c r="B247" s="825"/>
      <c r="C247" s="825"/>
      <c r="D247" s="826"/>
      <c r="E247" s="106"/>
      <c r="F247" s="761"/>
      <c r="G247" s="107"/>
      <c r="H247" s="107"/>
      <c r="I247" s="475"/>
      <c r="J247" s="475"/>
      <c r="K247" s="475"/>
      <c r="L247" s="475"/>
    </row>
    <row r="248" spans="1:12" s="6" customFormat="1" ht="15.75" hidden="1" customHeight="1">
      <c r="A248" s="851" t="s">
        <v>231</v>
      </c>
      <c r="B248" s="852"/>
      <c r="C248" s="852"/>
      <c r="D248" s="853"/>
      <c r="E248" s="112">
        <v>2635</v>
      </c>
      <c r="F248" s="770"/>
      <c r="G248" s="114">
        <v>243</v>
      </c>
      <c r="H248" s="114">
        <v>344</v>
      </c>
      <c r="I248" s="494">
        <f>I249+I250</f>
        <v>0</v>
      </c>
      <c r="J248" s="494">
        <f t="shared" ref="J248:K248" si="26">J249+J250</f>
        <v>0</v>
      </c>
      <c r="K248" s="494">
        <f t="shared" si="26"/>
        <v>0</v>
      </c>
      <c r="L248" s="494">
        <f>L249+L250</f>
        <v>0</v>
      </c>
    </row>
    <row r="249" spans="1:12" s="3" customFormat="1" ht="30" hidden="1" customHeight="1">
      <c r="A249" s="848" t="s">
        <v>1055</v>
      </c>
      <c r="B249" s="849"/>
      <c r="C249" s="849"/>
      <c r="D249" s="850"/>
      <c r="E249" s="106"/>
      <c r="F249" s="761"/>
      <c r="G249" s="107">
        <v>243</v>
      </c>
      <c r="H249" s="107" t="s">
        <v>162</v>
      </c>
      <c r="I249" s="475"/>
      <c r="J249" s="475"/>
      <c r="K249" s="475"/>
      <c r="L249" s="475"/>
    </row>
    <row r="250" spans="1:12" s="3" customFormat="1" ht="60.75" hidden="1" customHeight="1">
      <c r="A250" s="848" t="s">
        <v>217</v>
      </c>
      <c r="B250" s="849"/>
      <c r="C250" s="849"/>
      <c r="D250" s="850"/>
      <c r="E250" s="106"/>
      <c r="F250" s="761"/>
      <c r="G250" s="107">
        <v>243</v>
      </c>
      <c r="H250" s="107">
        <v>344</v>
      </c>
      <c r="I250" s="475"/>
      <c r="J250" s="475"/>
      <c r="K250" s="475"/>
      <c r="L250" s="475"/>
    </row>
    <row r="251" spans="1:12" s="3" customFormat="1" ht="15.75" hidden="1">
      <c r="A251" s="824"/>
      <c r="B251" s="825"/>
      <c r="C251" s="825"/>
      <c r="D251" s="826"/>
      <c r="E251" s="106"/>
      <c r="F251" s="761"/>
      <c r="G251" s="107"/>
      <c r="H251" s="107"/>
      <c r="I251" s="475"/>
      <c r="J251" s="475"/>
      <c r="K251" s="475"/>
      <c r="L251" s="475"/>
    </row>
    <row r="252" spans="1:12" s="6" customFormat="1" ht="15.75" hidden="1" customHeight="1">
      <c r="A252" s="851" t="s">
        <v>232</v>
      </c>
      <c r="B252" s="852"/>
      <c r="C252" s="852"/>
      <c r="D252" s="853"/>
      <c r="E252" s="112">
        <v>2636</v>
      </c>
      <c r="F252" s="770"/>
      <c r="G252" s="114">
        <v>243</v>
      </c>
      <c r="H252" s="114">
        <v>345</v>
      </c>
      <c r="I252" s="494">
        <f>I253+I254</f>
        <v>0</v>
      </c>
      <c r="J252" s="494">
        <f t="shared" ref="J252:K252" si="27">J253+J254</f>
        <v>0</v>
      </c>
      <c r="K252" s="494">
        <f t="shared" si="27"/>
        <v>0</v>
      </c>
      <c r="L252" s="494">
        <f>L253+L254</f>
        <v>0</v>
      </c>
    </row>
    <row r="253" spans="1:12" s="3" customFormat="1" ht="33" hidden="1" customHeight="1">
      <c r="A253" s="848" t="s">
        <v>996</v>
      </c>
      <c r="B253" s="849"/>
      <c r="C253" s="849"/>
      <c r="D253" s="850"/>
      <c r="E253" s="106"/>
      <c r="F253" s="761"/>
      <c r="G253" s="107">
        <v>243</v>
      </c>
      <c r="H253" s="107" t="s">
        <v>164</v>
      </c>
      <c r="I253" s="475"/>
      <c r="J253" s="475"/>
      <c r="K253" s="475"/>
      <c r="L253" s="475"/>
    </row>
    <row r="254" spans="1:12" s="3" customFormat="1" ht="60.75" hidden="1" customHeight="1">
      <c r="A254" s="848" t="s">
        <v>217</v>
      </c>
      <c r="B254" s="849"/>
      <c r="C254" s="849"/>
      <c r="D254" s="850"/>
      <c r="E254" s="106"/>
      <c r="F254" s="761"/>
      <c r="G254" s="107">
        <v>243</v>
      </c>
      <c r="H254" s="107">
        <v>345</v>
      </c>
      <c r="I254" s="475"/>
      <c r="J254" s="475"/>
      <c r="K254" s="475"/>
      <c r="L254" s="475"/>
    </row>
    <row r="255" spans="1:12" s="3" customFormat="1" ht="15.75" hidden="1">
      <c r="A255" s="824"/>
      <c r="B255" s="825"/>
      <c r="C255" s="825"/>
      <c r="D255" s="826"/>
      <c r="E255" s="53"/>
      <c r="F255" s="768"/>
      <c r="G255" s="28"/>
      <c r="H255" s="28"/>
      <c r="I255" s="465"/>
      <c r="J255" s="465"/>
      <c r="K255" s="465"/>
      <c r="L255" s="465"/>
    </row>
    <row r="256" spans="1:12" s="6" customFormat="1" ht="15.75" hidden="1" customHeight="1">
      <c r="A256" s="851" t="s">
        <v>233</v>
      </c>
      <c r="B256" s="852"/>
      <c r="C256" s="852"/>
      <c r="D256" s="853"/>
      <c r="E256" s="112">
        <v>2637</v>
      </c>
      <c r="F256" s="770"/>
      <c r="G256" s="114">
        <v>243</v>
      </c>
      <c r="H256" s="114">
        <v>346</v>
      </c>
      <c r="I256" s="494">
        <f>I257+I258</f>
        <v>0</v>
      </c>
      <c r="J256" s="494">
        <f t="shared" ref="J256:K256" si="28">J257+J258</f>
        <v>0</v>
      </c>
      <c r="K256" s="494">
        <f t="shared" si="28"/>
        <v>0</v>
      </c>
      <c r="L256" s="494">
        <f>L257+L258</f>
        <v>0</v>
      </c>
    </row>
    <row r="257" spans="1:12" s="3" customFormat="1" ht="34.5" hidden="1" customHeight="1">
      <c r="A257" s="848" t="s">
        <v>996</v>
      </c>
      <c r="B257" s="849"/>
      <c r="C257" s="849"/>
      <c r="D257" s="850"/>
      <c r="E257" s="106"/>
      <c r="F257" s="761"/>
      <c r="G257" s="107">
        <v>243</v>
      </c>
      <c r="H257" s="107" t="s">
        <v>165</v>
      </c>
      <c r="I257" s="475"/>
      <c r="J257" s="475"/>
      <c r="K257" s="475"/>
      <c r="L257" s="475"/>
    </row>
    <row r="258" spans="1:12" s="3" customFormat="1" ht="60.75" hidden="1" customHeight="1">
      <c r="A258" s="848" t="s">
        <v>217</v>
      </c>
      <c r="B258" s="849"/>
      <c r="C258" s="849"/>
      <c r="D258" s="850"/>
      <c r="E258" s="106"/>
      <c r="F258" s="761"/>
      <c r="G258" s="107">
        <v>243</v>
      </c>
      <c r="H258" s="107">
        <v>346</v>
      </c>
      <c r="I258" s="475"/>
      <c r="J258" s="475"/>
      <c r="K258" s="475"/>
      <c r="L258" s="475"/>
    </row>
    <row r="259" spans="1:12" s="3" customFormat="1" ht="15.75" hidden="1">
      <c r="A259" s="824"/>
      <c r="B259" s="825"/>
      <c r="C259" s="825"/>
      <c r="D259" s="826"/>
      <c r="E259" s="53"/>
      <c r="F259" s="768"/>
      <c r="G259" s="28"/>
      <c r="H259" s="28"/>
      <c r="I259" s="465"/>
      <c r="J259" s="465"/>
      <c r="K259" s="465"/>
      <c r="L259" s="465"/>
    </row>
    <row r="260" spans="1:12" s="6" customFormat="1" ht="15.75" hidden="1" customHeight="1">
      <c r="A260" s="851" t="s">
        <v>234</v>
      </c>
      <c r="B260" s="852"/>
      <c r="C260" s="852"/>
      <c r="D260" s="853"/>
      <c r="E260" s="112">
        <v>2638</v>
      </c>
      <c r="F260" s="770"/>
      <c r="G260" s="114">
        <v>243</v>
      </c>
      <c r="H260" s="114">
        <v>349</v>
      </c>
      <c r="I260" s="494">
        <f>I261+I262</f>
        <v>0</v>
      </c>
      <c r="J260" s="494">
        <f t="shared" ref="J260:K260" si="29">J261+J262</f>
        <v>0</v>
      </c>
      <c r="K260" s="494">
        <f t="shared" si="29"/>
        <v>0</v>
      </c>
      <c r="L260" s="494">
        <f>L261+L262</f>
        <v>0</v>
      </c>
    </row>
    <row r="261" spans="1:12" s="3" customFormat="1" ht="35.25" hidden="1" customHeight="1">
      <c r="A261" s="848" t="s">
        <v>996</v>
      </c>
      <c r="B261" s="849"/>
      <c r="C261" s="849"/>
      <c r="D261" s="850"/>
      <c r="E261" s="106"/>
      <c r="F261" s="761"/>
      <c r="G261" s="107">
        <v>243</v>
      </c>
      <c r="H261" s="107" t="s">
        <v>168</v>
      </c>
      <c r="I261" s="475"/>
      <c r="J261" s="475"/>
      <c r="K261" s="475"/>
      <c r="L261" s="475"/>
    </row>
    <row r="262" spans="1:12" s="3" customFormat="1" ht="60.75" hidden="1" customHeight="1">
      <c r="A262" s="848" t="s">
        <v>217</v>
      </c>
      <c r="B262" s="849"/>
      <c r="C262" s="849"/>
      <c r="D262" s="850"/>
      <c r="E262" s="106"/>
      <c r="F262" s="761"/>
      <c r="G262" s="107">
        <v>243</v>
      </c>
      <c r="H262" s="107">
        <v>349</v>
      </c>
      <c r="I262" s="475"/>
      <c r="J262" s="475"/>
      <c r="K262" s="475"/>
      <c r="L262" s="475"/>
    </row>
    <row r="263" spans="1:12" s="3" customFormat="1" ht="15.75" hidden="1">
      <c r="A263" s="824"/>
      <c r="B263" s="825"/>
      <c r="C263" s="825"/>
      <c r="D263" s="826"/>
      <c r="E263" s="53"/>
      <c r="F263" s="768"/>
      <c r="G263" s="28"/>
      <c r="H263" s="28"/>
      <c r="I263" s="465"/>
      <c r="J263" s="465"/>
      <c r="K263" s="465"/>
      <c r="L263" s="465"/>
    </row>
    <row r="264" spans="1:12" s="6" customFormat="1" ht="21.75" customHeight="1">
      <c r="A264" s="857" t="s">
        <v>66</v>
      </c>
      <c r="B264" s="858"/>
      <c r="C264" s="858"/>
      <c r="D264" s="858"/>
      <c r="E264" s="120">
        <v>2640</v>
      </c>
      <c r="F264" s="766"/>
      <c r="G264" s="122">
        <v>244</v>
      </c>
      <c r="H264" s="122"/>
      <c r="I264" s="480">
        <f ca="1">I266+I272+I278+I288+I294+I315+I333+I339+I345+I356+I366+I376+I384+I395+I406+I417+I425</f>
        <v>1039523.3300000001</v>
      </c>
      <c r="J264" s="480">
        <f ca="1">J266+J272+J278+J288+J294+J315+J333+J339+J345+J356+J366+J376+J384+J395+J406+J417+J425</f>
        <v>1043238.93</v>
      </c>
      <c r="K264" s="480">
        <f ca="1">K266+K272+K278+K288+K294+K315+K333+K339+K345+K356+K366+K376+K384+K395+K406+K417+K425</f>
        <v>1041454.52</v>
      </c>
      <c r="L264" s="480">
        <f>L266+L272+L278+L288+L294+L315+L333+L339+L345+L356+L366+L376+L384+L395+L406+L417+L425</f>
        <v>0</v>
      </c>
    </row>
    <row r="265" spans="1:12" s="6" customFormat="1" ht="19.5" customHeight="1">
      <c r="A265" s="885" t="s">
        <v>67</v>
      </c>
      <c r="B265" s="886"/>
      <c r="C265" s="886"/>
      <c r="D265" s="886"/>
      <c r="E265" s="32">
        <v>2641</v>
      </c>
      <c r="F265" s="756"/>
      <c r="G265" s="38">
        <v>244</v>
      </c>
      <c r="H265" s="36"/>
      <c r="I265" s="465"/>
      <c r="J265" s="466"/>
      <c r="K265" s="465"/>
      <c r="L265" s="465"/>
    </row>
    <row r="266" spans="1:12" s="6" customFormat="1" ht="19.5" customHeight="1">
      <c r="A266" s="839" t="s">
        <v>235</v>
      </c>
      <c r="B266" s="840"/>
      <c r="C266" s="840"/>
      <c r="D266" s="841"/>
      <c r="E266" s="112">
        <v>2641</v>
      </c>
      <c r="F266" s="770"/>
      <c r="G266" s="114">
        <v>244</v>
      </c>
      <c r="H266" s="114">
        <v>221</v>
      </c>
      <c r="I266" s="494">
        <f ca="1">I267+I268+I270</f>
        <v>22900</v>
      </c>
      <c r="J266" s="494">
        <f ca="1">J267+J268+J270</f>
        <v>22900</v>
      </c>
      <c r="K266" s="494">
        <f ca="1">K267+K268+K270</f>
        <v>22900</v>
      </c>
      <c r="L266" s="494">
        <f>L267+L268+L270</f>
        <v>0</v>
      </c>
    </row>
    <row r="267" spans="1:12" s="3" customFormat="1" ht="35.25" hidden="1" customHeight="1">
      <c r="A267" s="830" t="s">
        <v>996</v>
      </c>
      <c r="B267" s="831"/>
      <c r="C267" s="831"/>
      <c r="D267" s="832"/>
      <c r="E267" s="106"/>
      <c r="F267" s="761" t="s">
        <v>1416</v>
      </c>
      <c r="G267" s="107">
        <v>244</v>
      </c>
      <c r="H267" s="107" t="s">
        <v>154</v>
      </c>
      <c r="I267" s="475">
        <f ca="1">SUMIF('243,244,247'!$K$46:$N$470,"221.131",'243,244,247'!AI$46:AK$470)</f>
        <v>0</v>
      </c>
      <c r="J267" s="475">
        <f ca="1">SUMIF('243,244,247'!$K$46:$N$470,"221.131",'243,244,247'!AL$46:AN$470)</f>
        <v>0</v>
      </c>
      <c r="K267" s="475">
        <f ca="1">SUMIF('243,244,247'!$K$46:$N$470,"221.131",'243,244,247'!AO$46:AQ$470)</f>
        <v>0</v>
      </c>
      <c r="L267" s="475"/>
    </row>
    <row r="268" spans="1:12" s="3" customFormat="1" ht="32.25" customHeight="1">
      <c r="A268" s="830" t="s">
        <v>216</v>
      </c>
      <c r="B268" s="831"/>
      <c r="C268" s="831"/>
      <c r="D268" s="832"/>
      <c r="E268" s="106"/>
      <c r="F268" s="761" t="s">
        <v>6</v>
      </c>
      <c r="G268" s="107">
        <v>244</v>
      </c>
      <c r="H268" s="107">
        <v>221</v>
      </c>
      <c r="I268" s="475">
        <f ca="1">SUM(I269:I269)</f>
        <v>22900</v>
      </c>
      <c r="J268" s="475">
        <f ca="1">SUM(J269:J269)</f>
        <v>22900</v>
      </c>
      <c r="K268" s="475">
        <f ca="1">SUM(K269:K269)</f>
        <v>22900</v>
      </c>
      <c r="L268" s="475">
        <f>SUM(L269:L269)</f>
        <v>0</v>
      </c>
    </row>
    <row r="269" spans="1:12" s="3" customFormat="1" ht="15.75">
      <c r="A269" s="833" t="s">
        <v>215</v>
      </c>
      <c r="B269" s="834"/>
      <c r="C269" s="834"/>
      <c r="D269" s="835"/>
      <c r="E269" s="53"/>
      <c r="F269" s="768" t="s">
        <v>1416</v>
      </c>
      <c r="G269" s="28">
        <v>244</v>
      </c>
      <c r="H269" s="16" t="s">
        <v>153</v>
      </c>
      <c r="I269" s="469">
        <f ca="1">SUMIF('243,244,247'!$K$46:$N$470,"221.132",'243,244,247'!AI$46:AK$470)</f>
        <v>22900</v>
      </c>
      <c r="J269" s="469">
        <f ca="1">SUMIF('243,244,247'!$K$46:$N$470,"221.132",'243,244,247'!AL$46:AN$470)</f>
        <v>22900</v>
      </c>
      <c r="K269" s="469">
        <f ca="1">SUMIF('243,244,247'!$K$46:$N$470,"221.132",'243,244,247'!AO$46:AQ$470)</f>
        <v>22900</v>
      </c>
      <c r="L269" s="469"/>
    </row>
    <row r="270" spans="1:12" s="3" customFormat="1" ht="60.75" hidden="1" customHeight="1">
      <c r="A270" s="830" t="s">
        <v>217</v>
      </c>
      <c r="B270" s="831"/>
      <c r="C270" s="831"/>
      <c r="D270" s="832"/>
      <c r="E270" s="106"/>
      <c r="F270" s="761"/>
      <c r="G270" s="107">
        <v>244</v>
      </c>
      <c r="H270" s="107">
        <v>221</v>
      </c>
      <c r="I270" s="475">
        <f>SUM(I271)</f>
        <v>0</v>
      </c>
      <c r="J270" s="475">
        <f>SUM(J271)</f>
        <v>0</v>
      </c>
      <c r="K270" s="475">
        <f>SUM(K271)</f>
        <v>0</v>
      </c>
      <c r="L270" s="475">
        <f>SUM(L271)</f>
        <v>0</v>
      </c>
    </row>
    <row r="271" spans="1:12" s="6" customFormat="1" ht="15.75" hidden="1">
      <c r="A271" s="836"/>
      <c r="B271" s="837"/>
      <c r="C271" s="837"/>
      <c r="D271" s="838"/>
      <c r="E271" s="32"/>
      <c r="F271" s="756"/>
      <c r="G271" s="96"/>
      <c r="H271" s="95"/>
      <c r="I271" s="465"/>
      <c r="J271" s="466"/>
      <c r="K271" s="465"/>
      <c r="L271" s="465"/>
    </row>
    <row r="272" spans="1:12" s="6" customFormat="1" ht="19.5" hidden="1" customHeight="1">
      <c r="A272" s="839" t="s">
        <v>236</v>
      </c>
      <c r="B272" s="840"/>
      <c r="C272" s="840"/>
      <c r="D272" s="841"/>
      <c r="E272" s="112">
        <v>2642</v>
      </c>
      <c r="F272" s="770"/>
      <c r="G272" s="114">
        <v>244</v>
      </c>
      <c r="H272" s="114">
        <v>222</v>
      </c>
      <c r="I272" s="494">
        <f ca="1">I273+I274+I276</f>
        <v>0</v>
      </c>
      <c r="J272" s="495">
        <f ca="1">J273+J274+J276</f>
        <v>0</v>
      </c>
      <c r="K272" s="494">
        <f ca="1">K273+K274+K276</f>
        <v>0</v>
      </c>
      <c r="L272" s="494">
        <f>L273+L274+L276</f>
        <v>0</v>
      </c>
    </row>
    <row r="273" spans="1:12" s="3" customFormat="1" ht="36" hidden="1" customHeight="1">
      <c r="A273" s="830" t="s">
        <v>996</v>
      </c>
      <c r="B273" s="831"/>
      <c r="C273" s="831"/>
      <c r="D273" s="832"/>
      <c r="E273" s="106"/>
      <c r="F273" s="761"/>
      <c r="G273" s="107">
        <v>244</v>
      </c>
      <c r="H273" s="107" t="s">
        <v>186</v>
      </c>
      <c r="I273" s="475">
        <f ca="1">SUMIF('243,244,247'!$K$46:$N$470,"222.131",'243,244,247'!AI$46:AK$470)</f>
        <v>0</v>
      </c>
      <c r="J273" s="475">
        <f ca="1">SUMIF('243,244,247'!$K$46:$N$470,"222.131",'243,244,247'!AL$46:AN$470)</f>
        <v>0</v>
      </c>
      <c r="K273" s="475">
        <f ca="1">SUMIF('243,244,247'!$K$46:$N$470,"222.131",'243,244,247'!AO$46:AQ$470)</f>
        <v>0</v>
      </c>
      <c r="L273" s="475"/>
    </row>
    <row r="274" spans="1:12" s="3" customFormat="1" ht="32.25" hidden="1" customHeight="1">
      <c r="A274" s="830" t="s">
        <v>216</v>
      </c>
      <c r="B274" s="831"/>
      <c r="C274" s="831"/>
      <c r="D274" s="832"/>
      <c r="E274" s="106"/>
      <c r="F274" s="761" t="s">
        <v>6</v>
      </c>
      <c r="G274" s="107">
        <v>244</v>
      </c>
      <c r="H274" s="107">
        <v>222</v>
      </c>
      <c r="I274" s="475">
        <f ca="1">SUM(I275:I275)</f>
        <v>0</v>
      </c>
      <c r="J274" s="475">
        <f ca="1">SUM(J275:J275)</f>
        <v>0</v>
      </c>
      <c r="K274" s="475">
        <f ca="1">SUM(K275:K275)</f>
        <v>0</v>
      </c>
      <c r="L274" s="475">
        <f>SUM(L275:L275)</f>
        <v>0</v>
      </c>
    </row>
    <row r="275" spans="1:12" s="3" customFormat="1" ht="15.75" hidden="1">
      <c r="A275" s="833" t="s">
        <v>215</v>
      </c>
      <c r="B275" s="834"/>
      <c r="C275" s="834"/>
      <c r="D275" s="835"/>
      <c r="E275" s="53"/>
      <c r="F275" s="768" t="s">
        <v>1416</v>
      </c>
      <c r="G275" s="28">
        <v>244</v>
      </c>
      <c r="H275" s="16" t="s">
        <v>187</v>
      </c>
      <c r="I275" s="469">
        <f ca="1">SUMIF('243,244,247'!$K$46:$N$470,"222.132",'243,244,247'!AI$46:AK$470)</f>
        <v>0</v>
      </c>
      <c r="J275" s="469">
        <f ca="1">SUMIF('243,244,247'!$K$46:$N$470,"222.132",'243,244,247'!AL$46:AN$470)</f>
        <v>0</v>
      </c>
      <c r="K275" s="469">
        <f ca="1">SUMIF('243,244,247'!$K$46:$N$470,"222.132",'243,244,247'!AO$46:AQ$470)</f>
        <v>0</v>
      </c>
      <c r="L275" s="469"/>
    </row>
    <row r="276" spans="1:12" s="3" customFormat="1" ht="60.75" hidden="1" customHeight="1">
      <c r="A276" s="830" t="s">
        <v>217</v>
      </c>
      <c r="B276" s="831"/>
      <c r="C276" s="831"/>
      <c r="D276" s="832"/>
      <c r="E276" s="106"/>
      <c r="F276" s="761"/>
      <c r="G276" s="107">
        <v>244</v>
      </c>
      <c r="H276" s="107">
        <v>222</v>
      </c>
      <c r="I276" s="475">
        <f>SUM(I277)</f>
        <v>0</v>
      </c>
      <c r="J276" s="484">
        <f>SUM(J277)</f>
        <v>0</v>
      </c>
      <c r="K276" s="475">
        <f>SUM(K277)</f>
        <v>0</v>
      </c>
      <c r="L276" s="475">
        <f>SUM(L277)</f>
        <v>0</v>
      </c>
    </row>
    <row r="277" spans="1:12" s="7" customFormat="1" ht="15.75" hidden="1">
      <c r="A277" s="894"/>
      <c r="B277" s="895"/>
      <c r="C277" s="895"/>
      <c r="D277" s="896"/>
      <c r="E277" s="32"/>
      <c r="F277" s="756"/>
      <c r="G277" s="16"/>
      <c r="H277" s="16"/>
      <c r="I277" s="471"/>
      <c r="J277" s="485"/>
      <c r="K277" s="471"/>
      <c r="L277" s="471"/>
    </row>
    <row r="278" spans="1:12" s="6" customFormat="1" ht="19.5" customHeight="1">
      <c r="A278" s="839" t="s">
        <v>237</v>
      </c>
      <c r="B278" s="840"/>
      <c r="C278" s="840"/>
      <c r="D278" s="841"/>
      <c r="E278" s="112">
        <v>2643</v>
      </c>
      <c r="F278" s="770"/>
      <c r="G278" s="114">
        <v>244</v>
      </c>
      <c r="H278" s="114">
        <v>223</v>
      </c>
      <c r="I278" s="494">
        <f ca="1">I279+I282+I286</f>
        <v>163485.17000000001</v>
      </c>
      <c r="J278" s="494">
        <f ca="1">J279+J282+J286</f>
        <v>166700</v>
      </c>
      <c r="K278" s="494">
        <f ca="1">K279+K282+K286</f>
        <v>168600</v>
      </c>
      <c r="L278" s="494">
        <f>L279+L282+L286</f>
        <v>0</v>
      </c>
    </row>
    <row r="279" spans="1:12" s="3" customFormat="1" ht="39" customHeight="1">
      <c r="A279" s="830" t="s">
        <v>996</v>
      </c>
      <c r="B279" s="831"/>
      <c r="C279" s="831"/>
      <c r="D279" s="832"/>
      <c r="E279" s="106"/>
      <c r="F279" s="761" t="s">
        <v>6</v>
      </c>
      <c r="G279" s="107">
        <v>244</v>
      </c>
      <c r="H279" s="107" t="s">
        <v>240</v>
      </c>
      <c r="I279" s="475">
        <f ca="1">SUM(I280:I281)</f>
        <v>385.17</v>
      </c>
      <c r="J279" s="475">
        <f ca="1">SUM(J280:J281)</f>
        <v>0</v>
      </c>
      <c r="K279" s="475">
        <f ca="1">SUM(K280:K281)</f>
        <v>0</v>
      </c>
      <c r="L279" s="475">
        <f>SUM(L280:L281)</f>
        <v>0</v>
      </c>
    </row>
    <row r="280" spans="1:12" s="6" customFormat="1" ht="19.5" hidden="1" customHeight="1">
      <c r="A280" s="842" t="s">
        <v>250</v>
      </c>
      <c r="B280" s="843"/>
      <c r="C280" s="843"/>
      <c r="D280" s="844"/>
      <c r="E280" s="32"/>
      <c r="F280" s="756"/>
      <c r="G280" s="100">
        <v>244</v>
      </c>
      <c r="H280" s="99" t="s">
        <v>244</v>
      </c>
      <c r="I280" s="469">
        <f ca="1">SUMIF('243,244,247'!$K$46:$N$470,"223.131.03",'243,244,247'!AI$46:AK$470)</f>
        <v>0</v>
      </c>
      <c r="J280" s="469">
        <f ca="1">SUMIF('243,244,247'!$K$46:$N$470,"223.131.03",'243,244,247'!AL$46:AN$470)</f>
        <v>0</v>
      </c>
      <c r="K280" s="469">
        <f ca="1">SUMIF('243,244,247'!$K$46:$N$470,"223.131.03",'243,244,247'!AO$46:AQ$470)</f>
        <v>0</v>
      </c>
      <c r="L280" s="465"/>
    </row>
    <row r="281" spans="1:12" s="6" customFormat="1" ht="19.5" customHeight="1">
      <c r="A281" s="842" t="s">
        <v>251</v>
      </c>
      <c r="B281" s="843"/>
      <c r="C281" s="843"/>
      <c r="D281" s="844"/>
      <c r="E281" s="32"/>
      <c r="F281" s="768" t="s">
        <v>1416</v>
      </c>
      <c r="G281" s="100">
        <v>244</v>
      </c>
      <c r="H281" s="99" t="s">
        <v>1437</v>
      </c>
      <c r="I281" s="469">
        <f ca="1">SUMIF('243,244,247'!$K$46:$N$470,H281,'243,244,247'!AI$46:AK$470)</f>
        <v>385.17</v>
      </c>
      <c r="J281" s="469">
        <f ca="1">SUMIF('243,244,247'!$K$46:$N$470,"223.131.04",'243,244,247'!AL$46:AN$470)</f>
        <v>0</v>
      </c>
      <c r="K281" s="469">
        <f ca="1">SUMIF('243,244,247'!$K$46:$N$470,"223.131.04",'243,244,247'!AO$46:AQ$470)</f>
        <v>0</v>
      </c>
      <c r="L281" s="465"/>
    </row>
    <row r="282" spans="1:12" s="3" customFormat="1" ht="32.25" customHeight="1">
      <c r="A282" s="830" t="s">
        <v>216</v>
      </c>
      <c r="B282" s="831"/>
      <c r="C282" s="831"/>
      <c r="D282" s="832"/>
      <c r="E282" s="106"/>
      <c r="F282" s="761" t="s">
        <v>6</v>
      </c>
      <c r="G282" s="107">
        <v>244</v>
      </c>
      <c r="H282" s="107">
        <v>223</v>
      </c>
      <c r="I282" s="475">
        <f ca="1">I283</f>
        <v>163100</v>
      </c>
      <c r="J282" s="475">
        <f t="shared" ref="J282:K282" ca="1" si="30">J283</f>
        <v>166700</v>
      </c>
      <c r="K282" s="475">
        <f t="shared" ca="1" si="30"/>
        <v>168600</v>
      </c>
      <c r="L282" s="475">
        <f>L283</f>
        <v>0</v>
      </c>
    </row>
    <row r="283" spans="1:12" s="3" customFormat="1" ht="15.75">
      <c r="A283" s="833" t="s">
        <v>215</v>
      </c>
      <c r="B283" s="834"/>
      <c r="C283" s="834"/>
      <c r="D283" s="835"/>
      <c r="E283" s="53"/>
      <c r="F283" s="768"/>
      <c r="G283" s="28">
        <v>244</v>
      </c>
      <c r="H283" s="16" t="s">
        <v>241</v>
      </c>
      <c r="I283" s="469">
        <f ca="1">SUM(I284:I285)</f>
        <v>163100</v>
      </c>
      <c r="J283" s="469">
        <f ca="1">SUM(J284:J285)</f>
        <v>166700</v>
      </c>
      <c r="K283" s="469">
        <f ca="1">SUM(K284:K285)</f>
        <v>168600</v>
      </c>
      <c r="L283" s="469">
        <f>SUM(L284:L285)</f>
        <v>0</v>
      </c>
    </row>
    <row r="284" spans="1:12" s="6" customFormat="1" ht="19.5" customHeight="1">
      <c r="A284" s="845" t="s">
        <v>250</v>
      </c>
      <c r="B284" s="846"/>
      <c r="C284" s="846"/>
      <c r="D284" s="847"/>
      <c r="E284" s="32"/>
      <c r="F284" s="768" t="s">
        <v>1416</v>
      </c>
      <c r="G284" s="100">
        <v>244</v>
      </c>
      <c r="H284" s="99" t="s">
        <v>247</v>
      </c>
      <c r="I284" s="469">
        <f ca="1">SUMIF('243,244,247'!$K$46:$N$470,"223.132.03",'243,244,247'!AI$46:AK$470)</f>
        <v>127700</v>
      </c>
      <c r="J284" s="469">
        <f ca="1">SUMIF('243,244,247'!$K$46:$N$470,"223.132.03",'243,244,247'!AL$46:AN$470)</f>
        <v>128400</v>
      </c>
      <c r="K284" s="469">
        <f ca="1">SUMIF('243,244,247'!$K$46:$N$470,"223.132.03",'243,244,247'!AO$46:AQ$470)</f>
        <v>128800</v>
      </c>
      <c r="L284" s="465"/>
    </row>
    <row r="285" spans="1:12" s="6" customFormat="1" ht="19.5" customHeight="1">
      <c r="A285" s="845" t="s">
        <v>251</v>
      </c>
      <c r="B285" s="846"/>
      <c r="C285" s="846"/>
      <c r="D285" s="847"/>
      <c r="E285" s="32"/>
      <c r="F285" s="768" t="s">
        <v>1416</v>
      </c>
      <c r="G285" s="100">
        <v>244</v>
      </c>
      <c r="H285" s="99" t="s">
        <v>1436</v>
      </c>
      <c r="I285" s="469">
        <f ca="1">SUMIF('243,244,247'!$K$46:$N$470,"223.132.04",'243,244,247'!AI$46:AK$470)</f>
        <v>35400</v>
      </c>
      <c r="J285" s="469">
        <f ca="1">SUMIF('243,244,247'!$K$46:$N$470,"223.132.04",'243,244,247'!AL$46:AN$470)</f>
        <v>38300</v>
      </c>
      <c r="K285" s="469">
        <f ca="1">SUMIF('243,244,247'!$K$46:$N$470,"223.132.04",'243,244,247'!AO$46:AQ$470)</f>
        <v>39800</v>
      </c>
      <c r="L285" s="465"/>
    </row>
    <row r="286" spans="1:12" s="3" customFormat="1" ht="60.75" hidden="1" customHeight="1">
      <c r="A286" s="830" t="s">
        <v>217</v>
      </c>
      <c r="B286" s="831"/>
      <c r="C286" s="831"/>
      <c r="D286" s="832"/>
      <c r="E286" s="106"/>
      <c r="F286" s="761"/>
      <c r="G286" s="107">
        <v>244</v>
      </c>
      <c r="H286" s="107">
        <v>223</v>
      </c>
      <c r="I286" s="475">
        <f>SUM(I287)</f>
        <v>0</v>
      </c>
      <c r="J286" s="475">
        <f>SUM(J287)</f>
        <v>0</v>
      </c>
      <c r="K286" s="475">
        <f>SUM(K287)</f>
        <v>0</v>
      </c>
      <c r="L286" s="475">
        <f>SUM(L287)</f>
        <v>0</v>
      </c>
    </row>
    <row r="287" spans="1:12" s="6" customFormat="1" ht="15.75" hidden="1">
      <c r="A287" s="836"/>
      <c r="B287" s="837"/>
      <c r="C287" s="837"/>
      <c r="D287" s="838"/>
      <c r="E287" s="32"/>
      <c r="F287" s="756"/>
      <c r="G287" s="98"/>
      <c r="H287" s="97"/>
      <c r="I287" s="465"/>
      <c r="J287" s="466"/>
      <c r="K287" s="465"/>
      <c r="L287" s="465"/>
    </row>
    <row r="288" spans="1:12" s="6" customFormat="1" ht="29.25" hidden="1" customHeight="1">
      <c r="A288" s="839" t="s">
        <v>252</v>
      </c>
      <c r="B288" s="840"/>
      <c r="C288" s="840"/>
      <c r="D288" s="841"/>
      <c r="E288" s="112">
        <v>2644</v>
      </c>
      <c r="F288" s="770"/>
      <c r="G288" s="114">
        <v>244</v>
      </c>
      <c r="H288" s="114">
        <v>224</v>
      </c>
      <c r="I288" s="494">
        <f ca="1">I289+I290+I292</f>
        <v>0</v>
      </c>
      <c r="J288" s="495">
        <f ca="1">J289+J290+J292</f>
        <v>0</v>
      </c>
      <c r="K288" s="494">
        <f ca="1">K289+K290+K292</f>
        <v>0</v>
      </c>
      <c r="L288" s="494">
        <f>L289+L290+L292</f>
        <v>0</v>
      </c>
    </row>
    <row r="289" spans="1:12" s="3" customFormat="1" ht="39.75" hidden="1" customHeight="1">
      <c r="A289" s="830" t="s">
        <v>996</v>
      </c>
      <c r="B289" s="831"/>
      <c r="C289" s="831"/>
      <c r="D289" s="832"/>
      <c r="E289" s="106"/>
      <c r="F289" s="761"/>
      <c r="G289" s="107">
        <v>244</v>
      </c>
      <c r="H289" s="107" t="s">
        <v>253</v>
      </c>
      <c r="I289" s="475">
        <f ca="1">SUMIF('243,244,247'!$K$46:$N$470,"224.131",'243,244,247'!AI$46:AK$470)</f>
        <v>0</v>
      </c>
      <c r="J289" s="475">
        <f ca="1">SUMIF('243,244,247'!$K$46:$N$470,"224.131",'243,244,247'!AL$46:AN$470)</f>
        <v>0</v>
      </c>
      <c r="K289" s="475">
        <f ca="1">SUMIF('243,244,247'!$K$46:$N$470,"224.131",'243,244,247'!AO$46:AQ$470)</f>
        <v>0</v>
      </c>
      <c r="L289" s="475"/>
    </row>
    <row r="290" spans="1:12" s="3" customFormat="1" ht="32.25" hidden="1" customHeight="1">
      <c r="A290" s="830" t="s">
        <v>216</v>
      </c>
      <c r="B290" s="831"/>
      <c r="C290" s="831"/>
      <c r="D290" s="832"/>
      <c r="E290" s="106"/>
      <c r="F290" s="761" t="s">
        <v>6</v>
      </c>
      <c r="G290" s="107">
        <v>244</v>
      </c>
      <c r="H290" s="107">
        <v>224</v>
      </c>
      <c r="I290" s="475">
        <f ca="1">SUM(I291:I291)</f>
        <v>0</v>
      </c>
      <c r="J290" s="475">
        <f ca="1">SUM(J291:J291)</f>
        <v>0</v>
      </c>
      <c r="K290" s="475">
        <f ca="1">SUM(K291:K291)</f>
        <v>0</v>
      </c>
      <c r="L290" s="475">
        <f>SUM(L291:L291)</f>
        <v>0</v>
      </c>
    </row>
    <row r="291" spans="1:12" s="3" customFormat="1" ht="15.75" hidden="1">
      <c r="A291" s="833" t="s">
        <v>215</v>
      </c>
      <c r="B291" s="834"/>
      <c r="C291" s="834"/>
      <c r="D291" s="835"/>
      <c r="E291" s="53"/>
      <c r="F291" s="768" t="s">
        <v>1416</v>
      </c>
      <c r="G291" s="28">
        <v>244</v>
      </c>
      <c r="H291" s="16" t="s">
        <v>254</v>
      </c>
      <c r="I291" s="469">
        <f ca="1">SUMIF('243,244,247'!$K$46:$N$470,"224.132",'243,244,247'!AI$46:AK$470)</f>
        <v>0</v>
      </c>
      <c r="J291" s="469">
        <f ca="1">SUMIF('243,244,247'!$K$46:$N$470,"224.132",'243,244,247'!AL$46:AN$470)</f>
        <v>0</v>
      </c>
      <c r="K291" s="469">
        <f ca="1">SUMIF('243,244,247'!$K$46:$N$470,"224.132",'243,244,247'!AO$46:AQ$470)</f>
        <v>0</v>
      </c>
      <c r="L291" s="469"/>
    </row>
    <row r="292" spans="1:12" s="3" customFormat="1" ht="60.75" hidden="1" customHeight="1">
      <c r="A292" s="830" t="s">
        <v>217</v>
      </c>
      <c r="B292" s="831"/>
      <c r="C292" s="831"/>
      <c r="D292" s="832"/>
      <c r="E292" s="106"/>
      <c r="F292" s="761"/>
      <c r="G292" s="107">
        <v>244</v>
      </c>
      <c r="H292" s="107">
        <v>224</v>
      </c>
      <c r="I292" s="475">
        <f>SUM(I293)</f>
        <v>0</v>
      </c>
      <c r="J292" s="484">
        <f>SUM(J293)</f>
        <v>0</v>
      </c>
      <c r="K292" s="475">
        <f>SUM(K293)</f>
        <v>0</v>
      </c>
      <c r="L292" s="475">
        <f>SUM(L293)</f>
        <v>0</v>
      </c>
    </row>
    <row r="293" spans="1:12" s="6" customFormat="1" ht="15.75" hidden="1">
      <c r="A293" s="836"/>
      <c r="B293" s="837"/>
      <c r="C293" s="837"/>
      <c r="D293" s="838"/>
      <c r="E293" s="32"/>
      <c r="F293" s="756"/>
      <c r="G293" s="100"/>
      <c r="H293" s="99"/>
      <c r="I293" s="465"/>
      <c r="J293" s="466"/>
      <c r="K293" s="465"/>
      <c r="L293" s="465"/>
    </row>
    <row r="294" spans="1:12" s="6" customFormat="1" ht="19.5" customHeight="1">
      <c r="A294" s="839" t="s">
        <v>227</v>
      </c>
      <c r="B294" s="840"/>
      <c r="C294" s="840"/>
      <c r="D294" s="841"/>
      <c r="E294" s="112">
        <v>2645</v>
      </c>
      <c r="F294" s="770"/>
      <c r="G294" s="114">
        <v>244</v>
      </c>
      <c r="H294" s="114">
        <v>225</v>
      </c>
      <c r="I294" s="494">
        <f ca="1">I295+I298+I304</f>
        <v>350266.48</v>
      </c>
      <c r="J294" s="494">
        <f ca="1">J295+J298+J304</f>
        <v>350667.25</v>
      </c>
      <c r="K294" s="494">
        <f ca="1">K295+K298+K304</f>
        <v>350682.83999999997</v>
      </c>
      <c r="L294" s="494"/>
    </row>
    <row r="295" spans="1:12" s="3" customFormat="1" ht="30" customHeight="1">
      <c r="A295" s="830" t="s">
        <v>1055</v>
      </c>
      <c r="B295" s="831"/>
      <c r="C295" s="831"/>
      <c r="D295" s="832"/>
      <c r="E295" s="106"/>
      <c r="F295" s="761" t="s">
        <v>6</v>
      </c>
      <c r="G295" s="107">
        <v>244</v>
      </c>
      <c r="H295" s="107">
        <v>225</v>
      </c>
      <c r="I295" s="475">
        <f ca="1">I296+I297</f>
        <v>170638.15999999997</v>
      </c>
      <c r="J295" s="475">
        <f ca="1">J296+J297</f>
        <v>171038.93</v>
      </c>
      <c r="K295" s="475">
        <f ca="1">K296+K297</f>
        <v>171054.52</v>
      </c>
      <c r="L295" s="475">
        <f>L296+L297</f>
        <v>0</v>
      </c>
    </row>
    <row r="296" spans="1:12" s="3" customFormat="1" ht="15.75" hidden="1" customHeight="1">
      <c r="A296" s="827" t="s">
        <v>282</v>
      </c>
      <c r="B296" s="828"/>
      <c r="C296" s="828"/>
      <c r="D296" s="829"/>
      <c r="E296" s="32"/>
      <c r="F296" s="756" t="s">
        <v>1416</v>
      </c>
      <c r="G296" s="16">
        <v>244</v>
      </c>
      <c r="H296" s="16" t="s">
        <v>155</v>
      </c>
      <c r="I296" s="469">
        <f ca="1">SUMIF('243,244,247'!$K$46:$N$470,"225.131",'243,244,247'!AI$46:AK$470)</f>
        <v>0</v>
      </c>
      <c r="J296" s="469">
        <f ca="1">SUMIF('243,244,247'!$K$46:$N$470,"225.131",'243,244,247'!AL$46:AN$470)</f>
        <v>0</v>
      </c>
      <c r="K296" s="469">
        <f ca="1">SUMIF('243,244,247'!$K$46:$N$470,"225.131",'243,244,247'!AO$46:AQ$470)</f>
        <v>0</v>
      </c>
      <c r="L296" s="471"/>
    </row>
    <row r="297" spans="1:12" s="7" customFormat="1" ht="36.75" customHeight="1">
      <c r="A297" s="827" t="s">
        <v>226</v>
      </c>
      <c r="B297" s="828"/>
      <c r="C297" s="828"/>
      <c r="D297" s="829"/>
      <c r="E297" s="32"/>
      <c r="F297" s="756" t="s">
        <v>1416</v>
      </c>
      <c r="G297" s="16">
        <v>244</v>
      </c>
      <c r="H297" s="16" t="s">
        <v>1438</v>
      </c>
      <c r="I297" s="469">
        <f ca="1">SUMIF('243,244,247'!$K$46:$N$470,H297,'243,244,247'!AI$46:AK$470)</f>
        <v>170638.15999999997</v>
      </c>
      <c r="J297" s="469">
        <f ca="1">SUMIF('243,244,247'!$K$46:$N$470,H297,'243,244,247'!AL$46:AN$470)</f>
        <v>171038.93</v>
      </c>
      <c r="K297" s="469">
        <f ca="1">SUMIF('243,244,247'!$K$46:$N$470,H297,'243,244,247'!AO$46:AQ$470)</f>
        <v>171054.52</v>
      </c>
      <c r="L297" s="471"/>
    </row>
    <row r="298" spans="1:12" s="3" customFormat="1" ht="32.25" customHeight="1">
      <c r="A298" s="830" t="s">
        <v>216</v>
      </c>
      <c r="B298" s="831"/>
      <c r="C298" s="831"/>
      <c r="D298" s="832"/>
      <c r="E298" s="106"/>
      <c r="F298" s="761" t="s">
        <v>6</v>
      </c>
      <c r="G298" s="107">
        <v>244</v>
      </c>
      <c r="H298" s="107">
        <v>225</v>
      </c>
      <c r="I298" s="475">
        <f ca="1">I299+I303</f>
        <v>179628.32</v>
      </c>
      <c r="J298" s="475">
        <f ca="1">J299+J303</f>
        <v>179628.32</v>
      </c>
      <c r="K298" s="475">
        <f ca="1">K299+K303</f>
        <v>179628.32</v>
      </c>
      <c r="L298" s="475">
        <f>L299+L303</f>
        <v>0</v>
      </c>
    </row>
    <row r="299" spans="1:12" s="3" customFormat="1" ht="15.75">
      <c r="A299" s="833" t="s">
        <v>276</v>
      </c>
      <c r="B299" s="834"/>
      <c r="C299" s="834"/>
      <c r="D299" s="835"/>
      <c r="E299" s="53"/>
      <c r="F299" s="756"/>
      <c r="G299" s="28">
        <v>244</v>
      </c>
      <c r="H299" s="16">
        <v>225</v>
      </c>
      <c r="I299" s="469">
        <f ca="1">SUM(I300:I302)</f>
        <v>179628.32</v>
      </c>
      <c r="J299" s="469">
        <f t="shared" ref="J299:K299" ca="1" si="31">SUM(J300:J302)</f>
        <v>179628.32</v>
      </c>
      <c r="K299" s="469">
        <f t="shared" ca="1" si="31"/>
        <v>179628.32</v>
      </c>
      <c r="L299" s="469">
        <f>L300+L302</f>
        <v>0</v>
      </c>
    </row>
    <row r="300" spans="1:12" s="3" customFormat="1" ht="15.75" customHeight="1">
      <c r="A300" s="818" t="s">
        <v>282</v>
      </c>
      <c r="B300" s="819"/>
      <c r="C300" s="819"/>
      <c r="D300" s="820"/>
      <c r="E300" s="32"/>
      <c r="F300" s="756" t="s">
        <v>1416</v>
      </c>
      <c r="G300" s="16">
        <v>244</v>
      </c>
      <c r="H300" s="16" t="s">
        <v>156</v>
      </c>
      <c r="I300" s="469">
        <f ca="1">SUMIF('243,244,247'!$K$46:$N$470,"225.132",'243,244,247'!AI$46:AK$470)</f>
        <v>122628.32</v>
      </c>
      <c r="J300" s="469">
        <f ca="1">SUMIF('243,244,247'!$K$46:$N$470,"225.132",'243,244,247'!AL$46:AN$470)</f>
        <v>122628.32</v>
      </c>
      <c r="K300" s="469">
        <f ca="1">SUMIF('243,244,247'!$K$46:$N$470,"225.132",'243,244,247'!AO$46:AQ$470)</f>
        <v>122628.32</v>
      </c>
      <c r="L300" s="471"/>
    </row>
    <row r="301" spans="1:12" s="3" customFormat="1" ht="15.75" customHeight="1">
      <c r="A301" s="818" t="s">
        <v>282</v>
      </c>
      <c r="B301" s="819"/>
      <c r="C301" s="819"/>
      <c r="D301" s="820"/>
      <c r="E301" s="32"/>
      <c r="F301" s="756" t="s">
        <v>1416</v>
      </c>
      <c r="G301" s="16">
        <v>244</v>
      </c>
      <c r="H301" s="16" t="s">
        <v>1440</v>
      </c>
      <c r="I301" s="469">
        <f ca="1">SUMIF('243,244,247'!$K$46:$N$470,H301,'243,244,247'!AI$46:AK$470)</f>
        <v>57000</v>
      </c>
      <c r="J301" s="469">
        <f ca="1">SUMIF('243,244,247'!$K$46:$N$470,H301,'243,244,247'!AL$46:AN$470)</f>
        <v>57000</v>
      </c>
      <c r="K301" s="469">
        <f ca="1">SUMIF('243,244,247'!$K$46:$N$470,H301,'243,244,247'!AO$46:AQ$470)</f>
        <v>57000</v>
      </c>
      <c r="L301" s="471"/>
    </row>
    <row r="302" spans="1:12" s="7" customFormat="1" ht="36.75" hidden="1" customHeight="1">
      <c r="A302" s="818" t="s">
        <v>226</v>
      </c>
      <c r="B302" s="819"/>
      <c r="C302" s="819"/>
      <c r="D302" s="820"/>
      <c r="E302" s="32"/>
      <c r="F302" s="756"/>
      <c r="G302" s="16">
        <v>244</v>
      </c>
      <c r="H302" s="16" t="s">
        <v>277</v>
      </c>
      <c r="I302" s="469">
        <f ca="1">SUMIF('243,244,247'!$K$46:$N$470,"225.132.04",'243,244,247'!AI$46:AK$470)</f>
        <v>0</v>
      </c>
      <c r="J302" s="469">
        <f ca="1">SUMIF('243,244,247'!$K$46:$N$470,"225.132.04",'243,244,247'!AL$46:AN$470)</f>
        <v>0</v>
      </c>
      <c r="K302" s="469">
        <f ca="1">SUMIF('243,244,247'!$K$46:$N$470,"225.132.04",'243,244,247'!AO$46:AQ$470)</f>
        <v>0</v>
      </c>
      <c r="L302" s="471"/>
    </row>
    <row r="303" spans="1:12" s="3" customFormat="1" ht="33.75" hidden="1" customHeight="1">
      <c r="A303" s="833" t="s">
        <v>255</v>
      </c>
      <c r="B303" s="834"/>
      <c r="C303" s="834"/>
      <c r="D303" s="835"/>
      <c r="E303" s="53"/>
      <c r="F303" s="768"/>
      <c r="G303" s="28">
        <v>244</v>
      </c>
      <c r="H303" s="16" t="s">
        <v>157</v>
      </c>
      <c r="I303" s="469">
        <f ca="1">SUMIF('243,244,247'!$K$46:$N$470,"225.84",'243,244,247'!AI$46:AK$470)</f>
        <v>0</v>
      </c>
      <c r="J303" s="469">
        <f ca="1">SUMIF('243,244,247'!$K$46:$N$470,"225.84",'243,244,247'!AL$46:AN$470)</f>
        <v>0</v>
      </c>
      <c r="K303" s="469">
        <f ca="1">SUMIF('243,244,247'!$K$46:$N$470,"225.84",'243,244,247'!AO$46:AQ$470)</f>
        <v>0</v>
      </c>
      <c r="L303" s="469"/>
    </row>
    <row r="304" spans="1:12" s="3" customFormat="1" ht="60.75" hidden="1" customHeight="1">
      <c r="A304" s="830" t="s">
        <v>217</v>
      </c>
      <c r="B304" s="831"/>
      <c r="C304" s="831"/>
      <c r="D304" s="832"/>
      <c r="E304" s="106"/>
      <c r="F304" s="761" t="s">
        <v>6</v>
      </c>
      <c r="G304" s="107">
        <v>244</v>
      </c>
      <c r="H304" s="107">
        <v>225</v>
      </c>
      <c r="I304" s="475">
        <f ca="1">SUM(I305:I314)</f>
        <v>0</v>
      </c>
      <c r="J304" s="475">
        <f t="shared" ref="J304:L304" ca="1" si="32">SUM(J305:J314)</f>
        <v>0</v>
      </c>
      <c r="K304" s="475">
        <f t="shared" ca="1" si="32"/>
        <v>0</v>
      </c>
      <c r="L304" s="475">
        <f t="shared" si="32"/>
        <v>0</v>
      </c>
    </row>
    <row r="305" spans="1:12" s="6" customFormat="1" ht="15.75" hidden="1">
      <c r="A305" s="842" t="s">
        <v>1363</v>
      </c>
      <c r="B305" s="843"/>
      <c r="C305" s="843"/>
      <c r="D305" s="844"/>
      <c r="E305" s="32"/>
      <c r="F305" s="756"/>
      <c r="G305" s="98">
        <v>244</v>
      </c>
      <c r="H305" s="689" t="s">
        <v>1364</v>
      </c>
      <c r="I305" s="469">
        <f ca="1">SUMIF('243,244,247'!$K$46:$N$470,H305,'243,244,247'!AI$46:AK$470)</f>
        <v>0</v>
      </c>
      <c r="J305" s="469">
        <f ca="1">SUMIF('243,244,247'!$K$46:$N$470,H305,'243,244,247'!AL$46:AN$470)</f>
        <v>0</v>
      </c>
      <c r="K305" s="469">
        <f ca="1">SUMIF('243,244,247'!$K$46:$N$470,H305,'243,244,247'!AO$46:AQ$470)</f>
        <v>0</v>
      </c>
      <c r="L305" s="465"/>
    </row>
    <row r="306" spans="1:12" s="6" customFormat="1" ht="32.25" hidden="1" customHeight="1">
      <c r="A306" s="842" t="s">
        <v>1365</v>
      </c>
      <c r="B306" s="843"/>
      <c r="C306" s="843"/>
      <c r="D306" s="844"/>
      <c r="E306" s="32"/>
      <c r="F306" s="756"/>
      <c r="G306" s="560">
        <v>244</v>
      </c>
      <c r="H306" s="734" t="s">
        <v>1366</v>
      </c>
      <c r="I306" s="469">
        <f ca="1">SUMIF('243,244,247'!$K$46:$N$470,H306,'243,244,247'!AI$46:AK$470)</f>
        <v>0</v>
      </c>
      <c r="J306" s="469">
        <f ca="1">SUMIF('243,244,247'!$K$46:$N$470,H306,'243,244,247'!AL$46:AN$470)</f>
        <v>0</v>
      </c>
      <c r="K306" s="469">
        <f ca="1">SUMIF('243,244,247'!$K$46:$N$470,H306,'243,244,247'!AO$46:AQ$470)</f>
        <v>0</v>
      </c>
      <c r="L306" s="465"/>
    </row>
    <row r="307" spans="1:12" s="6" customFormat="1" ht="32.25" hidden="1" customHeight="1">
      <c r="A307" s="842" t="s">
        <v>1373</v>
      </c>
      <c r="B307" s="843"/>
      <c r="C307" s="843"/>
      <c r="D307" s="844"/>
      <c r="E307" s="32"/>
      <c r="F307" s="756"/>
      <c r="G307" s="577">
        <v>244</v>
      </c>
      <c r="H307" s="689" t="s">
        <v>1374</v>
      </c>
      <c r="I307" s="469">
        <f ca="1">SUMIF('243,244,247'!$K$46:$N$470,H307,'243,244,247'!AI$46:AK$470)</f>
        <v>0</v>
      </c>
      <c r="J307" s="469">
        <f ca="1">SUMIF('243,244,247'!$K$46:$N$470,H307,'243,244,247'!AL$46:AN$470)</f>
        <v>0</v>
      </c>
      <c r="K307" s="469">
        <f ca="1">SUMIF('243,244,247'!$K$46:$N$470,H307,'243,244,247'!AO$46:AQ$470)</f>
        <v>0</v>
      </c>
      <c r="L307" s="465"/>
    </row>
    <row r="308" spans="1:12" s="6" customFormat="1" ht="31.5" hidden="1" customHeight="1">
      <c r="A308" s="842" t="s">
        <v>1397</v>
      </c>
      <c r="B308" s="843"/>
      <c r="C308" s="843"/>
      <c r="D308" s="844"/>
      <c r="E308" s="32"/>
      <c r="F308" s="756"/>
      <c r="G308" s="577">
        <v>244</v>
      </c>
      <c r="H308" s="689" t="s">
        <v>1396</v>
      </c>
      <c r="I308" s="469">
        <f ca="1">SUMIF('243,244,247'!$K$46:$N$470,H308,'243,244,247'!AI$46:AK$470)</f>
        <v>0</v>
      </c>
      <c r="J308" s="469">
        <f ca="1">SUMIF('243,244,247'!$K$46:$N$470,I308,'243,244,247'!AJ$46:AL$470)</f>
        <v>0</v>
      </c>
      <c r="K308" s="469">
        <f ca="1">SUMIF('243,244,247'!$K$46:$N$470,J308,'243,244,247'!AK$46:AM$470)</f>
        <v>0</v>
      </c>
      <c r="L308" s="465"/>
    </row>
    <row r="309" spans="1:12" s="6" customFormat="1" ht="15.75" hidden="1">
      <c r="A309" s="842"/>
      <c r="B309" s="843"/>
      <c r="C309" s="843"/>
      <c r="D309" s="844"/>
      <c r="E309" s="32"/>
      <c r="F309" s="756"/>
      <c r="G309" s="577">
        <v>244</v>
      </c>
      <c r="H309" s="689"/>
      <c r="I309" s="465"/>
      <c r="J309" s="465"/>
      <c r="K309" s="465"/>
      <c r="L309" s="465"/>
    </row>
    <row r="310" spans="1:12" s="6" customFormat="1" ht="15.75" hidden="1">
      <c r="A310" s="682"/>
      <c r="B310" s="683"/>
      <c r="C310" s="683"/>
      <c r="D310" s="684"/>
      <c r="E310" s="32"/>
      <c r="F310" s="756"/>
      <c r="G310" s="689">
        <v>244</v>
      </c>
      <c r="H310" s="689"/>
      <c r="I310" s="465"/>
      <c r="J310" s="465"/>
      <c r="K310" s="465"/>
      <c r="L310" s="465"/>
    </row>
    <row r="311" spans="1:12" s="6" customFormat="1" ht="15.75" hidden="1">
      <c r="A311" s="682"/>
      <c r="B311" s="683"/>
      <c r="C311" s="683"/>
      <c r="D311" s="684"/>
      <c r="E311" s="32"/>
      <c r="F311" s="756"/>
      <c r="G311" s="689">
        <v>244</v>
      </c>
      <c r="H311" s="689"/>
      <c r="I311" s="465"/>
      <c r="J311" s="465"/>
      <c r="K311" s="465"/>
      <c r="L311" s="465"/>
    </row>
    <row r="312" spans="1:12" s="6" customFormat="1" ht="15.75" hidden="1">
      <c r="A312" s="682"/>
      <c r="B312" s="683"/>
      <c r="C312" s="683"/>
      <c r="D312" s="684"/>
      <c r="E312" s="32"/>
      <c r="F312" s="756"/>
      <c r="G312" s="689">
        <v>244</v>
      </c>
      <c r="H312" s="689"/>
      <c r="I312" s="465"/>
      <c r="J312" s="465"/>
      <c r="K312" s="465"/>
      <c r="L312" s="465"/>
    </row>
    <row r="313" spans="1:12" s="6" customFormat="1" ht="15.75" hidden="1">
      <c r="A313" s="682"/>
      <c r="B313" s="683"/>
      <c r="C313" s="683"/>
      <c r="D313" s="684"/>
      <c r="E313" s="32"/>
      <c r="F313" s="756"/>
      <c r="G313" s="689">
        <v>244</v>
      </c>
      <c r="H313" s="689"/>
      <c r="I313" s="465"/>
      <c r="J313" s="465"/>
      <c r="K313" s="465"/>
      <c r="L313" s="465"/>
    </row>
    <row r="314" spans="1:12" s="6" customFormat="1" ht="15.75" hidden="1">
      <c r="A314" s="682"/>
      <c r="B314" s="683"/>
      <c r="C314" s="683"/>
      <c r="D314" s="684"/>
      <c r="E314" s="32"/>
      <c r="F314" s="756"/>
      <c r="G314" s="689">
        <v>244</v>
      </c>
      <c r="H314" s="689"/>
      <c r="I314" s="465"/>
      <c r="J314" s="465"/>
      <c r="K314" s="465"/>
      <c r="L314" s="465"/>
    </row>
    <row r="315" spans="1:12" s="6" customFormat="1" ht="19.5" customHeight="1">
      <c r="A315" s="839" t="s">
        <v>228</v>
      </c>
      <c r="B315" s="840"/>
      <c r="C315" s="840"/>
      <c r="D315" s="841"/>
      <c r="E315" s="112">
        <v>2646</v>
      </c>
      <c r="F315" s="770"/>
      <c r="G315" s="114">
        <v>244</v>
      </c>
      <c r="H315" s="114">
        <v>226</v>
      </c>
      <c r="I315" s="494">
        <f ca="1">I316+I317+I321</f>
        <v>342900</v>
      </c>
      <c r="J315" s="494">
        <f ca="1">J316+J317+J321</f>
        <v>343000</v>
      </c>
      <c r="K315" s="494">
        <f ca="1">K316+K317+K321</f>
        <v>339300</v>
      </c>
      <c r="L315" s="494">
        <f>L316+L317+L321</f>
        <v>0</v>
      </c>
    </row>
    <row r="316" spans="1:12" s="3" customFormat="1" ht="30.75" customHeight="1">
      <c r="A316" s="830" t="s">
        <v>996</v>
      </c>
      <c r="B316" s="831"/>
      <c r="C316" s="831"/>
      <c r="D316" s="832"/>
      <c r="E316" s="106"/>
      <c r="F316" s="761" t="s">
        <v>1416</v>
      </c>
      <c r="G316" s="107">
        <v>244</v>
      </c>
      <c r="H316" s="107" t="s">
        <v>152</v>
      </c>
      <c r="I316" s="475">
        <f ca="1">SUMIF('243,244,247'!$K$46:$N$470,"226.131",'243,244,247'!AI$46:AK$470)</f>
        <v>290000</v>
      </c>
      <c r="J316" s="475">
        <f ca="1">SUMIF('243,244,247'!$K$46:$N$470,"226.131",'243,244,247'!AL$46:AN$470)</f>
        <v>290000</v>
      </c>
      <c r="K316" s="475">
        <f ca="1">SUMIF('243,244,247'!$K$46:$N$470,"226.131",'243,244,247'!AO$46:AQ$470)</f>
        <v>290000</v>
      </c>
      <c r="L316" s="475"/>
    </row>
    <row r="317" spans="1:12" s="3" customFormat="1" ht="32.25" customHeight="1">
      <c r="A317" s="830" t="s">
        <v>216</v>
      </c>
      <c r="B317" s="831"/>
      <c r="C317" s="831"/>
      <c r="D317" s="832"/>
      <c r="E317" s="106"/>
      <c r="F317" s="761" t="s">
        <v>6</v>
      </c>
      <c r="G317" s="107">
        <v>244</v>
      </c>
      <c r="H317" s="107">
        <v>226</v>
      </c>
      <c r="I317" s="475">
        <f ca="1">SUM(I318:I320)</f>
        <v>49300</v>
      </c>
      <c r="J317" s="475">
        <f ca="1">SUM(J318:J320)</f>
        <v>49300</v>
      </c>
      <c r="K317" s="475">
        <f ca="1">SUM(K318:K320)</f>
        <v>49300</v>
      </c>
      <c r="L317" s="475">
        <f>SUM(L318:L320)</f>
        <v>0</v>
      </c>
    </row>
    <row r="318" spans="1:12" s="3" customFormat="1" ht="15.75">
      <c r="A318" s="833" t="s">
        <v>215</v>
      </c>
      <c r="B318" s="834"/>
      <c r="C318" s="834"/>
      <c r="D318" s="835"/>
      <c r="E318" s="53"/>
      <c r="F318" s="768" t="s">
        <v>1416</v>
      </c>
      <c r="G318" s="28">
        <v>244</v>
      </c>
      <c r="H318" s="16" t="s">
        <v>158</v>
      </c>
      <c r="I318" s="469">
        <f ca="1">SUMIF('243,244,247'!$K$46:$N$470,"226.132",'243,244,247'!AI$46:AK$470)</f>
        <v>49300</v>
      </c>
      <c r="J318" s="469">
        <f ca="1">SUMIF('243,244,247'!$K$46:$N$470,"226.132",'243,244,247'!AL$46:AN$470)</f>
        <v>49300</v>
      </c>
      <c r="K318" s="469">
        <f ca="1">SUMIF('243,244,247'!$K$46:$N$470,"226.132",'243,244,247'!AO$46:AQ$470)</f>
        <v>49300</v>
      </c>
      <c r="L318" s="469"/>
    </row>
    <row r="319" spans="1:12" s="3" customFormat="1" ht="43.5" hidden="1" customHeight="1">
      <c r="A319" s="833" t="s">
        <v>283</v>
      </c>
      <c r="B319" s="834"/>
      <c r="C319" s="834"/>
      <c r="D319" s="835"/>
      <c r="E319" s="53"/>
      <c r="F319" s="768"/>
      <c r="G319" s="28">
        <v>244</v>
      </c>
      <c r="H319" s="16" t="s">
        <v>191</v>
      </c>
      <c r="I319" s="469">
        <f ca="1">SUMIF('243,244,247'!$K$46:$N$470,"226.82",'243,244,247'!AI$46:AK$470)</f>
        <v>0</v>
      </c>
      <c r="J319" s="469">
        <f ca="1">SUMIF('243,244,247'!$K$46:$N$470,"226.82",'243,244,247'!AL$46:AN$470)</f>
        <v>0</v>
      </c>
      <c r="K319" s="469">
        <f ca="1">SUMIF('243,244,247'!$K$46:$N$470,"226.82",'243,244,247'!AO$46:AQ$470)</f>
        <v>0</v>
      </c>
      <c r="L319" s="469"/>
    </row>
    <row r="320" spans="1:12" s="3" customFormat="1" ht="33.75" hidden="1" customHeight="1">
      <c r="A320" s="833" t="s">
        <v>255</v>
      </c>
      <c r="B320" s="834"/>
      <c r="C320" s="834"/>
      <c r="D320" s="835"/>
      <c r="E320" s="53"/>
      <c r="F320" s="768" t="s">
        <v>1417</v>
      </c>
      <c r="G320" s="28">
        <v>244</v>
      </c>
      <c r="H320" s="16" t="s">
        <v>256</v>
      </c>
      <c r="I320" s="469">
        <f ca="1">SUMIF('243,244,247'!$K$46:$N$470,"226.84",'243,244,247'!AI$46:AK$470)</f>
        <v>0</v>
      </c>
      <c r="J320" s="469">
        <f ca="1">SUMIF('243,244,247'!$K$46:$N$470,"226.84",'243,244,247'!AL$46:AN$470)</f>
        <v>0</v>
      </c>
      <c r="K320" s="469">
        <f ca="1">SUMIF('243,244,247'!$K$46:$N$470,"226.84",'243,244,247'!AO$46:AQ$470)</f>
        <v>0</v>
      </c>
      <c r="L320" s="469"/>
    </row>
    <row r="321" spans="1:13" s="3" customFormat="1" ht="60.75" customHeight="1">
      <c r="A321" s="830" t="s">
        <v>217</v>
      </c>
      <c r="B321" s="831"/>
      <c r="C321" s="831"/>
      <c r="D321" s="832"/>
      <c r="E321" s="106"/>
      <c r="F321" s="761" t="s">
        <v>6</v>
      </c>
      <c r="G321" s="107">
        <v>244</v>
      </c>
      <c r="H321" s="107">
        <v>226</v>
      </c>
      <c r="I321" s="475">
        <f ca="1">SUM(I322:I332)</f>
        <v>3600</v>
      </c>
      <c r="J321" s="475">
        <f t="shared" ref="J321:K321" ca="1" si="33">SUM(J322:J332)</f>
        <v>3700</v>
      </c>
      <c r="K321" s="475">
        <f t="shared" ca="1" si="33"/>
        <v>0</v>
      </c>
      <c r="L321" s="475">
        <f>SUM(L322:L324)</f>
        <v>0</v>
      </c>
    </row>
    <row r="322" spans="1:13" s="6" customFormat="1" ht="132" customHeight="1">
      <c r="A322" s="842" t="s">
        <v>284</v>
      </c>
      <c r="B322" s="843"/>
      <c r="C322" s="843"/>
      <c r="D322" s="844"/>
      <c r="E322" s="32"/>
      <c r="F322" s="756" t="s">
        <v>1580</v>
      </c>
      <c r="G322" s="100">
        <v>244</v>
      </c>
      <c r="H322" s="99" t="s">
        <v>1350</v>
      </c>
      <c r="I322" s="469">
        <f ca="1">SUMIF('243,244,247'!$K$46:$N$470,"226.15004",'243,244,247'!AI$46:AK$470)</f>
        <v>3600</v>
      </c>
      <c r="J322" s="469">
        <f ca="1">SUMIF('243,244,247'!$K$46:$N$470,"226.15004",'243,244,247'!AL$46:AN$470)</f>
        <v>3700</v>
      </c>
      <c r="K322" s="469">
        <f ca="1">SUMIF('243,244,247'!$K$46:$N$470,"226.15004",'243,244,247'!AO$46:AQ$470)</f>
        <v>0</v>
      </c>
      <c r="L322" s="465"/>
      <c r="M322" s="537"/>
    </row>
    <row r="323" spans="1:13" s="6" customFormat="1" ht="15.75" hidden="1">
      <c r="A323" s="842" t="s">
        <v>1391</v>
      </c>
      <c r="B323" s="843"/>
      <c r="C323" s="843"/>
      <c r="D323" s="844"/>
      <c r="E323" s="32"/>
      <c r="F323" s="756"/>
      <c r="G323" s="742">
        <v>244</v>
      </c>
      <c r="H323" s="742" t="s">
        <v>1390</v>
      </c>
      <c r="I323" s="469">
        <f ca="1">SUMIF('243,244,247'!$K$46:$N$470,H323,'243,244,247'!AI$46:AK$470)</f>
        <v>0</v>
      </c>
      <c r="J323" s="469">
        <f ca="1">SUMIF('243,244,247'!$K$46:$N$470,H323,'243,244,247'!AL$46:AN$470)</f>
        <v>0</v>
      </c>
      <c r="K323" s="469">
        <f ca="1">SUMIF('243,244,247'!$K$46:$N$470,H323,'243,244,247'!AO$46:AQ$470)</f>
        <v>0</v>
      </c>
      <c r="L323" s="465"/>
    </row>
    <row r="324" spans="1:13" s="6" customFormat="1" ht="15.75" hidden="1">
      <c r="A324" s="842"/>
      <c r="B324" s="843"/>
      <c r="C324" s="843"/>
      <c r="D324" s="844"/>
      <c r="E324" s="32"/>
      <c r="F324" s="756"/>
      <c r="G324" s="514">
        <v>244</v>
      </c>
      <c r="H324" s="513"/>
      <c r="I324" s="465"/>
      <c r="J324" s="465"/>
      <c r="K324" s="465"/>
      <c r="L324" s="465"/>
    </row>
    <row r="325" spans="1:13" s="6" customFormat="1" ht="15.75" hidden="1">
      <c r="A325" s="682"/>
      <c r="B325" s="683"/>
      <c r="C325" s="683"/>
      <c r="D325" s="684"/>
      <c r="E325" s="32"/>
      <c r="F325" s="756"/>
      <c r="G325" s="689">
        <v>244</v>
      </c>
      <c r="H325" s="688"/>
      <c r="I325" s="465"/>
      <c r="J325" s="465"/>
      <c r="K325" s="465"/>
      <c r="L325" s="465"/>
    </row>
    <row r="326" spans="1:13" s="6" customFormat="1" ht="15.75" hidden="1">
      <c r="A326" s="682"/>
      <c r="B326" s="683"/>
      <c r="C326" s="683"/>
      <c r="D326" s="684"/>
      <c r="E326" s="32"/>
      <c r="F326" s="756"/>
      <c r="G326" s="689">
        <v>244</v>
      </c>
      <c r="H326" s="688"/>
      <c r="I326" s="465"/>
      <c r="J326" s="465"/>
      <c r="K326" s="465"/>
      <c r="L326" s="465"/>
    </row>
    <row r="327" spans="1:13" s="6" customFormat="1" ht="15.75" hidden="1">
      <c r="A327" s="682"/>
      <c r="B327" s="683"/>
      <c r="C327" s="683"/>
      <c r="D327" s="684"/>
      <c r="E327" s="32"/>
      <c r="F327" s="756"/>
      <c r="G327" s="689">
        <v>244</v>
      </c>
      <c r="H327" s="688"/>
      <c r="I327" s="465"/>
      <c r="J327" s="465"/>
      <c r="K327" s="465"/>
      <c r="L327" s="465"/>
    </row>
    <row r="328" spans="1:13" s="6" customFormat="1" ht="15.75" hidden="1">
      <c r="A328" s="682"/>
      <c r="B328" s="683"/>
      <c r="C328" s="683"/>
      <c r="D328" s="684"/>
      <c r="E328" s="32"/>
      <c r="F328" s="756"/>
      <c r="G328" s="689">
        <v>244</v>
      </c>
      <c r="H328" s="688"/>
      <c r="I328" s="465"/>
      <c r="J328" s="465"/>
      <c r="K328" s="465"/>
      <c r="L328" s="465"/>
    </row>
    <row r="329" spans="1:13" s="6" customFormat="1" ht="15.75" hidden="1">
      <c r="A329" s="682"/>
      <c r="B329" s="683"/>
      <c r="C329" s="683"/>
      <c r="D329" s="684"/>
      <c r="E329" s="32"/>
      <c r="F329" s="756"/>
      <c r="G329" s="689">
        <v>244</v>
      </c>
      <c r="H329" s="688"/>
      <c r="I329" s="465"/>
      <c r="J329" s="465"/>
      <c r="K329" s="465"/>
      <c r="L329" s="465"/>
    </row>
    <row r="330" spans="1:13" s="6" customFormat="1" ht="15.75" hidden="1">
      <c r="A330" s="682"/>
      <c r="B330" s="683"/>
      <c r="C330" s="683"/>
      <c r="D330" s="684"/>
      <c r="E330" s="32"/>
      <c r="F330" s="756"/>
      <c r="G330" s="689">
        <v>244</v>
      </c>
      <c r="H330" s="688"/>
      <c r="I330" s="465"/>
      <c r="J330" s="465"/>
      <c r="K330" s="465"/>
      <c r="L330" s="465"/>
    </row>
    <row r="331" spans="1:13" s="6" customFormat="1" ht="15.75" hidden="1">
      <c r="A331" s="682"/>
      <c r="B331" s="683"/>
      <c r="C331" s="683"/>
      <c r="D331" s="684"/>
      <c r="E331" s="32"/>
      <c r="F331" s="756"/>
      <c r="G331" s="689">
        <v>244</v>
      </c>
      <c r="H331" s="688"/>
      <c r="I331" s="465"/>
      <c r="J331" s="465"/>
      <c r="K331" s="465"/>
      <c r="L331" s="465"/>
    </row>
    <row r="332" spans="1:13" s="6" customFormat="1" ht="15.75" hidden="1">
      <c r="A332" s="682"/>
      <c r="B332" s="683"/>
      <c r="C332" s="683"/>
      <c r="D332" s="684"/>
      <c r="E332" s="32"/>
      <c r="F332" s="756"/>
      <c r="G332" s="689">
        <v>244</v>
      </c>
      <c r="H332" s="688"/>
      <c r="I332" s="465"/>
      <c r="J332" s="465"/>
      <c r="K332" s="465"/>
      <c r="L332" s="465"/>
    </row>
    <row r="333" spans="1:13" s="6" customFormat="1" ht="19.5" hidden="1" customHeight="1">
      <c r="A333" s="839" t="s">
        <v>262</v>
      </c>
      <c r="B333" s="840"/>
      <c r="C333" s="840"/>
      <c r="D333" s="841"/>
      <c r="E333" s="112">
        <v>2647</v>
      </c>
      <c r="F333" s="770"/>
      <c r="G333" s="114">
        <v>244</v>
      </c>
      <c r="H333" s="114">
        <v>227</v>
      </c>
      <c r="I333" s="494">
        <f ca="1">I334+I335+I337</f>
        <v>0</v>
      </c>
      <c r="J333" s="494">
        <f ca="1">J334+J335+J337</f>
        <v>0</v>
      </c>
      <c r="K333" s="494">
        <f ca="1">K334+K335+K337</f>
        <v>0</v>
      </c>
      <c r="L333" s="494">
        <f>L334+L335+L337</f>
        <v>0</v>
      </c>
    </row>
    <row r="334" spans="1:13" s="3" customFormat="1" ht="36.75" hidden="1" customHeight="1">
      <c r="A334" s="830" t="s">
        <v>996</v>
      </c>
      <c r="B334" s="831"/>
      <c r="C334" s="831"/>
      <c r="D334" s="832"/>
      <c r="E334" s="106"/>
      <c r="F334" s="761"/>
      <c r="G334" s="107">
        <v>244</v>
      </c>
      <c r="H334" s="107" t="s">
        <v>263</v>
      </c>
      <c r="I334" s="475">
        <f ca="1">SUMIF('243,244,247'!$K$46:$N$470,"227.131",'243,244,247'!AI$46:AK$470)</f>
        <v>0</v>
      </c>
      <c r="J334" s="475">
        <f ca="1">SUMIF('243,244,247'!$K$46:$N$470,"227.131",'243,244,247'!AL$46:AN$470)</f>
        <v>0</v>
      </c>
      <c r="K334" s="475">
        <f ca="1">SUMIF('243,244,247'!$K$46:$N$470,"227.131",'243,244,247'!AO$46:AQ$470)</f>
        <v>0</v>
      </c>
      <c r="L334" s="475"/>
    </row>
    <row r="335" spans="1:13" s="3" customFormat="1" ht="32.25" hidden="1" customHeight="1">
      <c r="A335" s="830" t="s">
        <v>216</v>
      </c>
      <c r="B335" s="831"/>
      <c r="C335" s="831"/>
      <c r="D335" s="832"/>
      <c r="E335" s="106"/>
      <c r="F335" s="761"/>
      <c r="G335" s="107">
        <v>244</v>
      </c>
      <c r="H335" s="107">
        <v>227</v>
      </c>
      <c r="I335" s="475">
        <f ca="1">SUM(I336:I336)</f>
        <v>0</v>
      </c>
      <c r="J335" s="475">
        <f ca="1">SUM(J336:J336)</f>
        <v>0</v>
      </c>
      <c r="K335" s="475">
        <f ca="1">SUM(K336:K336)</f>
        <v>0</v>
      </c>
      <c r="L335" s="475">
        <f>SUM(L336:L336)</f>
        <v>0</v>
      </c>
    </row>
    <row r="336" spans="1:13" s="3" customFormat="1" ht="15.75" hidden="1">
      <c r="A336" s="833" t="s">
        <v>215</v>
      </c>
      <c r="B336" s="834"/>
      <c r="C336" s="834"/>
      <c r="D336" s="835"/>
      <c r="E336" s="53"/>
      <c r="F336" s="768"/>
      <c r="G336" s="28">
        <v>244</v>
      </c>
      <c r="H336" s="16" t="s">
        <v>264</v>
      </c>
      <c r="I336" s="469">
        <f ca="1">SUMIF('243,244,247'!$K$46:$N$470,"227.132",'243,244,247'!AI$46:AK$470)</f>
        <v>0</v>
      </c>
      <c r="J336" s="469">
        <f ca="1">SUMIF('243,244,247'!$K$46:$N$470,"227.132",'243,244,247'!AL$46:AN$470)</f>
        <v>0</v>
      </c>
      <c r="K336" s="469">
        <f ca="1">SUMIF('243,244,247'!$K$46:$N$470,"227.132",'243,244,247'!AO$46:AQ$470)</f>
        <v>0</v>
      </c>
      <c r="L336" s="469"/>
    </row>
    <row r="337" spans="1:12" s="3" customFormat="1" ht="60.75" hidden="1" customHeight="1">
      <c r="A337" s="830" t="s">
        <v>217</v>
      </c>
      <c r="B337" s="831"/>
      <c r="C337" s="831"/>
      <c r="D337" s="832"/>
      <c r="E337" s="106"/>
      <c r="F337" s="761"/>
      <c r="G337" s="107">
        <v>244</v>
      </c>
      <c r="H337" s="107">
        <v>227</v>
      </c>
      <c r="I337" s="475">
        <f>I338</f>
        <v>0</v>
      </c>
      <c r="J337" s="475">
        <f>J338</f>
        <v>0</v>
      </c>
      <c r="K337" s="475">
        <f>K338</f>
        <v>0</v>
      </c>
      <c r="L337" s="475">
        <f>L338</f>
        <v>0</v>
      </c>
    </row>
    <row r="338" spans="1:12" s="6" customFormat="1" ht="15.75" hidden="1">
      <c r="A338" s="836"/>
      <c r="B338" s="837"/>
      <c r="C338" s="837"/>
      <c r="D338" s="838"/>
      <c r="E338" s="32"/>
      <c r="F338" s="756"/>
      <c r="G338" s="116"/>
      <c r="H338" s="115"/>
      <c r="I338" s="465"/>
      <c r="J338" s="466"/>
      <c r="K338" s="465"/>
      <c r="L338" s="465"/>
    </row>
    <row r="339" spans="1:12" s="6" customFormat="1" ht="19.5" hidden="1" customHeight="1">
      <c r="A339" s="839" t="s">
        <v>238</v>
      </c>
      <c r="B339" s="840"/>
      <c r="C339" s="840"/>
      <c r="D339" s="841"/>
      <c r="E339" s="112">
        <v>2648</v>
      </c>
      <c r="F339" s="770"/>
      <c r="G339" s="114">
        <v>244</v>
      </c>
      <c r="H339" s="114">
        <v>228</v>
      </c>
      <c r="I339" s="494">
        <f ca="1">I340+I341+I343</f>
        <v>0</v>
      </c>
      <c r="J339" s="495">
        <f ca="1">J340+J341+J343</f>
        <v>0</v>
      </c>
      <c r="K339" s="494">
        <f ca="1">K340+K341+K343</f>
        <v>0</v>
      </c>
      <c r="L339" s="494">
        <f>L340+L341+L343</f>
        <v>0</v>
      </c>
    </row>
    <row r="340" spans="1:12" s="3" customFormat="1" ht="30" hidden="1" customHeight="1">
      <c r="A340" s="830" t="s">
        <v>996</v>
      </c>
      <c r="B340" s="831"/>
      <c r="C340" s="831"/>
      <c r="D340" s="832"/>
      <c r="E340" s="106"/>
      <c r="F340" s="761"/>
      <c r="G340" s="107">
        <v>244</v>
      </c>
      <c r="H340" s="107" t="s">
        <v>159</v>
      </c>
      <c r="I340" s="475">
        <f ca="1">SUMIF('243,244,247'!$K$46:$N$470,"228.131",'243,244,247'!AI$46:AK$470)</f>
        <v>0</v>
      </c>
      <c r="J340" s="475">
        <f ca="1">SUMIF('243,244,247'!$K$46:$N$470,"228.131",'243,244,247'!AL$46:AN$470)</f>
        <v>0</v>
      </c>
      <c r="K340" s="475">
        <f ca="1">SUMIF('243,244,247'!$K$46:$N$470,"228.131",'243,244,247'!AO$46:AQ$470)</f>
        <v>0</v>
      </c>
      <c r="L340" s="475"/>
    </row>
    <row r="341" spans="1:12" s="3" customFormat="1" ht="32.25" hidden="1" customHeight="1">
      <c r="A341" s="830" t="s">
        <v>216</v>
      </c>
      <c r="B341" s="831"/>
      <c r="C341" s="831"/>
      <c r="D341" s="832"/>
      <c r="E341" s="106"/>
      <c r="F341" s="761"/>
      <c r="G341" s="107">
        <v>244</v>
      </c>
      <c r="H341" s="107">
        <v>228</v>
      </c>
      <c r="I341" s="475">
        <f ca="1">SUM(I342:I342)</f>
        <v>0</v>
      </c>
      <c r="J341" s="484">
        <f ca="1">SUM(J342:J342)</f>
        <v>0</v>
      </c>
      <c r="K341" s="475">
        <f ca="1">SUM(K342:K342)</f>
        <v>0</v>
      </c>
      <c r="L341" s="475">
        <f>SUM(L342:L342)</f>
        <v>0</v>
      </c>
    </row>
    <row r="342" spans="1:12" s="3" customFormat="1" ht="15.75" hidden="1">
      <c r="A342" s="833" t="s">
        <v>215</v>
      </c>
      <c r="B342" s="834"/>
      <c r="C342" s="834"/>
      <c r="D342" s="835"/>
      <c r="E342" s="53"/>
      <c r="F342" s="768"/>
      <c r="G342" s="28">
        <v>244</v>
      </c>
      <c r="H342" s="16" t="s">
        <v>257</v>
      </c>
      <c r="I342" s="469">
        <f ca="1">SUMIF('243,244,247'!$K$46:$N$470,"228.132",'243,244,247'!AI$46:AK$470)</f>
        <v>0</v>
      </c>
      <c r="J342" s="469">
        <f ca="1">SUMIF('243,244,247'!$K$46:$N$470,"228.132",'243,244,247'!AL$46:AN$470)</f>
        <v>0</v>
      </c>
      <c r="K342" s="469">
        <f ca="1">SUMIF('243,244,247'!$K$46:$N$470,"228.132",'243,244,247'!AO$46:AQ$470)</f>
        <v>0</v>
      </c>
      <c r="L342" s="469"/>
    </row>
    <row r="343" spans="1:12" s="3" customFormat="1" ht="60.75" hidden="1" customHeight="1">
      <c r="A343" s="830" t="s">
        <v>217</v>
      </c>
      <c r="B343" s="831"/>
      <c r="C343" s="831"/>
      <c r="D343" s="832"/>
      <c r="E343" s="106"/>
      <c r="F343" s="761"/>
      <c r="G343" s="107">
        <v>244</v>
      </c>
      <c r="H343" s="107">
        <v>228</v>
      </c>
      <c r="I343" s="475">
        <f>I344</f>
        <v>0</v>
      </c>
      <c r="J343" s="484">
        <f>J344</f>
        <v>0</v>
      </c>
      <c r="K343" s="475">
        <f>K344</f>
        <v>0</v>
      </c>
      <c r="L343" s="475">
        <f>L344</f>
        <v>0</v>
      </c>
    </row>
    <row r="344" spans="1:12" s="6" customFormat="1" ht="15.75" hidden="1">
      <c r="A344" s="836"/>
      <c r="B344" s="837"/>
      <c r="C344" s="837"/>
      <c r="D344" s="838"/>
      <c r="E344" s="32"/>
      <c r="F344" s="756"/>
      <c r="G344" s="100"/>
      <c r="H344" s="99"/>
      <c r="I344" s="465"/>
      <c r="J344" s="466"/>
      <c r="K344" s="465"/>
      <c r="L344" s="465"/>
    </row>
    <row r="345" spans="1:12" s="6" customFormat="1" ht="19.5" customHeight="1">
      <c r="A345" s="839" t="s">
        <v>239</v>
      </c>
      <c r="B345" s="840"/>
      <c r="C345" s="840"/>
      <c r="D345" s="841"/>
      <c r="E345" s="112">
        <v>2649</v>
      </c>
      <c r="F345" s="770"/>
      <c r="G345" s="114">
        <v>244</v>
      </c>
      <c r="H345" s="114">
        <v>310</v>
      </c>
      <c r="I345" s="494">
        <f ca="1">I346+I347+I350</f>
        <v>122025</v>
      </c>
      <c r="J345" s="495">
        <f ca="1">J346+J347+J350</f>
        <v>128500</v>
      </c>
      <c r="K345" s="494">
        <f ca="1">K346+K347+K350</f>
        <v>128500</v>
      </c>
      <c r="L345" s="494">
        <f>L346+L347+L350</f>
        <v>0</v>
      </c>
    </row>
    <row r="346" spans="1:12" s="3" customFormat="1" ht="30" hidden="1" customHeight="1">
      <c r="A346" s="830" t="s">
        <v>996</v>
      </c>
      <c r="B346" s="831"/>
      <c r="C346" s="831"/>
      <c r="D346" s="832"/>
      <c r="E346" s="106"/>
      <c r="F346" s="761" t="s">
        <v>1416</v>
      </c>
      <c r="G346" s="107">
        <v>244</v>
      </c>
      <c r="H346" s="107" t="s">
        <v>160</v>
      </c>
      <c r="I346" s="475">
        <f ca="1">SUMIF('243,244,247'!$K$46:$N$470,"310.131",'243,244,247'!AI$46:AK$470)</f>
        <v>0</v>
      </c>
      <c r="J346" s="475">
        <f ca="1">SUMIF('243,244,247'!$K$46:$N$470,"310.131",'243,244,247'!AL$46:AN$470)</f>
        <v>0</v>
      </c>
      <c r="K346" s="475">
        <f ca="1">SUMIF('243,244,247'!$K$46:$N$470,"310.131",'243,244,247'!AO$46:AQ$470)</f>
        <v>0</v>
      </c>
      <c r="L346" s="475"/>
    </row>
    <row r="347" spans="1:12" s="3" customFormat="1" ht="32.25" customHeight="1">
      <c r="A347" s="830" t="s">
        <v>216</v>
      </c>
      <c r="B347" s="831"/>
      <c r="C347" s="831"/>
      <c r="D347" s="832"/>
      <c r="E347" s="106"/>
      <c r="F347" s="761" t="s">
        <v>6</v>
      </c>
      <c r="G347" s="107">
        <v>244</v>
      </c>
      <c r="H347" s="107">
        <v>310</v>
      </c>
      <c r="I347" s="475">
        <f ca="1">SUM(I348:I349)</f>
        <v>122025</v>
      </c>
      <c r="J347" s="484">
        <f ca="1">SUM(J348:J349)</f>
        <v>128500</v>
      </c>
      <c r="K347" s="475">
        <f ca="1">SUM(K348:K349)</f>
        <v>128500</v>
      </c>
      <c r="L347" s="475">
        <f>SUM(L348:L349)</f>
        <v>0</v>
      </c>
    </row>
    <row r="348" spans="1:12" s="3" customFormat="1" ht="15.75" hidden="1">
      <c r="A348" s="833" t="s">
        <v>215</v>
      </c>
      <c r="B348" s="834"/>
      <c r="C348" s="834"/>
      <c r="D348" s="835"/>
      <c r="E348" s="53"/>
      <c r="F348" s="768"/>
      <c r="G348" s="28">
        <v>244</v>
      </c>
      <c r="H348" s="16" t="s">
        <v>258</v>
      </c>
      <c r="I348" s="469">
        <f ca="1">SUMIF('243,244,247'!$K$46:$N$470,"310.132",'243,244,247'!AI$46:AK$470)</f>
        <v>0</v>
      </c>
      <c r="J348" s="469">
        <f ca="1">SUMIF('243,244,247'!$K$46:$N$470,"310.132",'243,244,247'!AL$46:AN$470)</f>
        <v>0</v>
      </c>
      <c r="K348" s="469">
        <f ca="1">SUMIF('243,244,247'!$K$46:$N$470,"310.132",'243,244,247'!AO$46:AQ$470)</f>
        <v>0</v>
      </c>
      <c r="L348" s="469"/>
    </row>
    <row r="349" spans="1:12" s="3" customFormat="1" ht="33.75" customHeight="1">
      <c r="A349" s="833" t="s">
        <v>255</v>
      </c>
      <c r="B349" s="834"/>
      <c r="C349" s="834"/>
      <c r="D349" s="835"/>
      <c r="E349" s="53"/>
      <c r="F349" s="768" t="s">
        <v>1417</v>
      </c>
      <c r="G349" s="28">
        <v>244</v>
      </c>
      <c r="H349" s="16" t="s">
        <v>161</v>
      </c>
      <c r="I349" s="469">
        <f ca="1">SUMIF('243,244,247'!$K$46:$N$470,"310.84",'243,244,247'!AI$46:AK$470)</f>
        <v>122025</v>
      </c>
      <c r="J349" s="469">
        <f ca="1">SUMIF('243,244,247'!$K$46:$N$470,"310.84",'243,244,247'!AL$46:AN$470)</f>
        <v>128500</v>
      </c>
      <c r="K349" s="469">
        <f ca="1">SUMIF('243,244,247'!$K$46:$N$470,"310.84",'243,244,247'!AO$46:AQ$470)</f>
        <v>128500</v>
      </c>
      <c r="L349" s="469"/>
    </row>
    <row r="350" spans="1:12" s="3" customFormat="1" ht="60.75" hidden="1" customHeight="1">
      <c r="A350" s="830" t="s">
        <v>217</v>
      </c>
      <c r="B350" s="831"/>
      <c r="C350" s="831"/>
      <c r="D350" s="832"/>
      <c r="E350" s="106"/>
      <c r="F350" s="761"/>
      <c r="G350" s="107">
        <v>244</v>
      </c>
      <c r="H350" s="107">
        <v>310</v>
      </c>
      <c r="I350" s="475">
        <f>SUM(I351:I355)</f>
        <v>0</v>
      </c>
      <c r="J350" s="475">
        <f t="shared" ref="J350:L350" si="34">SUM(J351:J355)</f>
        <v>0</v>
      </c>
      <c r="K350" s="475">
        <f t="shared" si="34"/>
        <v>0</v>
      </c>
      <c r="L350" s="475">
        <f t="shared" si="34"/>
        <v>0</v>
      </c>
    </row>
    <row r="351" spans="1:12" s="6" customFormat="1" ht="15.75" hidden="1">
      <c r="A351" s="842"/>
      <c r="B351" s="843"/>
      <c r="C351" s="843"/>
      <c r="D351" s="844"/>
      <c r="E351" s="32"/>
      <c r="F351" s="756"/>
      <c r="G351" s="100">
        <v>244</v>
      </c>
      <c r="H351" s="99"/>
      <c r="I351" s="465"/>
      <c r="J351" s="466"/>
      <c r="K351" s="465"/>
      <c r="L351" s="465"/>
    </row>
    <row r="352" spans="1:12" s="6" customFormat="1" ht="15.75" hidden="1">
      <c r="A352" s="842"/>
      <c r="B352" s="843"/>
      <c r="C352" s="843"/>
      <c r="D352" s="844"/>
      <c r="E352" s="32"/>
      <c r="F352" s="756"/>
      <c r="G352" s="577">
        <v>244</v>
      </c>
      <c r="H352" s="576"/>
      <c r="I352" s="465"/>
      <c r="J352" s="466"/>
      <c r="K352" s="465"/>
      <c r="L352" s="465"/>
    </row>
    <row r="353" spans="1:12" s="6" customFormat="1" ht="15.75" hidden="1">
      <c r="A353" s="682"/>
      <c r="B353" s="683"/>
      <c r="C353" s="683"/>
      <c r="D353" s="684"/>
      <c r="E353" s="32"/>
      <c r="F353" s="756"/>
      <c r="G353" s="689">
        <v>244</v>
      </c>
      <c r="H353" s="688"/>
      <c r="I353" s="465"/>
      <c r="J353" s="466"/>
      <c r="K353" s="465"/>
      <c r="L353" s="465"/>
    </row>
    <row r="354" spans="1:12" s="6" customFormat="1" ht="15.75" hidden="1">
      <c r="A354" s="682"/>
      <c r="B354" s="683"/>
      <c r="C354" s="683"/>
      <c r="D354" s="684"/>
      <c r="E354" s="32"/>
      <c r="F354" s="756"/>
      <c r="G354" s="689">
        <v>244</v>
      </c>
      <c r="H354" s="688"/>
      <c r="I354" s="465"/>
      <c r="J354" s="466"/>
      <c r="K354" s="465"/>
      <c r="L354" s="465"/>
    </row>
    <row r="355" spans="1:12" s="6" customFormat="1" ht="15.75" hidden="1">
      <c r="A355" s="842"/>
      <c r="B355" s="843"/>
      <c r="C355" s="843"/>
      <c r="D355" s="844"/>
      <c r="E355" s="32"/>
      <c r="F355" s="756"/>
      <c r="G355" s="577">
        <v>244</v>
      </c>
      <c r="H355" s="576"/>
      <c r="I355" s="465"/>
      <c r="J355" s="466"/>
      <c r="K355" s="465"/>
      <c r="L355" s="465"/>
    </row>
    <row r="356" spans="1:12" s="6" customFormat="1" ht="41.25" hidden="1" customHeight="1">
      <c r="A356" s="839" t="s">
        <v>265</v>
      </c>
      <c r="B356" s="840"/>
      <c r="C356" s="840"/>
      <c r="D356" s="841"/>
      <c r="E356" s="112"/>
      <c r="F356" s="770"/>
      <c r="G356" s="114">
        <v>244</v>
      </c>
      <c r="H356" s="114">
        <v>341</v>
      </c>
      <c r="I356" s="494">
        <f ca="1">I357+I358+I360</f>
        <v>0</v>
      </c>
      <c r="J356" s="495">
        <f ca="1">J357+J358+J360</f>
        <v>0</v>
      </c>
      <c r="K356" s="494">
        <f ca="1">K357+K358+K360</f>
        <v>0</v>
      </c>
      <c r="L356" s="494">
        <f>L357+L358+L360</f>
        <v>0</v>
      </c>
    </row>
    <row r="357" spans="1:12" s="3" customFormat="1" ht="33" hidden="1" customHeight="1">
      <c r="A357" s="830" t="s">
        <v>996</v>
      </c>
      <c r="B357" s="831"/>
      <c r="C357" s="831"/>
      <c r="D357" s="832"/>
      <c r="E357" s="106"/>
      <c r="F357" s="761"/>
      <c r="G357" s="107">
        <v>244</v>
      </c>
      <c r="H357" s="107" t="s">
        <v>266</v>
      </c>
      <c r="I357" s="475">
        <f ca="1">SUMIF('243,244,247'!$K$46:$N$470,"341.131",'243,244,247'!AI$46:AK$470)</f>
        <v>0</v>
      </c>
      <c r="J357" s="475">
        <f ca="1">SUMIF('243,244,247'!$K$46:$N$470,"341.131",'243,244,247'!AL$46:AN$470)</f>
        <v>0</v>
      </c>
      <c r="K357" s="475">
        <f ca="1">SUMIF('243,244,247'!$K$46:$N$470,"341.131",'243,244,247'!AO$46:AQ$470)</f>
        <v>0</v>
      </c>
      <c r="L357" s="475"/>
    </row>
    <row r="358" spans="1:12" s="3" customFormat="1" ht="32.25" hidden="1" customHeight="1">
      <c r="A358" s="830" t="s">
        <v>216</v>
      </c>
      <c r="B358" s="831"/>
      <c r="C358" s="831"/>
      <c r="D358" s="832"/>
      <c r="E358" s="106"/>
      <c r="F358" s="761"/>
      <c r="G358" s="107">
        <v>244</v>
      </c>
      <c r="H358" s="107">
        <v>341</v>
      </c>
      <c r="I358" s="475">
        <f ca="1">SUM(I359:I359)</f>
        <v>0</v>
      </c>
      <c r="J358" s="484">
        <f ca="1">SUM(J359:J359)</f>
        <v>0</v>
      </c>
      <c r="K358" s="475">
        <f ca="1">SUM(K359:K359)</f>
        <v>0</v>
      </c>
      <c r="L358" s="475">
        <f>SUM(L359:L359)</f>
        <v>0</v>
      </c>
    </row>
    <row r="359" spans="1:12" s="3" customFormat="1" ht="15.75" hidden="1">
      <c r="A359" s="833" t="s">
        <v>215</v>
      </c>
      <c r="B359" s="834"/>
      <c r="C359" s="834"/>
      <c r="D359" s="835"/>
      <c r="E359" s="53"/>
      <c r="F359" s="768"/>
      <c r="G359" s="28">
        <v>244</v>
      </c>
      <c r="H359" s="16" t="s">
        <v>267</v>
      </c>
      <c r="I359" s="469">
        <f ca="1">SUMIF('243,244,247'!$K$46:$N$470,"341.132",'243,244,247'!AI$46:AK$470)</f>
        <v>0</v>
      </c>
      <c r="J359" s="469">
        <f ca="1">SUMIF('243,244,247'!$K$46:$N$470,"341.132",'243,244,247'!AL$46:AN$470)</f>
        <v>0</v>
      </c>
      <c r="K359" s="469">
        <f ca="1">SUMIF('243,244,247'!$K$46:$N$470,"341.132",'243,244,247'!AO$46:AQ$470)</f>
        <v>0</v>
      </c>
      <c r="L359" s="469"/>
    </row>
    <row r="360" spans="1:12" s="3" customFormat="1" ht="60.75" hidden="1" customHeight="1">
      <c r="A360" s="830" t="s">
        <v>217</v>
      </c>
      <c r="B360" s="831"/>
      <c r="C360" s="831"/>
      <c r="D360" s="832"/>
      <c r="E360" s="106"/>
      <c r="F360" s="761"/>
      <c r="G360" s="107">
        <v>244</v>
      </c>
      <c r="H360" s="107">
        <v>341</v>
      </c>
      <c r="I360" s="475">
        <f>SUM(I361:I365)</f>
        <v>0</v>
      </c>
      <c r="J360" s="475">
        <f t="shared" ref="J360:L360" si="35">SUM(J361:J365)</f>
        <v>0</v>
      </c>
      <c r="K360" s="475">
        <f t="shared" si="35"/>
        <v>0</v>
      </c>
      <c r="L360" s="475">
        <f t="shared" si="35"/>
        <v>0</v>
      </c>
    </row>
    <row r="361" spans="1:12" s="6" customFormat="1" ht="15.75" hidden="1">
      <c r="A361" s="842"/>
      <c r="B361" s="843"/>
      <c r="C361" s="843"/>
      <c r="D361" s="844"/>
      <c r="E361" s="32"/>
      <c r="F361" s="756"/>
      <c r="G361" s="116">
        <v>244</v>
      </c>
      <c r="H361" s="115"/>
      <c r="I361" s="465"/>
      <c r="J361" s="466"/>
      <c r="K361" s="465"/>
      <c r="L361" s="465"/>
    </row>
    <row r="362" spans="1:12" s="6" customFormat="1" ht="15.75" hidden="1">
      <c r="A362" s="682"/>
      <c r="B362" s="683"/>
      <c r="C362" s="683"/>
      <c r="D362" s="684"/>
      <c r="E362" s="32"/>
      <c r="F362" s="756"/>
      <c r="G362" s="689">
        <v>244</v>
      </c>
      <c r="H362" s="688"/>
      <c r="I362" s="465"/>
      <c r="J362" s="466"/>
      <c r="K362" s="465"/>
      <c r="L362" s="465"/>
    </row>
    <row r="363" spans="1:12" s="6" customFormat="1" ht="15.75" hidden="1">
      <c r="A363" s="682"/>
      <c r="B363" s="683"/>
      <c r="C363" s="683"/>
      <c r="D363" s="684"/>
      <c r="E363" s="32"/>
      <c r="F363" s="756"/>
      <c r="G363" s="689">
        <v>244</v>
      </c>
      <c r="H363" s="688"/>
      <c r="I363" s="465"/>
      <c r="J363" s="466"/>
      <c r="K363" s="465"/>
      <c r="L363" s="465"/>
    </row>
    <row r="364" spans="1:12" s="6" customFormat="1" ht="15.75" hidden="1">
      <c r="A364" s="682"/>
      <c r="B364" s="683"/>
      <c r="C364" s="683"/>
      <c r="D364" s="684"/>
      <c r="E364" s="32"/>
      <c r="F364" s="756"/>
      <c r="G364" s="689">
        <v>244</v>
      </c>
      <c r="H364" s="688"/>
      <c r="I364" s="465"/>
      <c r="J364" s="466"/>
      <c r="K364" s="465"/>
      <c r="L364" s="465"/>
    </row>
    <row r="365" spans="1:12" s="6" customFormat="1" ht="15.75" hidden="1">
      <c r="A365" s="682"/>
      <c r="B365" s="683"/>
      <c r="C365" s="683"/>
      <c r="D365" s="684"/>
      <c r="E365" s="32"/>
      <c r="F365" s="756"/>
      <c r="G365" s="689">
        <v>244</v>
      </c>
      <c r="H365" s="688"/>
      <c r="I365" s="465"/>
      <c r="J365" s="466"/>
      <c r="K365" s="465"/>
      <c r="L365" s="465"/>
    </row>
    <row r="366" spans="1:12" s="6" customFormat="1" ht="19.5" hidden="1" customHeight="1">
      <c r="A366" s="839" t="s">
        <v>292</v>
      </c>
      <c r="B366" s="840"/>
      <c r="C366" s="840"/>
      <c r="D366" s="841"/>
      <c r="E366" s="112"/>
      <c r="F366" s="770"/>
      <c r="G366" s="114">
        <v>244</v>
      </c>
      <c r="H366" s="114">
        <v>342</v>
      </c>
      <c r="I366" s="494">
        <f ca="1">I367+I368+I370</f>
        <v>0</v>
      </c>
      <c r="J366" s="495">
        <f ca="1">J367+J368+J370</f>
        <v>0</v>
      </c>
      <c r="K366" s="494">
        <f ca="1">K367+K368+K370</f>
        <v>0</v>
      </c>
      <c r="L366" s="494">
        <f>L367+L368+L370</f>
        <v>0</v>
      </c>
    </row>
    <row r="367" spans="1:12" s="3" customFormat="1" ht="33" hidden="1" customHeight="1">
      <c r="A367" s="830" t="s">
        <v>996</v>
      </c>
      <c r="B367" s="831"/>
      <c r="C367" s="831"/>
      <c r="D367" s="832"/>
      <c r="E367" s="106"/>
      <c r="F367" s="761"/>
      <c r="G367" s="107">
        <v>244</v>
      </c>
      <c r="H367" s="107" t="s">
        <v>268</v>
      </c>
      <c r="I367" s="475">
        <f ca="1">SUMIF('243,244,247'!$K$46:$N$470,"342.131",'243,244,247'!AI$46:AK$470)</f>
        <v>0</v>
      </c>
      <c r="J367" s="475">
        <f ca="1">SUMIF('243,244,247'!$K$46:$N$470,"342.131",'243,244,247'!AL$46:AN$470)</f>
        <v>0</v>
      </c>
      <c r="K367" s="475">
        <f ca="1">SUMIF('243,244,247'!$K$46:$N$470,"342.131",'243,244,247'!AO$46:AQ$470)</f>
        <v>0</v>
      </c>
      <c r="L367" s="475"/>
    </row>
    <row r="368" spans="1:12" s="3" customFormat="1" ht="32.25" hidden="1" customHeight="1">
      <c r="A368" s="830" t="s">
        <v>216</v>
      </c>
      <c r="B368" s="831"/>
      <c r="C368" s="831"/>
      <c r="D368" s="832"/>
      <c r="E368" s="106"/>
      <c r="F368" s="761"/>
      <c r="G368" s="107">
        <v>244</v>
      </c>
      <c r="H368" s="107">
        <v>342</v>
      </c>
      <c r="I368" s="475">
        <f ca="1">SUM(I369:I369)</f>
        <v>0</v>
      </c>
      <c r="J368" s="484">
        <f ca="1">SUM(J369:J369)</f>
        <v>0</v>
      </c>
      <c r="K368" s="475">
        <f ca="1">SUM(K369:K369)</f>
        <v>0</v>
      </c>
      <c r="L368" s="475">
        <f>SUM(L369:L369)</f>
        <v>0</v>
      </c>
    </row>
    <row r="369" spans="1:12" s="3" customFormat="1" ht="15.75" hidden="1">
      <c r="A369" s="833" t="s">
        <v>215</v>
      </c>
      <c r="B369" s="834"/>
      <c r="C369" s="834"/>
      <c r="D369" s="835"/>
      <c r="E369" s="53"/>
      <c r="F369" s="768"/>
      <c r="G369" s="28">
        <v>244</v>
      </c>
      <c r="H369" s="16" t="s">
        <v>269</v>
      </c>
      <c r="I369" s="469">
        <f ca="1">SUMIF('243,244,247'!$K$46:$N$470,"342.132",'243,244,247'!AI$46:AK$470)</f>
        <v>0</v>
      </c>
      <c r="J369" s="469">
        <f ca="1">SUMIF('243,244,247'!$K$46:$N$470,"342.132",'243,244,247'!AL$46:AN$470)</f>
        <v>0</v>
      </c>
      <c r="K369" s="469">
        <f ca="1">SUMIF('243,244,247'!$K$46:$N$470,"342.132",'243,244,247'!AO$46:AQ$470)</f>
        <v>0</v>
      </c>
      <c r="L369" s="469"/>
    </row>
    <row r="370" spans="1:12" s="3" customFormat="1" ht="60.75" hidden="1" customHeight="1">
      <c r="A370" s="830" t="s">
        <v>217</v>
      </c>
      <c r="B370" s="831"/>
      <c r="C370" s="831"/>
      <c r="D370" s="832"/>
      <c r="E370" s="106"/>
      <c r="F370" s="761"/>
      <c r="G370" s="107">
        <v>244</v>
      </c>
      <c r="H370" s="107">
        <v>342</v>
      </c>
      <c r="I370" s="475">
        <f>SUM(I371:I375)</f>
        <v>0</v>
      </c>
      <c r="J370" s="475">
        <f t="shared" ref="J370:L370" si="36">SUM(J371:J375)</f>
        <v>0</v>
      </c>
      <c r="K370" s="475">
        <f t="shared" si="36"/>
        <v>0</v>
      </c>
      <c r="L370" s="475">
        <f t="shared" si="36"/>
        <v>0</v>
      </c>
    </row>
    <row r="371" spans="1:12" s="6" customFormat="1" ht="15.75" hidden="1">
      <c r="A371" s="836"/>
      <c r="B371" s="837"/>
      <c r="C371" s="837"/>
      <c r="D371" s="838"/>
      <c r="E371" s="32"/>
      <c r="F371" s="756"/>
      <c r="G371" s="116">
        <v>244</v>
      </c>
      <c r="H371" s="115"/>
      <c r="I371" s="465"/>
      <c r="J371" s="466"/>
      <c r="K371" s="465"/>
      <c r="L371" s="465"/>
    </row>
    <row r="372" spans="1:12" s="6" customFormat="1" ht="15.75" hidden="1">
      <c r="A372" s="685"/>
      <c r="B372" s="686"/>
      <c r="C372" s="686"/>
      <c r="D372" s="687"/>
      <c r="E372" s="32"/>
      <c r="F372" s="756"/>
      <c r="G372" s="689">
        <v>244</v>
      </c>
      <c r="H372" s="688"/>
      <c r="I372" s="465"/>
      <c r="J372" s="466"/>
      <c r="K372" s="465"/>
      <c r="L372" s="465"/>
    </row>
    <row r="373" spans="1:12" s="6" customFormat="1" ht="15.75" hidden="1">
      <c r="A373" s="685"/>
      <c r="B373" s="686"/>
      <c r="C373" s="686"/>
      <c r="D373" s="687"/>
      <c r="E373" s="32"/>
      <c r="F373" s="756"/>
      <c r="G373" s="689">
        <v>244</v>
      </c>
      <c r="H373" s="688"/>
      <c r="I373" s="465"/>
      <c r="J373" s="466"/>
      <c r="K373" s="465"/>
      <c r="L373" s="465"/>
    </row>
    <row r="374" spans="1:12" s="6" customFormat="1" ht="15.75" hidden="1">
      <c r="A374" s="685"/>
      <c r="B374" s="686"/>
      <c r="C374" s="686"/>
      <c r="D374" s="687"/>
      <c r="E374" s="32"/>
      <c r="F374" s="756"/>
      <c r="G374" s="689">
        <v>244</v>
      </c>
      <c r="H374" s="688"/>
      <c r="I374" s="465"/>
      <c r="J374" s="466"/>
      <c r="K374" s="465"/>
      <c r="L374" s="465"/>
    </row>
    <row r="375" spans="1:12" s="6" customFormat="1" ht="15.75" hidden="1">
      <c r="A375" s="685"/>
      <c r="B375" s="686"/>
      <c r="C375" s="686"/>
      <c r="D375" s="687"/>
      <c r="E375" s="32"/>
      <c r="F375" s="756"/>
      <c r="G375" s="689">
        <v>244</v>
      </c>
      <c r="H375" s="688"/>
      <c r="I375" s="465"/>
      <c r="J375" s="466"/>
      <c r="K375" s="465"/>
      <c r="L375" s="465"/>
    </row>
    <row r="376" spans="1:12" s="6" customFormat="1" ht="19.5" hidden="1" customHeight="1">
      <c r="A376" s="839" t="s">
        <v>270</v>
      </c>
      <c r="B376" s="840"/>
      <c r="C376" s="840"/>
      <c r="D376" s="841"/>
      <c r="E376" s="112"/>
      <c r="F376" s="770"/>
      <c r="G376" s="114">
        <v>244</v>
      </c>
      <c r="H376" s="114">
        <v>343</v>
      </c>
      <c r="I376" s="494">
        <f ca="1">I377+I378+I380</f>
        <v>0</v>
      </c>
      <c r="J376" s="495">
        <f ca="1">J377+J378+J380</f>
        <v>0</v>
      </c>
      <c r="K376" s="494">
        <f ca="1">K377+K378+K380</f>
        <v>0</v>
      </c>
      <c r="L376" s="494">
        <f>L377+L378+L380</f>
        <v>0</v>
      </c>
    </row>
    <row r="377" spans="1:12" s="3" customFormat="1" ht="32.25" hidden="1" customHeight="1">
      <c r="A377" s="830" t="s">
        <v>996</v>
      </c>
      <c r="B377" s="831"/>
      <c r="C377" s="831"/>
      <c r="D377" s="832"/>
      <c r="E377" s="106"/>
      <c r="F377" s="761"/>
      <c r="G377" s="107">
        <v>244</v>
      </c>
      <c r="H377" s="107" t="s">
        <v>271</v>
      </c>
      <c r="I377" s="475">
        <f ca="1">SUMIF('243,244,247'!$K$46:$N$470,"343.131",'243,244,247'!AI$46:AK$470)</f>
        <v>0</v>
      </c>
      <c r="J377" s="475">
        <f ca="1">SUMIF('243,244,247'!$K$46:$N$470,"343.131",'243,244,247'!AL$46:AN$470)</f>
        <v>0</v>
      </c>
      <c r="K377" s="475">
        <f ca="1">SUMIF('243,244,247'!$K$46:$N$470,"343.131",'243,244,247'!AO$46:AQ$470)</f>
        <v>0</v>
      </c>
      <c r="L377" s="475"/>
    </row>
    <row r="378" spans="1:12" s="3" customFormat="1" ht="32.25" hidden="1" customHeight="1">
      <c r="A378" s="830" t="s">
        <v>216</v>
      </c>
      <c r="B378" s="831"/>
      <c r="C378" s="831"/>
      <c r="D378" s="832"/>
      <c r="E378" s="106"/>
      <c r="F378" s="761"/>
      <c r="G378" s="107">
        <v>244</v>
      </c>
      <c r="H378" s="107">
        <v>343</v>
      </c>
      <c r="I378" s="475">
        <f ca="1">SUM(I379:I379)</f>
        <v>0</v>
      </c>
      <c r="J378" s="484">
        <f ca="1">SUM(J379:J379)</f>
        <v>0</v>
      </c>
      <c r="K378" s="475">
        <f ca="1">SUM(K379:K379)</f>
        <v>0</v>
      </c>
      <c r="L378" s="475">
        <f>SUM(L379:L379)</f>
        <v>0</v>
      </c>
    </row>
    <row r="379" spans="1:12" s="3" customFormat="1" ht="15.75" hidden="1">
      <c r="A379" s="833" t="s">
        <v>215</v>
      </c>
      <c r="B379" s="834"/>
      <c r="C379" s="834"/>
      <c r="D379" s="835"/>
      <c r="E379" s="53"/>
      <c r="F379" s="768"/>
      <c r="G379" s="28">
        <v>244</v>
      </c>
      <c r="H379" s="16" t="s">
        <v>272</v>
      </c>
      <c r="I379" s="469">
        <f ca="1">SUMIF('243,244,247'!$K$46:$N$470,"343.132",'243,244,247'!AI$46:AK$470)</f>
        <v>0</v>
      </c>
      <c r="J379" s="469">
        <f ca="1">SUMIF('243,244,247'!$K$46:$N$470,"343.132",'243,244,247'!AL$46:AN$470)</f>
        <v>0</v>
      </c>
      <c r="K379" s="469">
        <f ca="1">SUMIF('243,244,247'!$K$46:$N$470,"343.132",'243,244,247'!AO$46:AQ$470)</f>
        <v>0</v>
      </c>
      <c r="L379" s="469"/>
    </row>
    <row r="380" spans="1:12" s="3" customFormat="1" ht="60.75" hidden="1" customHeight="1">
      <c r="A380" s="830" t="s">
        <v>217</v>
      </c>
      <c r="B380" s="831"/>
      <c r="C380" s="831"/>
      <c r="D380" s="832"/>
      <c r="E380" s="106"/>
      <c r="F380" s="761"/>
      <c r="G380" s="107">
        <v>244</v>
      </c>
      <c r="H380" s="107">
        <v>343</v>
      </c>
      <c r="I380" s="475">
        <f>SUM(I381:I383)</f>
        <v>0</v>
      </c>
      <c r="J380" s="475">
        <f t="shared" ref="J380:L380" si="37">SUM(J381:J383)</f>
        <v>0</v>
      </c>
      <c r="K380" s="475">
        <f t="shared" si="37"/>
        <v>0</v>
      </c>
      <c r="L380" s="475">
        <f t="shared" si="37"/>
        <v>0</v>
      </c>
    </row>
    <row r="381" spans="1:12" s="6" customFormat="1" ht="15.75" hidden="1">
      <c r="A381" s="836"/>
      <c r="B381" s="837"/>
      <c r="C381" s="837"/>
      <c r="D381" s="838"/>
      <c r="E381" s="32"/>
      <c r="F381" s="756"/>
      <c r="G381" s="116">
        <v>244</v>
      </c>
      <c r="H381" s="115"/>
      <c r="I381" s="465"/>
      <c r="J381" s="466"/>
      <c r="K381" s="465"/>
      <c r="L381" s="465"/>
    </row>
    <row r="382" spans="1:12" s="6" customFormat="1" ht="15.75" hidden="1">
      <c r="A382" s="685"/>
      <c r="B382" s="686"/>
      <c r="C382" s="686"/>
      <c r="D382" s="687"/>
      <c r="E382" s="32"/>
      <c r="F382" s="756"/>
      <c r="G382" s="689">
        <v>244</v>
      </c>
      <c r="H382" s="688"/>
      <c r="I382" s="465"/>
      <c r="J382" s="466"/>
      <c r="K382" s="465"/>
      <c r="L382" s="465"/>
    </row>
    <row r="383" spans="1:12" s="6" customFormat="1" ht="15.75" hidden="1">
      <c r="A383" s="685"/>
      <c r="B383" s="686"/>
      <c r="C383" s="686"/>
      <c r="D383" s="687"/>
      <c r="E383" s="32"/>
      <c r="F383" s="756"/>
      <c r="G383" s="689">
        <v>244</v>
      </c>
      <c r="H383" s="688"/>
      <c r="I383" s="465"/>
      <c r="J383" s="466"/>
      <c r="K383" s="465"/>
      <c r="L383" s="465"/>
    </row>
    <row r="384" spans="1:12" s="6" customFormat="1" ht="19.5" hidden="1" customHeight="1">
      <c r="A384" s="839" t="s">
        <v>1058</v>
      </c>
      <c r="B384" s="840"/>
      <c r="C384" s="840"/>
      <c r="D384" s="841"/>
      <c r="E384" s="112"/>
      <c r="F384" s="770"/>
      <c r="G384" s="114">
        <v>244</v>
      </c>
      <c r="H384" s="114">
        <v>344</v>
      </c>
      <c r="I384" s="494">
        <f ca="1">I385+I386+I389</f>
        <v>0</v>
      </c>
      <c r="J384" s="495">
        <f ca="1">J385+J386+J389</f>
        <v>0</v>
      </c>
      <c r="K384" s="494">
        <f ca="1">K385+K386+K389</f>
        <v>0</v>
      </c>
      <c r="L384" s="494">
        <f>L385+L386+L389</f>
        <v>0</v>
      </c>
    </row>
    <row r="385" spans="1:12" s="3" customFormat="1" ht="33" hidden="1" customHeight="1">
      <c r="A385" s="830" t="s">
        <v>996</v>
      </c>
      <c r="B385" s="831"/>
      <c r="C385" s="831"/>
      <c r="D385" s="832"/>
      <c r="E385" s="106"/>
      <c r="F385" s="761" t="s">
        <v>1416</v>
      </c>
      <c r="G385" s="107">
        <v>244</v>
      </c>
      <c r="H385" s="107" t="s">
        <v>162</v>
      </c>
      <c r="I385" s="475">
        <f ca="1">SUMIF('243,244,247'!$K$46:$N$470,"344.131",'243,244,247'!AI$46:AK$470)</f>
        <v>0</v>
      </c>
      <c r="J385" s="475">
        <f ca="1">SUMIF('243,244,247'!$K$46:$N$470,"344.131",'243,244,247'!AL$46:AN$470)</f>
        <v>0</v>
      </c>
      <c r="K385" s="475">
        <f ca="1">SUMIF('243,244,247'!$K$46:$N$470,"344.131",'243,244,247'!AO$46:AQ$470)</f>
        <v>0</v>
      </c>
      <c r="L385" s="475"/>
    </row>
    <row r="386" spans="1:12" s="3" customFormat="1" ht="32.25" hidden="1" customHeight="1">
      <c r="A386" s="830" t="s">
        <v>216</v>
      </c>
      <c r="B386" s="831"/>
      <c r="C386" s="831"/>
      <c r="D386" s="832"/>
      <c r="E386" s="106"/>
      <c r="F386" s="761"/>
      <c r="G386" s="107">
        <v>244</v>
      </c>
      <c r="H386" s="107">
        <v>344</v>
      </c>
      <c r="I386" s="475">
        <f ca="1">SUM(I387:I388)</f>
        <v>0</v>
      </c>
      <c r="J386" s="484">
        <f ca="1">SUM(J387:J388)</f>
        <v>0</v>
      </c>
      <c r="K386" s="475">
        <f ca="1">SUM(K387:K388)</f>
        <v>0</v>
      </c>
      <c r="L386" s="475">
        <f>SUM(L387:L388)</f>
        <v>0</v>
      </c>
    </row>
    <row r="387" spans="1:12" s="3" customFormat="1" ht="15.75" hidden="1">
      <c r="A387" s="833" t="s">
        <v>215</v>
      </c>
      <c r="B387" s="834"/>
      <c r="C387" s="834"/>
      <c r="D387" s="835"/>
      <c r="E387" s="53"/>
      <c r="F387" s="768"/>
      <c r="G387" s="28">
        <v>244</v>
      </c>
      <c r="H387" s="16" t="s">
        <v>163</v>
      </c>
      <c r="I387" s="469">
        <f ca="1">SUMIF('243,244,247'!$K$46:$N$470,"344.132",'243,244,247'!AI$46:AK$470)</f>
        <v>0</v>
      </c>
      <c r="J387" s="469">
        <f ca="1">SUMIF('243,244,247'!$K$46:$N$470,"344.132",'243,244,247'!AL$46:AN$470)</f>
        <v>0</v>
      </c>
      <c r="K387" s="469">
        <f ca="1">SUMIF('243,244,247'!$K$46:$N$470,"344.132",'243,244,247'!AO$46:AQ$470)</f>
        <v>0</v>
      </c>
      <c r="L387" s="469"/>
    </row>
    <row r="388" spans="1:12" s="3" customFormat="1" ht="33.75" hidden="1" customHeight="1">
      <c r="A388" s="833" t="s">
        <v>255</v>
      </c>
      <c r="B388" s="834"/>
      <c r="C388" s="834"/>
      <c r="D388" s="835"/>
      <c r="E388" s="53"/>
      <c r="F388" s="768"/>
      <c r="G388" s="28">
        <v>244</v>
      </c>
      <c r="H388" s="16" t="s">
        <v>259</v>
      </c>
      <c r="I388" s="469">
        <f ca="1">SUMIF('243,244,247'!$K$46:$N$470,"344.84",'243,244,247'!AI$46:AK$470)</f>
        <v>0</v>
      </c>
      <c r="J388" s="469">
        <f ca="1">SUMIF('243,244,247'!$K$46:$N$470,"344.84",'243,244,247'!AL$46:AN$470)</f>
        <v>0</v>
      </c>
      <c r="K388" s="469">
        <f ca="1">SUMIF('243,244,247'!$K$46:$N$470,"344.84",'243,244,247'!AO$46:AQ$470)</f>
        <v>0</v>
      </c>
      <c r="L388" s="469"/>
    </row>
    <row r="389" spans="1:12" s="3" customFormat="1" ht="60.75" hidden="1" customHeight="1">
      <c r="A389" s="830" t="s">
        <v>217</v>
      </c>
      <c r="B389" s="831"/>
      <c r="C389" s="831"/>
      <c r="D389" s="832"/>
      <c r="E389" s="106"/>
      <c r="F389" s="761"/>
      <c r="G389" s="107">
        <v>244</v>
      </c>
      <c r="H389" s="107">
        <v>344</v>
      </c>
      <c r="I389" s="475">
        <f>SUM(I390:I394)</f>
        <v>0</v>
      </c>
      <c r="J389" s="475">
        <f t="shared" ref="J389:L389" si="38">SUM(J390:J394)</f>
        <v>0</v>
      </c>
      <c r="K389" s="475">
        <f t="shared" si="38"/>
        <v>0</v>
      </c>
      <c r="L389" s="475">
        <f t="shared" si="38"/>
        <v>0</v>
      </c>
    </row>
    <row r="390" spans="1:12" s="6" customFormat="1" ht="15.75" hidden="1">
      <c r="A390" s="842"/>
      <c r="B390" s="843"/>
      <c r="C390" s="843"/>
      <c r="D390" s="844"/>
      <c r="E390" s="32"/>
      <c r="F390" s="756"/>
      <c r="G390" s="100">
        <v>244</v>
      </c>
      <c r="H390" s="99"/>
      <c r="I390" s="465"/>
      <c r="J390" s="466"/>
      <c r="K390" s="465"/>
      <c r="L390" s="465"/>
    </row>
    <row r="391" spans="1:12" s="6" customFormat="1" ht="15.75" hidden="1">
      <c r="A391" s="682"/>
      <c r="B391" s="683"/>
      <c r="C391" s="683"/>
      <c r="D391" s="684"/>
      <c r="E391" s="32"/>
      <c r="F391" s="756"/>
      <c r="G391" s="689">
        <v>244</v>
      </c>
      <c r="H391" s="688"/>
      <c r="I391" s="465"/>
      <c r="J391" s="466"/>
      <c r="K391" s="465"/>
      <c r="L391" s="465"/>
    </row>
    <row r="392" spans="1:12" s="6" customFormat="1" ht="15.75" hidden="1">
      <c r="A392" s="682"/>
      <c r="B392" s="683"/>
      <c r="C392" s="683"/>
      <c r="D392" s="684"/>
      <c r="E392" s="32"/>
      <c r="F392" s="756"/>
      <c r="G392" s="689">
        <v>244</v>
      </c>
      <c r="H392" s="688"/>
      <c r="I392" s="465"/>
      <c r="J392" s="466"/>
      <c r="K392" s="465"/>
      <c r="L392" s="465"/>
    </row>
    <row r="393" spans="1:12" s="6" customFormat="1" ht="15.75" hidden="1">
      <c r="A393" s="682"/>
      <c r="B393" s="683"/>
      <c r="C393" s="683"/>
      <c r="D393" s="684"/>
      <c r="E393" s="32"/>
      <c r="F393" s="756"/>
      <c r="G393" s="689">
        <v>244</v>
      </c>
      <c r="H393" s="688"/>
      <c r="I393" s="465"/>
      <c r="J393" s="466"/>
      <c r="K393" s="465"/>
      <c r="L393" s="465"/>
    </row>
    <row r="394" spans="1:12" s="6" customFormat="1" ht="15.75" hidden="1">
      <c r="A394" s="682"/>
      <c r="B394" s="683"/>
      <c r="C394" s="683"/>
      <c r="D394" s="684"/>
      <c r="E394" s="32"/>
      <c r="F394" s="756"/>
      <c r="G394" s="689">
        <v>244</v>
      </c>
      <c r="H394" s="688"/>
      <c r="I394" s="465"/>
      <c r="J394" s="466"/>
      <c r="K394" s="465"/>
      <c r="L394" s="465"/>
    </row>
    <row r="395" spans="1:12" s="6" customFormat="1" ht="19.5" hidden="1" customHeight="1">
      <c r="A395" s="839" t="s">
        <v>1057</v>
      </c>
      <c r="B395" s="840"/>
      <c r="C395" s="840"/>
      <c r="D395" s="841"/>
      <c r="E395" s="112"/>
      <c r="F395" s="770"/>
      <c r="G395" s="114">
        <v>244</v>
      </c>
      <c r="H395" s="114">
        <v>345</v>
      </c>
      <c r="I395" s="494">
        <f ca="1">I396+I397+I400</f>
        <v>0</v>
      </c>
      <c r="J395" s="495">
        <f ca="1">J396+J397+J400</f>
        <v>0</v>
      </c>
      <c r="K395" s="494">
        <f ca="1">K396+K397+K400</f>
        <v>0</v>
      </c>
      <c r="L395" s="494">
        <f>L396+L397+L400</f>
        <v>0</v>
      </c>
    </row>
    <row r="396" spans="1:12" s="3" customFormat="1" ht="30.75" hidden="1" customHeight="1">
      <c r="A396" s="830" t="s">
        <v>996</v>
      </c>
      <c r="B396" s="831"/>
      <c r="C396" s="831"/>
      <c r="D396" s="832"/>
      <c r="E396" s="106"/>
      <c r="F396" s="761" t="s">
        <v>1416</v>
      </c>
      <c r="G396" s="107">
        <v>244</v>
      </c>
      <c r="H396" s="107" t="s">
        <v>164</v>
      </c>
      <c r="I396" s="475">
        <f ca="1">SUMIF('243,244,247'!$K$46:$N$470,"345.131",'243,244,247'!AI$46:AK$470)</f>
        <v>0</v>
      </c>
      <c r="J396" s="475">
        <f ca="1">SUMIF('243,244,247'!$K$46:$N$470,"345.131",'243,244,247'!AL$46:AN$470)</f>
        <v>0</v>
      </c>
      <c r="K396" s="475">
        <f ca="1">SUMIF('243,244,247'!$K$46:$N$470,"345.131",'243,244,247'!AO$46:AQ$470)</f>
        <v>0</v>
      </c>
      <c r="L396" s="475"/>
    </row>
    <row r="397" spans="1:12" s="3" customFormat="1" ht="32.25" hidden="1" customHeight="1">
      <c r="A397" s="830" t="s">
        <v>216</v>
      </c>
      <c r="B397" s="831"/>
      <c r="C397" s="831"/>
      <c r="D397" s="832"/>
      <c r="E397" s="106"/>
      <c r="F397" s="761"/>
      <c r="G397" s="107">
        <v>244</v>
      </c>
      <c r="H397" s="107">
        <v>345</v>
      </c>
      <c r="I397" s="475">
        <f ca="1">SUM(I398:I399)</f>
        <v>0</v>
      </c>
      <c r="J397" s="484">
        <f ca="1">SUM(J398:J399)</f>
        <v>0</v>
      </c>
      <c r="K397" s="475">
        <f ca="1">SUM(K398:K399)</f>
        <v>0</v>
      </c>
      <c r="L397" s="475">
        <f>SUM(L398:L399)</f>
        <v>0</v>
      </c>
    </row>
    <row r="398" spans="1:12" s="3" customFormat="1" ht="15.75" hidden="1">
      <c r="A398" s="833" t="s">
        <v>215</v>
      </c>
      <c r="B398" s="834"/>
      <c r="C398" s="834"/>
      <c r="D398" s="835"/>
      <c r="E398" s="53"/>
      <c r="F398" s="768"/>
      <c r="G398" s="28">
        <v>244</v>
      </c>
      <c r="H398" s="16" t="s">
        <v>260</v>
      </c>
      <c r="I398" s="469">
        <f ca="1">SUMIF('243,244,247'!$K$46:$N$470,"345.132",'243,244,247'!AI$46:AK$470)</f>
        <v>0</v>
      </c>
      <c r="J398" s="469">
        <f ca="1">SUMIF('243,244,247'!$K$46:$N$470,"345.132",'243,244,247'!AL$46:AN$470)</f>
        <v>0</v>
      </c>
      <c r="K398" s="469">
        <f ca="1">SUMIF('243,244,247'!$K$46:$N$470,"345.132",'243,244,247'!AO$46:AQ$470)</f>
        <v>0</v>
      </c>
      <c r="L398" s="469"/>
    </row>
    <row r="399" spans="1:12" s="3" customFormat="1" ht="33.75" hidden="1" customHeight="1">
      <c r="A399" s="833" t="s">
        <v>255</v>
      </c>
      <c r="B399" s="834"/>
      <c r="C399" s="834"/>
      <c r="D399" s="835"/>
      <c r="E399" s="53"/>
      <c r="F399" s="768"/>
      <c r="G399" s="28">
        <v>244</v>
      </c>
      <c r="H399" s="16" t="s">
        <v>261</v>
      </c>
      <c r="I399" s="469">
        <f ca="1">SUMIF('243,244,247'!$K$46:$N$470,"345.84",'243,244,247'!AI$46:AK$470)</f>
        <v>0</v>
      </c>
      <c r="J399" s="469">
        <f ca="1">SUMIF('243,244,247'!$K$46:$N$470,"345.84",'243,244,247'!AL$46:AN$470)</f>
        <v>0</v>
      </c>
      <c r="K399" s="469">
        <f ca="1">SUMIF('243,244,247'!$K$46:$N$470,"345.84",'243,244,247'!AO$46:AQ$470)</f>
        <v>0</v>
      </c>
      <c r="L399" s="469"/>
    </row>
    <row r="400" spans="1:12" s="3" customFormat="1" ht="60.75" hidden="1" customHeight="1">
      <c r="A400" s="830" t="s">
        <v>217</v>
      </c>
      <c r="B400" s="831"/>
      <c r="C400" s="831"/>
      <c r="D400" s="832"/>
      <c r="E400" s="106"/>
      <c r="F400" s="761"/>
      <c r="G400" s="107">
        <v>244</v>
      </c>
      <c r="H400" s="107">
        <v>345</v>
      </c>
      <c r="I400" s="475">
        <f>I401</f>
        <v>0</v>
      </c>
      <c r="J400" s="484">
        <f>J401</f>
        <v>0</v>
      </c>
      <c r="K400" s="475">
        <f>K401</f>
        <v>0</v>
      </c>
      <c r="L400" s="475">
        <f>L401</f>
        <v>0</v>
      </c>
    </row>
    <row r="401" spans="1:12" s="6" customFormat="1" ht="15.75" hidden="1">
      <c r="A401" s="842"/>
      <c r="B401" s="843"/>
      <c r="C401" s="843"/>
      <c r="D401" s="844"/>
      <c r="E401" s="32"/>
      <c r="F401" s="756"/>
      <c r="G401" s="100">
        <v>244</v>
      </c>
      <c r="H401" s="99"/>
      <c r="I401" s="465"/>
      <c r="J401" s="466"/>
      <c r="K401" s="465"/>
      <c r="L401" s="465"/>
    </row>
    <row r="402" spans="1:12" s="6" customFormat="1" ht="15.75" hidden="1">
      <c r="A402" s="682"/>
      <c r="B402" s="683"/>
      <c r="C402" s="683"/>
      <c r="D402" s="684"/>
      <c r="E402" s="32"/>
      <c r="F402" s="756"/>
      <c r="G402" s="689">
        <v>244</v>
      </c>
      <c r="H402" s="688"/>
      <c r="I402" s="465"/>
      <c r="J402" s="466"/>
      <c r="K402" s="465"/>
      <c r="L402" s="465"/>
    </row>
    <row r="403" spans="1:12" s="6" customFormat="1" ht="15.75" hidden="1">
      <c r="A403" s="682"/>
      <c r="B403" s="683"/>
      <c r="C403" s="683"/>
      <c r="D403" s="684"/>
      <c r="E403" s="32"/>
      <c r="F403" s="756"/>
      <c r="G403" s="689">
        <v>244</v>
      </c>
      <c r="H403" s="688"/>
      <c r="I403" s="465"/>
      <c r="J403" s="466"/>
      <c r="K403" s="465"/>
      <c r="L403" s="465"/>
    </row>
    <row r="404" spans="1:12" s="6" customFormat="1" ht="15.75" hidden="1">
      <c r="A404" s="682"/>
      <c r="B404" s="683"/>
      <c r="C404" s="683"/>
      <c r="D404" s="684"/>
      <c r="E404" s="32"/>
      <c r="F404" s="756"/>
      <c r="G404" s="689">
        <v>244</v>
      </c>
      <c r="H404" s="688"/>
      <c r="I404" s="465"/>
      <c r="J404" s="466"/>
      <c r="K404" s="465"/>
      <c r="L404" s="465"/>
    </row>
    <row r="405" spans="1:12" s="6" customFormat="1" ht="15.75" hidden="1">
      <c r="A405" s="682"/>
      <c r="B405" s="683"/>
      <c r="C405" s="683"/>
      <c r="D405" s="684"/>
      <c r="E405" s="32"/>
      <c r="F405" s="756"/>
      <c r="G405" s="689">
        <v>244</v>
      </c>
      <c r="H405" s="688"/>
      <c r="I405" s="465"/>
      <c r="J405" s="466"/>
      <c r="K405" s="465"/>
      <c r="L405" s="465"/>
    </row>
    <row r="406" spans="1:12" s="6" customFormat="1" ht="32.25" customHeight="1">
      <c r="A406" s="839" t="s">
        <v>1056</v>
      </c>
      <c r="B406" s="840"/>
      <c r="C406" s="840"/>
      <c r="D406" s="841"/>
      <c r="E406" s="112"/>
      <c r="F406" s="770"/>
      <c r="G406" s="114">
        <v>244</v>
      </c>
      <c r="H406" s="114">
        <v>346</v>
      </c>
      <c r="I406" s="494">
        <f ca="1">I407+I408+I411</f>
        <v>31471.68</v>
      </c>
      <c r="J406" s="495">
        <f ca="1">J407+J408+J411</f>
        <v>31471.68</v>
      </c>
      <c r="K406" s="494">
        <f ca="1">K407+K408+K411</f>
        <v>31471.68</v>
      </c>
      <c r="L406" s="494">
        <f>L407+L408+L411</f>
        <v>0</v>
      </c>
    </row>
    <row r="407" spans="1:12" s="3" customFormat="1" ht="30" hidden="1" customHeight="1">
      <c r="A407" s="830" t="s">
        <v>996</v>
      </c>
      <c r="B407" s="831"/>
      <c r="C407" s="831"/>
      <c r="D407" s="832"/>
      <c r="E407" s="106"/>
      <c r="F407" s="761" t="s">
        <v>1416</v>
      </c>
      <c r="G407" s="107">
        <v>244</v>
      </c>
      <c r="H407" s="107" t="s">
        <v>165</v>
      </c>
      <c r="I407" s="475">
        <f ca="1">SUMIF('243,244,247'!$K$46:$N$470,"346.131",'243,244,247'!AI$46:AK$470)</f>
        <v>0</v>
      </c>
      <c r="J407" s="475">
        <f ca="1">SUMIF('243,244,247'!$K$46:$N$470,"346.131",'243,244,247'!AL$46:AN$470)</f>
        <v>0</v>
      </c>
      <c r="K407" s="475">
        <f ca="1">SUMIF('243,244,247'!$K$46:$N$470,"346.131",'243,244,247'!AO$46:AQ$470)</f>
        <v>0</v>
      </c>
      <c r="L407" s="475"/>
    </row>
    <row r="408" spans="1:12" s="3" customFormat="1" ht="32.25" customHeight="1">
      <c r="A408" s="830" t="s">
        <v>216</v>
      </c>
      <c r="B408" s="831"/>
      <c r="C408" s="831"/>
      <c r="D408" s="832"/>
      <c r="E408" s="106"/>
      <c r="F408" s="761" t="s">
        <v>6</v>
      </c>
      <c r="G408" s="107">
        <v>244</v>
      </c>
      <c r="H408" s="107">
        <v>346</v>
      </c>
      <c r="I408" s="475">
        <f ca="1">SUM(I409:I410)</f>
        <v>31471.68</v>
      </c>
      <c r="J408" s="484">
        <f ca="1">SUM(J409:J410)</f>
        <v>31471.68</v>
      </c>
      <c r="K408" s="475">
        <f ca="1">SUM(K409:K410)</f>
        <v>31471.68</v>
      </c>
      <c r="L408" s="475">
        <f>SUM(L409:L410)</f>
        <v>0</v>
      </c>
    </row>
    <row r="409" spans="1:12" s="3" customFormat="1" ht="15.75">
      <c r="A409" s="833" t="s">
        <v>215</v>
      </c>
      <c r="B409" s="834"/>
      <c r="C409" s="834"/>
      <c r="D409" s="835"/>
      <c r="E409" s="53"/>
      <c r="F409" s="768" t="s">
        <v>1416</v>
      </c>
      <c r="G409" s="28">
        <v>244</v>
      </c>
      <c r="H409" s="16" t="s">
        <v>166</v>
      </c>
      <c r="I409" s="469">
        <f ca="1">SUMIF('243,244,247'!$K$46:$N$470,"346.132",'243,244,247'!AI$46:AK$470)</f>
        <v>31471.68</v>
      </c>
      <c r="J409" s="469">
        <f ca="1">SUMIF('243,244,247'!$K$46:$N$470,"346.132",'243,244,247'!AL$46:AN$470)</f>
        <v>31471.68</v>
      </c>
      <c r="K409" s="469">
        <f ca="1">SUMIF('243,244,247'!$K$46:$N$470,"346.132",'243,244,247'!AO$46:AQ$470)</f>
        <v>31471.68</v>
      </c>
      <c r="L409" s="469"/>
    </row>
    <row r="410" spans="1:12" s="3" customFormat="1" ht="33.75" hidden="1" customHeight="1">
      <c r="A410" s="833" t="s">
        <v>255</v>
      </c>
      <c r="B410" s="834"/>
      <c r="C410" s="834"/>
      <c r="D410" s="835"/>
      <c r="E410" s="53"/>
      <c r="F410" s="768" t="s">
        <v>1417</v>
      </c>
      <c r="G410" s="28">
        <v>244</v>
      </c>
      <c r="H410" s="16" t="s">
        <v>167</v>
      </c>
      <c r="I410" s="469">
        <f ca="1">SUMIF('243,244,247'!$K$46:$N$470,"346.84",'243,244,247'!AI$46:AK$470)</f>
        <v>0</v>
      </c>
      <c r="J410" s="469">
        <f ca="1">SUMIF('243,244,247'!$K$46:$N$470,"346.84",'243,244,247'!AL$46:AN$470)</f>
        <v>0</v>
      </c>
      <c r="K410" s="469">
        <f ca="1">SUMIF('243,244,247'!$K$46:$N$470,"346.84",'243,244,247'!AO$46:AQ$470)</f>
        <v>0</v>
      </c>
      <c r="L410" s="469"/>
    </row>
    <row r="411" spans="1:12" s="3" customFormat="1" ht="60.75" hidden="1" customHeight="1">
      <c r="A411" s="830" t="s">
        <v>217</v>
      </c>
      <c r="B411" s="831"/>
      <c r="C411" s="831"/>
      <c r="D411" s="832"/>
      <c r="E411" s="106"/>
      <c r="F411" s="761"/>
      <c r="G411" s="107">
        <v>244</v>
      </c>
      <c r="H411" s="107">
        <v>346</v>
      </c>
      <c r="I411" s="475">
        <f>SUM(I412:I416)</f>
        <v>0</v>
      </c>
      <c r="J411" s="475">
        <f t="shared" ref="J411:L411" si="39">SUM(J412:J416)</f>
        <v>0</v>
      </c>
      <c r="K411" s="475">
        <f t="shared" si="39"/>
        <v>0</v>
      </c>
      <c r="L411" s="475">
        <f t="shared" si="39"/>
        <v>0</v>
      </c>
    </row>
    <row r="412" spans="1:12" s="6" customFormat="1" ht="15.75" hidden="1">
      <c r="A412" s="842"/>
      <c r="B412" s="843"/>
      <c r="C412" s="843"/>
      <c r="D412" s="844"/>
      <c r="E412" s="32"/>
      <c r="F412" s="756"/>
      <c r="G412" s="100">
        <v>244</v>
      </c>
      <c r="H412" s="99"/>
      <c r="I412" s="465"/>
      <c r="J412" s="466"/>
      <c r="K412" s="465"/>
      <c r="L412" s="465"/>
    </row>
    <row r="413" spans="1:12" s="6" customFormat="1" ht="15.75" hidden="1">
      <c r="A413" s="682"/>
      <c r="B413" s="683"/>
      <c r="C413" s="683"/>
      <c r="D413" s="684"/>
      <c r="E413" s="32"/>
      <c r="F413" s="756"/>
      <c r="G413" s="689">
        <v>244</v>
      </c>
      <c r="H413" s="688"/>
      <c r="I413" s="465"/>
      <c r="J413" s="466"/>
      <c r="K413" s="465"/>
      <c r="L413" s="465"/>
    </row>
    <row r="414" spans="1:12" s="6" customFormat="1" ht="15.75" hidden="1">
      <c r="A414" s="682"/>
      <c r="B414" s="683"/>
      <c r="C414" s="683"/>
      <c r="D414" s="684"/>
      <c r="E414" s="32"/>
      <c r="F414" s="756"/>
      <c r="G414" s="689">
        <v>244</v>
      </c>
      <c r="H414" s="688"/>
      <c r="I414" s="465"/>
      <c r="J414" s="466"/>
      <c r="K414" s="465"/>
      <c r="L414" s="465"/>
    </row>
    <row r="415" spans="1:12" s="6" customFormat="1" ht="15.75" hidden="1">
      <c r="A415" s="682"/>
      <c r="B415" s="683"/>
      <c r="C415" s="683"/>
      <c r="D415" s="684"/>
      <c r="E415" s="32"/>
      <c r="F415" s="756"/>
      <c r="G415" s="689">
        <v>244</v>
      </c>
      <c r="H415" s="688"/>
      <c r="I415" s="465"/>
      <c r="J415" s="466"/>
      <c r="K415" s="465"/>
      <c r="L415" s="465"/>
    </row>
    <row r="416" spans="1:12" s="6" customFormat="1" ht="15.75" hidden="1">
      <c r="A416" s="842"/>
      <c r="B416" s="843"/>
      <c r="C416" s="843"/>
      <c r="D416" s="844"/>
      <c r="E416" s="32"/>
      <c r="F416" s="756"/>
      <c r="G416" s="577">
        <v>244</v>
      </c>
      <c r="H416" s="576"/>
      <c r="I416" s="465"/>
      <c r="J416" s="466"/>
      <c r="K416" s="465"/>
      <c r="L416" s="465"/>
    </row>
    <row r="417" spans="1:12" s="6" customFormat="1" ht="30.75" hidden="1" customHeight="1">
      <c r="A417" s="839" t="s">
        <v>275</v>
      </c>
      <c r="B417" s="840"/>
      <c r="C417" s="840"/>
      <c r="D417" s="841"/>
      <c r="E417" s="112"/>
      <c r="F417" s="770"/>
      <c r="G417" s="114">
        <v>244</v>
      </c>
      <c r="H417" s="114">
        <v>347</v>
      </c>
      <c r="I417" s="494">
        <f ca="1">I418+I419+I421</f>
        <v>0</v>
      </c>
      <c r="J417" s="495">
        <f ca="1">J418+J419+J421</f>
        <v>0</v>
      </c>
      <c r="K417" s="494">
        <f ca="1">K418+K419+K421</f>
        <v>0</v>
      </c>
      <c r="L417" s="494">
        <f>L418+L419+L421</f>
        <v>0</v>
      </c>
    </row>
    <row r="418" spans="1:12" s="3" customFormat="1" ht="33.75" hidden="1" customHeight="1">
      <c r="A418" s="830" t="s">
        <v>996</v>
      </c>
      <c r="B418" s="831"/>
      <c r="C418" s="831"/>
      <c r="D418" s="832"/>
      <c r="E418" s="106"/>
      <c r="F418" s="761"/>
      <c r="G418" s="107">
        <v>244</v>
      </c>
      <c r="H418" s="107" t="s">
        <v>273</v>
      </c>
      <c r="I418" s="475">
        <f ca="1">SUMIF('243,244,247'!$K$46:$N$470,"347.131",'243,244,247'!AI$46:AK$470)</f>
        <v>0</v>
      </c>
      <c r="J418" s="475">
        <f ca="1">SUMIF('243,244,247'!$K$46:$N$470,"347.131",'243,244,247'!AL$46:AN$470)</f>
        <v>0</v>
      </c>
      <c r="K418" s="475">
        <f ca="1">SUMIF('243,244,247'!$K$46:$N$470,"347.131",'243,244,247'!AO$46:AQ$470)</f>
        <v>0</v>
      </c>
      <c r="L418" s="475"/>
    </row>
    <row r="419" spans="1:12" s="3" customFormat="1" ht="32.25" hidden="1" customHeight="1">
      <c r="A419" s="830" t="s">
        <v>216</v>
      </c>
      <c r="B419" s="831"/>
      <c r="C419" s="831"/>
      <c r="D419" s="832"/>
      <c r="E419" s="106"/>
      <c r="F419" s="761"/>
      <c r="G419" s="107">
        <v>244</v>
      </c>
      <c r="H419" s="107">
        <v>347</v>
      </c>
      <c r="I419" s="475">
        <f ca="1">SUM(I420:I420)</f>
        <v>0</v>
      </c>
      <c r="J419" s="484">
        <f ca="1">SUM(J420:J420)</f>
        <v>0</v>
      </c>
      <c r="K419" s="475">
        <f ca="1">SUM(K420:K420)</f>
        <v>0</v>
      </c>
      <c r="L419" s="475">
        <f>SUM(L420:L420)</f>
        <v>0</v>
      </c>
    </row>
    <row r="420" spans="1:12" s="3" customFormat="1" ht="15.75" hidden="1">
      <c r="A420" s="833" t="s">
        <v>215</v>
      </c>
      <c r="B420" s="834"/>
      <c r="C420" s="834"/>
      <c r="D420" s="835"/>
      <c r="E420" s="53"/>
      <c r="F420" s="768"/>
      <c r="G420" s="28">
        <v>244</v>
      </c>
      <c r="H420" s="16" t="s">
        <v>274</v>
      </c>
      <c r="I420" s="469">
        <f ca="1">SUMIF('243,244,247'!$K$46:$N$470,"347.132",'243,244,247'!AI$46:AK$470)</f>
        <v>0</v>
      </c>
      <c r="J420" s="469">
        <f ca="1">SUMIF('243,244,247'!$K$46:$N$470,"347.132",'243,244,247'!AL$46:AN$470)</f>
        <v>0</v>
      </c>
      <c r="K420" s="469">
        <f ca="1">SUMIF('243,244,247'!$K$46:$N$470,"347.132",'243,244,247'!AO$46:AQ$470)</f>
        <v>0</v>
      </c>
      <c r="L420" s="469"/>
    </row>
    <row r="421" spans="1:12" s="3" customFormat="1" ht="60.75" hidden="1" customHeight="1">
      <c r="A421" s="830" t="s">
        <v>217</v>
      </c>
      <c r="B421" s="831"/>
      <c r="C421" s="831"/>
      <c r="D421" s="832"/>
      <c r="E421" s="106"/>
      <c r="F421" s="761"/>
      <c r="G421" s="107">
        <v>244</v>
      </c>
      <c r="H421" s="107">
        <v>347</v>
      </c>
      <c r="I421" s="475">
        <f>SUM(I422:I424)</f>
        <v>0</v>
      </c>
      <c r="J421" s="475">
        <f t="shared" ref="J421:L421" si="40">SUM(J422:J424)</f>
        <v>0</v>
      </c>
      <c r="K421" s="475">
        <f t="shared" si="40"/>
        <v>0</v>
      </c>
      <c r="L421" s="475">
        <f t="shared" si="40"/>
        <v>0</v>
      </c>
    </row>
    <row r="422" spans="1:12" s="6" customFormat="1" ht="15.75" hidden="1">
      <c r="A422" s="836"/>
      <c r="B422" s="837"/>
      <c r="C422" s="837"/>
      <c r="D422" s="838"/>
      <c r="E422" s="32"/>
      <c r="F422" s="756"/>
      <c r="G422" s="116">
        <v>244</v>
      </c>
      <c r="H422" s="115"/>
      <c r="I422" s="465"/>
      <c r="J422" s="466"/>
      <c r="K422" s="465"/>
      <c r="L422" s="465"/>
    </row>
    <row r="423" spans="1:12" s="6" customFormat="1" ht="15.75" hidden="1">
      <c r="A423" s="685"/>
      <c r="B423" s="686"/>
      <c r="C423" s="686"/>
      <c r="D423" s="687"/>
      <c r="E423" s="32"/>
      <c r="F423" s="756"/>
      <c r="G423" s="689">
        <v>244</v>
      </c>
      <c r="H423" s="688"/>
      <c r="I423" s="465"/>
      <c r="J423" s="466"/>
      <c r="K423" s="465"/>
      <c r="L423" s="465"/>
    </row>
    <row r="424" spans="1:12" s="6" customFormat="1" ht="15.75" hidden="1">
      <c r="A424" s="685"/>
      <c r="B424" s="686"/>
      <c r="C424" s="686"/>
      <c r="D424" s="687"/>
      <c r="E424" s="32"/>
      <c r="F424" s="756"/>
      <c r="G424" s="689">
        <v>244</v>
      </c>
      <c r="H424" s="688"/>
      <c r="I424" s="465"/>
      <c r="J424" s="466"/>
      <c r="K424" s="465"/>
      <c r="L424" s="465"/>
    </row>
    <row r="425" spans="1:12" s="6" customFormat="1" ht="34.5" customHeight="1">
      <c r="A425" s="839" t="s">
        <v>1059</v>
      </c>
      <c r="B425" s="840"/>
      <c r="C425" s="840"/>
      <c r="D425" s="841"/>
      <c r="E425" s="112"/>
      <c r="F425" s="770"/>
      <c r="G425" s="114">
        <v>244</v>
      </c>
      <c r="H425" s="114">
        <v>349</v>
      </c>
      <c r="I425" s="494">
        <f ca="1">I426+I427+I430</f>
        <v>6475</v>
      </c>
      <c r="J425" s="495">
        <f ca="1">J426+J427+J430</f>
        <v>0</v>
      </c>
      <c r="K425" s="494">
        <f ca="1">K426+K427+K430</f>
        <v>0</v>
      </c>
      <c r="L425" s="494">
        <f>L426+L427+L430</f>
        <v>0</v>
      </c>
    </row>
    <row r="426" spans="1:12" s="3" customFormat="1" ht="30" hidden="1" customHeight="1">
      <c r="A426" s="830" t="s">
        <v>996</v>
      </c>
      <c r="B426" s="831"/>
      <c r="C426" s="831"/>
      <c r="D426" s="832"/>
      <c r="E426" s="106"/>
      <c r="F426" s="761"/>
      <c r="G426" s="107">
        <v>244</v>
      </c>
      <c r="H426" s="107" t="s">
        <v>168</v>
      </c>
      <c r="I426" s="475">
        <f ca="1">SUMIF('243,244,247'!$K$46:$N$470,"349.131",'243,244,247'!AI$46:AK$470)</f>
        <v>0</v>
      </c>
      <c r="J426" s="475">
        <f ca="1">SUMIF('243,244,247'!$K$46:$N$470,"349.131",'243,244,247'!AL$46:AN$470)</f>
        <v>0</v>
      </c>
      <c r="K426" s="475">
        <f ca="1">SUMIF('243,244,247'!$K$46:$N$470,"349.131",'243,244,247'!AO$46:AQ$470)</f>
        <v>0</v>
      </c>
      <c r="L426" s="475"/>
    </row>
    <row r="427" spans="1:12" s="3" customFormat="1" ht="32.25" customHeight="1">
      <c r="A427" s="830" t="s">
        <v>216</v>
      </c>
      <c r="B427" s="831"/>
      <c r="C427" s="831"/>
      <c r="D427" s="832"/>
      <c r="E427" s="106"/>
      <c r="F427" s="761" t="s">
        <v>6</v>
      </c>
      <c r="G427" s="107">
        <v>244</v>
      </c>
      <c r="H427" s="107">
        <v>349</v>
      </c>
      <c r="I427" s="475">
        <f ca="1">SUM(I428:I429)</f>
        <v>6475</v>
      </c>
      <c r="J427" s="484">
        <f ca="1">SUM(J428:J429)</f>
        <v>0</v>
      </c>
      <c r="K427" s="475">
        <f ca="1">SUM(K428:K429)</f>
        <v>0</v>
      </c>
      <c r="L427" s="475">
        <f>SUM(L428:L429)</f>
        <v>0</v>
      </c>
    </row>
    <row r="428" spans="1:12" s="3" customFormat="1" ht="15.75" hidden="1">
      <c r="A428" s="833" t="s">
        <v>215</v>
      </c>
      <c r="B428" s="834"/>
      <c r="C428" s="834"/>
      <c r="D428" s="835"/>
      <c r="E428" s="53"/>
      <c r="F428" s="768"/>
      <c r="G428" s="28">
        <v>244</v>
      </c>
      <c r="H428" s="16" t="s">
        <v>169</v>
      </c>
      <c r="I428" s="469">
        <f ca="1">SUMIF('243,244,247'!$K$46:$N$470,"349.132",'243,244,247'!AI$46:AK$470)</f>
        <v>0</v>
      </c>
      <c r="J428" s="469">
        <f ca="1">SUMIF('243,244,247'!$K$46:$N$470,"349.132",'243,244,247'!AL$46:AN$470)</f>
        <v>0</v>
      </c>
      <c r="K428" s="469">
        <f ca="1">SUMIF('243,244,247'!$K$46:$N$470,"349.132",'243,244,247'!AO$46:AQ$470)</f>
        <v>0</v>
      </c>
      <c r="L428" s="469"/>
    </row>
    <row r="429" spans="1:12" s="3" customFormat="1" ht="33.75" customHeight="1">
      <c r="A429" s="833" t="s">
        <v>255</v>
      </c>
      <c r="B429" s="834"/>
      <c r="C429" s="834"/>
      <c r="D429" s="835"/>
      <c r="E429" s="53"/>
      <c r="F429" s="768" t="s">
        <v>1417</v>
      </c>
      <c r="G429" s="28">
        <v>244</v>
      </c>
      <c r="H429" s="16" t="s">
        <v>170</v>
      </c>
      <c r="I429" s="469">
        <f ca="1">SUMIF('243,244,247'!$K$46:$N$470,"349.84",'243,244,247'!AI$46:AK$470)</f>
        <v>6475</v>
      </c>
      <c r="J429" s="469">
        <f ca="1">SUMIF('243,244,247'!$K$46:$N$470,"349.84",'243,244,247'!AL$46:AN$470)</f>
        <v>0</v>
      </c>
      <c r="K429" s="469">
        <f ca="1">SUMIF('243,244,247'!$K$46:$N$470,"349.84",'243,244,247'!AO$46:AQ$470)</f>
        <v>0</v>
      </c>
      <c r="L429" s="469"/>
    </row>
    <row r="430" spans="1:12" s="3" customFormat="1" ht="60.75" hidden="1" customHeight="1">
      <c r="A430" s="830" t="s">
        <v>217</v>
      </c>
      <c r="B430" s="831"/>
      <c r="C430" s="831"/>
      <c r="D430" s="832"/>
      <c r="E430" s="106"/>
      <c r="F430" s="761" t="s">
        <v>6</v>
      </c>
      <c r="G430" s="107">
        <v>244</v>
      </c>
      <c r="H430" s="107">
        <v>349</v>
      </c>
      <c r="I430" s="475">
        <f ca="1">SUM(I431:I433)</f>
        <v>0</v>
      </c>
      <c r="J430" s="475">
        <f t="shared" ref="J430:L430" ca="1" si="41">SUM(J431:J433)</f>
        <v>0</v>
      </c>
      <c r="K430" s="475">
        <f t="shared" ca="1" si="41"/>
        <v>0</v>
      </c>
      <c r="L430" s="475">
        <f t="shared" si="41"/>
        <v>0</v>
      </c>
    </row>
    <row r="431" spans="1:12" s="6" customFormat="1" ht="31.5" hidden="1" customHeight="1">
      <c r="A431" s="842" t="s">
        <v>1408</v>
      </c>
      <c r="B431" s="843"/>
      <c r="C431" s="843"/>
      <c r="D431" s="844"/>
      <c r="E431" s="32"/>
      <c r="F431" s="756"/>
      <c r="G431" s="749">
        <v>244</v>
      </c>
      <c r="H431" s="749" t="s">
        <v>1407</v>
      </c>
      <c r="I431" s="469">
        <f ca="1">SUMIF('243,244,247'!$K$46:$N$470,H431,'243,244,247'!AI$46:AK$470)</f>
        <v>0</v>
      </c>
      <c r="J431" s="469">
        <f ca="1">SUMIF('243,244,247'!$K$46:$N$470,I431,'243,244,247'!AJ$46:AL$470)</f>
        <v>0</v>
      </c>
      <c r="K431" s="469">
        <f ca="1">SUMIF('243,244,247'!$K$46:$N$470,J431,'243,244,247'!AK$46:AM$470)</f>
        <v>0</v>
      </c>
      <c r="L431" s="465"/>
    </row>
    <row r="432" spans="1:12" s="6" customFormat="1" ht="15.75" hidden="1">
      <c r="A432" s="685"/>
      <c r="B432" s="686"/>
      <c r="C432" s="686"/>
      <c r="D432" s="686"/>
      <c r="E432" s="32"/>
      <c r="F432" s="756"/>
      <c r="G432" s="689">
        <v>244</v>
      </c>
      <c r="H432" s="688"/>
      <c r="I432" s="465"/>
      <c r="J432" s="466"/>
      <c r="K432" s="465"/>
      <c r="L432" s="465"/>
    </row>
    <row r="433" spans="1:12" s="6" customFormat="1" ht="15.75" hidden="1">
      <c r="A433" s="685"/>
      <c r="B433" s="686"/>
      <c r="C433" s="686"/>
      <c r="D433" s="686"/>
      <c r="E433" s="32"/>
      <c r="F433" s="756"/>
      <c r="G433" s="689">
        <v>244</v>
      </c>
      <c r="H433" s="688"/>
      <c r="I433" s="465"/>
      <c r="J433" s="466"/>
      <c r="K433" s="465"/>
      <c r="L433" s="465"/>
    </row>
    <row r="434" spans="1:12" s="6" customFormat="1" ht="21.75" customHeight="1">
      <c r="A434" s="857" t="s">
        <v>1179</v>
      </c>
      <c r="B434" s="858"/>
      <c r="C434" s="858"/>
      <c r="D434" s="858"/>
      <c r="E434" s="120">
        <v>2650</v>
      </c>
      <c r="F434" s="766"/>
      <c r="G434" s="122">
        <v>247</v>
      </c>
      <c r="H434" s="122"/>
      <c r="I434" s="480">
        <f ca="1">I436</f>
        <v>1590400</v>
      </c>
      <c r="J434" s="480">
        <f t="shared" ref="J434:L434" ca="1" si="42">J436</f>
        <v>1706800</v>
      </c>
      <c r="K434" s="480">
        <f t="shared" ca="1" si="42"/>
        <v>1775700</v>
      </c>
      <c r="L434" s="480">
        <f t="shared" si="42"/>
        <v>0</v>
      </c>
    </row>
    <row r="435" spans="1:12" s="6" customFormat="1" ht="19.5" customHeight="1">
      <c r="A435" s="885" t="s">
        <v>67</v>
      </c>
      <c r="B435" s="886"/>
      <c r="C435" s="886"/>
      <c r="D435" s="886"/>
      <c r="E435" s="32"/>
      <c r="F435" s="756"/>
      <c r="G435" s="621">
        <v>247</v>
      </c>
      <c r="H435" s="620"/>
      <c r="I435" s="465"/>
      <c r="J435" s="466"/>
      <c r="K435" s="465"/>
      <c r="L435" s="465"/>
    </row>
    <row r="436" spans="1:12" s="6" customFormat="1" ht="19.5" customHeight="1">
      <c r="A436" s="839" t="s">
        <v>237</v>
      </c>
      <c r="B436" s="840"/>
      <c r="C436" s="840"/>
      <c r="D436" s="841"/>
      <c r="E436" s="112">
        <v>2651</v>
      </c>
      <c r="F436" s="770"/>
      <c r="G436" s="114">
        <v>247</v>
      </c>
      <c r="H436" s="114">
        <v>223</v>
      </c>
      <c r="I436" s="494">
        <f ca="1">I437+I440</f>
        <v>1590400</v>
      </c>
      <c r="J436" s="494">
        <f t="shared" ref="J436:L436" ca="1" si="43">J437+J440</f>
        <v>1706800</v>
      </c>
      <c r="K436" s="494">
        <f t="shared" ca="1" si="43"/>
        <v>1775700</v>
      </c>
      <c r="L436" s="494">
        <f t="shared" si="43"/>
        <v>0</v>
      </c>
    </row>
    <row r="437" spans="1:12" s="3" customFormat="1" ht="39" customHeight="1">
      <c r="A437" s="830" t="s">
        <v>996</v>
      </c>
      <c r="B437" s="831"/>
      <c r="C437" s="831"/>
      <c r="D437" s="832"/>
      <c r="E437" s="106"/>
      <c r="F437" s="761" t="s">
        <v>6</v>
      </c>
      <c r="G437" s="107">
        <v>247</v>
      </c>
      <c r="H437" s="107" t="s">
        <v>240</v>
      </c>
      <c r="I437" s="475">
        <f ca="1">SUM(I438:I439)</f>
        <v>36000</v>
      </c>
      <c r="J437" s="475">
        <f ca="1">SUM(J438:J439)</f>
        <v>36000</v>
      </c>
      <c r="K437" s="475">
        <f ca="1">SUM(K438:K439)</f>
        <v>36000</v>
      </c>
      <c r="L437" s="475">
        <f>SUM(L438:L439)</f>
        <v>0</v>
      </c>
    </row>
    <row r="438" spans="1:12" s="6" customFormat="1" ht="19.5" hidden="1" customHeight="1">
      <c r="A438" s="842" t="s">
        <v>248</v>
      </c>
      <c r="B438" s="843"/>
      <c r="C438" s="843"/>
      <c r="D438" s="844"/>
      <c r="E438" s="32"/>
      <c r="F438" s="756"/>
      <c r="G438" s="621">
        <v>247</v>
      </c>
      <c r="H438" s="620" t="s">
        <v>242</v>
      </c>
      <c r="I438" s="469">
        <f ca="1">SUMIF('243,244,247'!$K$46:$N$470,"223.131.01",'243,244,247'!AI$46:AK$470)</f>
        <v>0</v>
      </c>
      <c r="J438" s="469">
        <f ca="1">SUMIF('243,244,247'!$K$46:$N$470,"223.131.01",'243,244,247'!AL$46:AN$470)</f>
        <v>0</v>
      </c>
      <c r="K438" s="469">
        <f ca="1">SUMIF('243,244,247'!$K$46:$N$470,"223.131.01",'243,244,247'!AO$46:AQ$470)</f>
        <v>0</v>
      </c>
      <c r="L438" s="465"/>
    </row>
    <row r="439" spans="1:12" s="6" customFormat="1" ht="19.5" customHeight="1">
      <c r="A439" s="842" t="s">
        <v>249</v>
      </c>
      <c r="B439" s="843"/>
      <c r="C439" s="843"/>
      <c r="D439" s="844"/>
      <c r="E439" s="32"/>
      <c r="F439" s="756" t="s">
        <v>1416</v>
      </c>
      <c r="G439" s="621">
        <v>247</v>
      </c>
      <c r="H439" s="620" t="s">
        <v>243</v>
      </c>
      <c r="I439" s="469">
        <f ca="1">SUMIF('243,244,247'!$K$46:$N$470,"223.131.02",'243,244,247'!AI$46:AK$470)</f>
        <v>36000</v>
      </c>
      <c r="J439" s="469">
        <f ca="1">SUMIF('243,244,247'!$K$46:$N$470,"223.131.02",'243,244,247'!AL$46:AN$470)</f>
        <v>36000</v>
      </c>
      <c r="K439" s="469">
        <f ca="1">SUMIF('243,244,247'!$K$46:$N$470,"223.131.02",'243,244,247'!AO$46:AQ$470)</f>
        <v>36000</v>
      </c>
      <c r="L439" s="465"/>
    </row>
    <row r="440" spans="1:12" s="3" customFormat="1" ht="32.25" customHeight="1">
      <c r="A440" s="830" t="s">
        <v>216</v>
      </c>
      <c r="B440" s="831"/>
      <c r="C440" s="831"/>
      <c r="D440" s="832"/>
      <c r="E440" s="106"/>
      <c r="F440" s="761" t="s">
        <v>6</v>
      </c>
      <c r="G440" s="107">
        <v>247</v>
      </c>
      <c r="H440" s="107">
        <v>223</v>
      </c>
      <c r="I440" s="475">
        <f ca="1">I441</f>
        <v>1554400</v>
      </c>
      <c r="J440" s="475">
        <f t="shared" ref="J440:K440" ca="1" si="44">J441</f>
        <v>1670800</v>
      </c>
      <c r="K440" s="475">
        <f t="shared" ca="1" si="44"/>
        <v>1739700</v>
      </c>
      <c r="L440" s="475">
        <f>L441</f>
        <v>0</v>
      </c>
    </row>
    <row r="441" spans="1:12" s="3" customFormat="1" ht="15.75">
      <c r="A441" s="833" t="s">
        <v>215</v>
      </c>
      <c r="B441" s="834"/>
      <c r="C441" s="834"/>
      <c r="D441" s="835"/>
      <c r="E441" s="53"/>
      <c r="F441" s="768" t="s">
        <v>1416</v>
      </c>
      <c r="G441" s="28">
        <v>247</v>
      </c>
      <c r="H441" s="16" t="s">
        <v>241</v>
      </c>
      <c r="I441" s="469">
        <f ca="1">SUM(I442:I443)</f>
        <v>1554400</v>
      </c>
      <c r="J441" s="469">
        <f ca="1">SUM(J442:J443)</f>
        <v>1670800</v>
      </c>
      <c r="K441" s="469">
        <f ca="1">SUM(K442:K443)</f>
        <v>1739700</v>
      </c>
      <c r="L441" s="469">
        <f>SUM(L442:L443)</f>
        <v>0</v>
      </c>
    </row>
    <row r="442" spans="1:12" s="6" customFormat="1" ht="19.5" customHeight="1">
      <c r="A442" s="845" t="s">
        <v>248</v>
      </c>
      <c r="B442" s="846"/>
      <c r="C442" s="846"/>
      <c r="D442" s="847"/>
      <c r="E442" s="32"/>
      <c r="F442" s="768" t="s">
        <v>1416</v>
      </c>
      <c r="G442" s="621">
        <v>247</v>
      </c>
      <c r="H442" s="620" t="s">
        <v>245</v>
      </c>
      <c r="I442" s="469">
        <f ca="1">SUMIF('243,244,247'!$K$46:$N$470,"223.132.01",'243,244,247'!AI$46:AK$470)</f>
        <v>1143800</v>
      </c>
      <c r="J442" s="469">
        <f ca="1">SUMIF('243,244,247'!$K$46:$N$470,"223.132.01",'243,244,247'!AL$46:AN$470)</f>
        <v>1237600</v>
      </c>
      <c r="K442" s="469">
        <f ca="1">SUMIF('243,244,247'!$K$46:$N$470,"223.132.01",'243,244,247'!AO$46:AQ$470)</f>
        <v>1289600</v>
      </c>
      <c r="L442" s="465"/>
    </row>
    <row r="443" spans="1:12" s="6" customFormat="1" ht="19.5" customHeight="1">
      <c r="A443" s="845" t="s">
        <v>249</v>
      </c>
      <c r="B443" s="846"/>
      <c r="C443" s="846"/>
      <c r="D443" s="847"/>
      <c r="E443" s="32"/>
      <c r="F443" s="768" t="s">
        <v>1416</v>
      </c>
      <c r="G443" s="621">
        <v>247</v>
      </c>
      <c r="H443" s="620" t="s">
        <v>246</v>
      </c>
      <c r="I443" s="469">
        <f ca="1">SUMIF('243,244,247'!$K$46:$N$470,"223.132.02",'243,244,247'!AI$46:AK$470)</f>
        <v>410600</v>
      </c>
      <c r="J443" s="469">
        <f ca="1">SUMIF('243,244,247'!$K$46:$N$470,"223.132.02",'243,244,247'!AL$46:AN$470)</f>
        <v>433200</v>
      </c>
      <c r="K443" s="469">
        <f ca="1">SUMIF('243,244,247'!$K$46:$N$470,"223.132.02",'243,244,247'!AO$46:AQ$470)</f>
        <v>450100</v>
      </c>
      <c r="L443" s="465"/>
    </row>
    <row r="444" spans="1:12" s="3" customFormat="1" ht="30" hidden="1" customHeight="1">
      <c r="A444" s="857" t="s">
        <v>68</v>
      </c>
      <c r="B444" s="858"/>
      <c r="C444" s="858"/>
      <c r="D444" s="858"/>
      <c r="E444" s="120">
        <v>2660</v>
      </c>
      <c r="F444" s="766"/>
      <c r="G444" s="121">
        <v>400</v>
      </c>
      <c r="H444" s="121"/>
      <c r="I444" s="480">
        <f>I445+I446</f>
        <v>0</v>
      </c>
      <c r="J444" s="480">
        <f>J445+J446</f>
        <v>0</v>
      </c>
      <c r="K444" s="480">
        <f>K445+K446</f>
        <v>0</v>
      </c>
      <c r="L444" s="480">
        <f>L445+L446</f>
        <v>0</v>
      </c>
    </row>
    <row r="445" spans="1:12" s="3" customFormat="1" ht="46.5" hidden="1" customHeight="1">
      <c r="A445" s="885" t="s">
        <v>69</v>
      </c>
      <c r="B445" s="886"/>
      <c r="C445" s="886"/>
      <c r="D445" s="886"/>
      <c r="E445" s="32">
        <v>2661</v>
      </c>
      <c r="F445" s="756"/>
      <c r="G445" s="37">
        <v>406</v>
      </c>
      <c r="H445" s="16"/>
      <c r="I445" s="469"/>
      <c r="J445" s="466"/>
      <c r="K445" s="469"/>
      <c r="L445" s="469"/>
    </row>
    <row r="446" spans="1:12" s="3" customFormat="1" ht="33.75" hidden="1" customHeight="1">
      <c r="A446" s="885" t="s">
        <v>70</v>
      </c>
      <c r="B446" s="886"/>
      <c r="C446" s="886"/>
      <c r="D446" s="886"/>
      <c r="E446" s="32">
        <v>2662</v>
      </c>
      <c r="F446" s="756"/>
      <c r="G446" s="37">
        <v>407</v>
      </c>
      <c r="H446" s="16"/>
      <c r="I446" s="469"/>
      <c r="J446" s="466"/>
      <c r="K446" s="469"/>
      <c r="L446" s="469"/>
    </row>
    <row r="447" spans="1:12" s="3" customFormat="1" ht="24.75" customHeight="1">
      <c r="A447" s="892" t="s">
        <v>281</v>
      </c>
      <c r="B447" s="893"/>
      <c r="C447" s="893"/>
      <c r="D447" s="893"/>
      <c r="E447" s="90">
        <v>3000</v>
      </c>
      <c r="F447" s="764"/>
      <c r="G447" s="91">
        <v>100</v>
      </c>
      <c r="H447" s="91"/>
      <c r="I447" s="473">
        <f>SUM(I448:I450)</f>
        <v>0</v>
      </c>
      <c r="J447" s="473">
        <f>SUM(J448:J450)</f>
        <v>0</v>
      </c>
      <c r="K447" s="473">
        <f>SUM(K448:K450)</f>
        <v>0</v>
      </c>
      <c r="L447" s="474" t="s">
        <v>6</v>
      </c>
    </row>
    <row r="448" spans="1:12" s="3" customFormat="1" ht="33" customHeight="1">
      <c r="A448" s="889" t="s">
        <v>278</v>
      </c>
      <c r="B448" s="890"/>
      <c r="C448" s="890"/>
      <c r="D448" s="890"/>
      <c r="E448" s="32">
        <v>3010</v>
      </c>
      <c r="F448" s="756"/>
      <c r="G448" s="37" t="s">
        <v>6</v>
      </c>
      <c r="H448" s="16"/>
      <c r="I448" s="469"/>
      <c r="J448" s="466"/>
      <c r="K448" s="469"/>
      <c r="L448" s="470" t="s">
        <v>6</v>
      </c>
    </row>
    <row r="449" spans="1:12" s="3" customFormat="1" ht="21" customHeight="1">
      <c r="A449" s="889" t="s">
        <v>279</v>
      </c>
      <c r="B449" s="890"/>
      <c r="C449" s="890"/>
      <c r="D449" s="890"/>
      <c r="E449" s="32">
        <v>3020</v>
      </c>
      <c r="F449" s="756"/>
      <c r="G449" s="37" t="s">
        <v>6</v>
      </c>
      <c r="H449" s="16"/>
      <c r="I449" s="469"/>
      <c r="J449" s="466"/>
      <c r="K449" s="469"/>
      <c r="L449" s="470" t="s">
        <v>6</v>
      </c>
    </row>
    <row r="450" spans="1:12" s="3" customFormat="1" ht="21" customHeight="1">
      <c r="A450" s="889" t="s">
        <v>280</v>
      </c>
      <c r="B450" s="890"/>
      <c r="C450" s="890"/>
      <c r="D450" s="890"/>
      <c r="E450" s="32">
        <v>3030</v>
      </c>
      <c r="F450" s="756"/>
      <c r="G450" s="37" t="s">
        <v>6</v>
      </c>
      <c r="H450" s="16"/>
      <c r="I450" s="469"/>
      <c r="J450" s="466"/>
      <c r="K450" s="469"/>
      <c r="L450" s="470" t="s">
        <v>6</v>
      </c>
    </row>
    <row r="451" spans="1:12" s="3" customFormat="1" ht="24" customHeight="1">
      <c r="A451" s="880" t="s">
        <v>8</v>
      </c>
      <c r="B451" s="881"/>
      <c r="C451" s="881"/>
      <c r="D451" s="881"/>
      <c r="E451" s="142">
        <v>4000</v>
      </c>
      <c r="F451" s="757"/>
      <c r="G451" s="138" t="s">
        <v>6</v>
      </c>
      <c r="H451" s="138"/>
      <c r="I451" s="500">
        <f>I452</f>
        <v>0</v>
      </c>
      <c r="J451" s="500">
        <f>J452</f>
        <v>0</v>
      </c>
      <c r="K451" s="500">
        <f>K452</f>
        <v>0</v>
      </c>
      <c r="L451" s="501" t="s">
        <v>6</v>
      </c>
    </row>
    <row r="452" spans="1:12" s="3" customFormat="1" ht="32.25" customHeight="1" thickBot="1">
      <c r="A452" s="887" t="s">
        <v>71</v>
      </c>
      <c r="B452" s="888"/>
      <c r="C452" s="888"/>
      <c r="D452" s="888"/>
      <c r="E452" s="55">
        <v>4010</v>
      </c>
      <c r="F452" s="763"/>
      <c r="G452" s="56">
        <v>610</v>
      </c>
      <c r="H452" s="57"/>
      <c r="I452" s="502"/>
      <c r="J452" s="503"/>
      <c r="K452" s="502"/>
      <c r="L452" s="504" t="s">
        <v>6</v>
      </c>
    </row>
    <row r="453" spans="1:12">
      <c r="A453" s="22"/>
      <c r="B453" s="22"/>
      <c r="C453" s="22"/>
      <c r="D453" s="22"/>
      <c r="E453" s="23"/>
      <c r="F453" s="772"/>
      <c r="G453" s="24"/>
      <c r="H453" s="25"/>
      <c r="I453" s="24"/>
      <c r="J453" s="24"/>
      <c r="K453" s="24"/>
      <c r="L453" s="24"/>
    </row>
    <row r="454" spans="1:12" s="3" customFormat="1" ht="15" customHeight="1">
      <c r="A454" s="891" t="s">
        <v>10</v>
      </c>
      <c r="B454" s="891"/>
      <c r="C454" s="891"/>
      <c r="D454" s="891"/>
      <c r="E454" s="891"/>
      <c r="F454" s="891"/>
      <c r="G454" s="891"/>
      <c r="H454" s="891"/>
      <c r="I454" s="891"/>
      <c r="J454" s="891"/>
      <c r="K454" s="891"/>
      <c r="L454" s="891"/>
    </row>
    <row r="455" spans="1:12" s="3" customFormat="1" ht="15" customHeight="1">
      <c r="A455" s="891" t="s">
        <v>291</v>
      </c>
      <c r="B455" s="891"/>
      <c r="C455" s="891"/>
      <c r="D455" s="891"/>
      <c r="E455" s="891"/>
      <c r="F455" s="891"/>
      <c r="G455" s="891"/>
      <c r="H455" s="891"/>
      <c r="I455" s="891"/>
      <c r="J455" s="891"/>
      <c r="K455" s="891"/>
      <c r="L455" s="891"/>
    </row>
    <row r="456" spans="1:12" ht="15" customHeight="1">
      <c r="A456" s="879"/>
      <c r="B456" s="879"/>
      <c r="C456" s="879"/>
      <c r="D456" s="879"/>
      <c r="E456" s="879"/>
      <c r="F456" s="879"/>
      <c r="G456" s="879"/>
      <c r="H456" s="879"/>
    </row>
  </sheetData>
  <autoFilter ref="A6:N452">
    <filterColumn colId="0" showButton="0"/>
    <filterColumn colId="1" showButton="0"/>
    <filterColumn colId="2" showButton="0"/>
    <filterColumn colId="9" showButton="0"/>
  </autoFilter>
  <mergeCells count="417">
    <mergeCell ref="A101:D101"/>
    <mergeCell ref="A118:D118"/>
    <mergeCell ref="A128:D128"/>
    <mergeCell ref="A135:D135"/>
    <mergeCell ref="A73:D73"/>
    <mergeCell ref="A83:D83"/>
    <mergeCell ref="A441:D441"/>
    <mergeCell ref="A442:D442"/>
    <mergeCell ref="A443:D443"/>
    <mergeCell ref="A183:D183"/>
    <mergeCell ref="A434:D434"/>
    <mergeCell ref="A435:D435"/>
    <mergeCell ref="A436:D436"/>
    <mergeCell ref="A437:D437"/>
    <mergeCell ref="A438:D438"/>
    <mergeCell ref="A439:D439"/>
    <mergeCell ref="A440:D440"/>
    <mergeCell ref="A381:D381"/>
    <mergeCell ref="A324:D324"/>
    <mergeCell ref="A416:D416"/>
    <mergeCell ref="A407:D407"/>
    <mergeCell ref="A408:D408"/>
    <mergeCell ref="A409:D409"/>
    <mergeCell ref="A370:D370"/>
    <mergeCell ref="A398:D398"/>
    <mergeCell ref="A389:D389"/>
    <mergeCell ref="A358:D358"/>
    <mergeCell ref="A359:D359"/>
    <mergeCell ref="A360:D360"/>
    <mergeCell ref="A361:D361"/>
    <mergeCell ref="A376:D376"/>
    <mergeCell ref="A377:D377"/>
    <mergeCell ref="A378:D378"/>
    <mergeCell ref="A379:D379"/>
    <mergeCell ref="A380:D380"/>
    <mergeCell ref="A385:D385"/>
    <mergeCell ref="A388:D388"/>
    <mergeCell ref="A387:D387"/>
    <mergeCell ref="A371:D371"/>
    <mergeCell ref="A386:D386"/>
    <mergeCell ref="A249:D249"/>
    <mergeCell ref="A223:D223"/>
    <mergeCell ref="A225:D225"/>
    <mergeCell ref="A226:D226"/>
    <mergeCell ref="A227:D227"/>
    <mergeCell ref="A238:D238"/>
    <mergeCell ref="A239:D239"/>
    <mergeCell ref="A243:D243"/>
    <mergeCell ref="A247:D247"/>
    <mergeCell ref="A240:D240"/>
    <mergeCell ref="A228:D228"/>
    <mergeCell ref="A237:D237"/>
    <mergeCell ref="A248:D248"/>
    <mergeCell ref="A217:D217"/>
    <mergeCell ref="A220:D220"/>
    <mergeCell ref="A221:D221"/>
    <mergeCell ref="A222:D222"/>
    <mergeCell ref="A242:D242"/>
    <mergeCell ref="A245:D245"/>
    <mergeCell ref="A246:D246"/>
    <mergeCell ref="A244:D244"/>
    <mergeCell ref="A241:D241"/>
    <mergeCell ref="A224:D224"/>
    <mergeCell ref="A219:D219"/>
    <mergeCell ref="A218:D218"/>
    <mergeCell ref="A232:D232"/>
    <mergeCell ref="A233:D233"/>
    <mergeCell ref="A234:D234"/>
    <mergeCell ref="A214:D214"/>
    <mergeCell ref="A215:D215"/>
    <mergeCell ref="A216:D216"/>
    <mergeCell ref="A194:D194"/>
    <mergeCell ref="A195:D195"/>
    <mergeCell ref="A196:D196"/>
    <mergeCell ref="A197:D197"/>
    <mergeCell ref="A198:D198"/>
    <mergeCell ref="A200:D200"/>
    <mergeCell ref="A201:D201"/>
    <mergeCell ref="A202:D202"/>
    <mergeCell ref="A203:D203"/>
    <mergeCell ref="A199:D199"/>
    <mergeCell ref="A205:D205"/>
    <mergeCell ref="A212:D212"/>
    <mergeCell ref="A175:D175"/>
    <mergeCell ref="A176:D176"/>
    <mergeCell ref="A192:D192"/>
    <mergeCell ref="A208:D208"/>
    <mergeCell ref="A209:D209"/>
    <mergeCell ref="A207:D207"/>
    <mergeCell ref="A213:D213"/>
    <mergeCell ref="A211:D211"/>
    <mergeCell ref="A193:D193"/>
    <mergeCell ref="A210:D210"/>
    <mergeCell ref="A185:D185"/>
    <mergeCell ref="A191:D191"/>
    <mergeCell ref="A165:D165"/>
    <mergeCell ref="A166:D166"/>
    <mergeCell ref="A167:D167"/>
    <mergeCell ref="A152:D152"/>
    <mergeCell ref="A153:D153"/>
    <mergeCell ref="A190:D190"/>
    <mergeCell ref="A204:D204"/>
    <mergeCell ref="A169:D169"/>
    <mergeCell ref="A170:D170"/>
    <mergeCell ref="A171:D171"/>
    <mergeCell ref="A180:D180"/>
    <mergeCell ref="A181:D181"/>
    <mergeCell ref="A182:D182"/>
    <mergeCell ref="A172:D172"/>
    <mergeCell ref="A187:D187"/>
    <mergeCell ref="A188:D188"/>
    <mergeCell ref="A189:D189"/>
    <mergeCell ref="A184:D184"/>
    <mergeCell ref="A178:D178"/>
    <mergeCell ref="A179:D179"/>
    <mergeCell ref="A186:D186"/>
    <mergeCell ref="A177:D177"/>
    <mergeCell ref="A173:D173"/>
    <mergeCell ref="A174:D174"/>
    <mergeCell ref="A86:D86"/>
    <mergeCell ref="A87:D87"/>
    <mergeCell ref="A88:D88"/>
    <mergeCell ref="A90:D90"/>
    <mergeCell ref="A91:D91"/>
    <mergeCell ref="A51:D51"/>
    <mergeCell ref="A61:D61"/>
    <mergeCell ref="A64:D64"/>
    <mergeCell ref="A58:D58"/>
    <mergeCell ref="A70:D70"/>
    <mergeCell ref="A71:D71"/>
    <mergeCell ref="A76:D76"/>
    <mergeCell ref="A77:D77"/>
    <mergeCell ref="A78:D78"/>
    <mergeCell ref="A79:D79"/>
    <mergeCell ref="A80:D80"/>
    <mergeCell ref="A81:D81"/>
    <mergeCell ref="A82:D82"/>
    <mergeCell ref="A85:D85"/>
    <mergeCell ref="A55:D55"/>
    <mergeCell ref="A74:D74"/>
    <mergeCell ref="A89:D89"/>
    <mergeCell ref="A75:D75"/>
    <mergeCell ref="A84:D84"/>
    <mergeCell ref="A122:D122"/>
    <mergeCell ref="A123:D123"/>
    <mergeCell ref="A124:D124"/>
    <mergeCell ref="A132:D132"/>
    <mergeCell ref="A130:D130"/>
    <mergeCell ref="A133:D133"/>
    <mergeCell ref="A113:D113"/>
    <mergeCell ref="A114:D114"/>
    <mergeCell ref="A115:D115"/>
    <mergeCell ref="A116:D116"/>
    <mergeCell ref="A129:D129"/>
    <mergeCell ref="A119:D119"/>
    <mergeCell ref="A120:D120"/>
    <mergeCell ref="A117:D117"/>
    <mergeCell ref="A125:D125"/>
    <mergeCell ref="A126:D126"/>
    <mergeCell ref="A127:D127"/>
    <mergeCell ref="A23:D23"/>
    <mergeCell ref="A25:D25"/>
    <mergeCell ref="A33:D33"/>
    <mergeCell ref="A34:D34"/>
    <mergeCell ref="A41:D41"/>
    <mergeCell ref="A47:D47"/>
    <mergeCell ref="A35:D35"/>
    <mergeCell ref="A36:D36"/>
    <mergeCell ref="A38:D38"/>
    <mergeCell ref="A31:D31"/>
    <mergeCell ref="A39:D39"/>
    <mergeCell ref="A32:D32"/>
    <mergeCell ref="A45:D45"/>
    <mergeCell ref="A26:D26"/>
    <mergeCell ref="A40:D40"/>
    <mergeCell ref="A46:D46"/>
    <mergeCell ref="A42:D42"/>
    <mergeCell ref="A43:D43"/>
    <mergeCell ref="A44:D44"/>
    <mergeCell ref="A27:D27"/>
    <mergeCell ref="A29:D29"/>
    <mergeCell ref="A28:D28"/>
    <mergeCell ref="A2:L2"/>
    <mergeCell ref="A4:D5"/>
    <mergeCell ref="E4:E5"/>
    <mergeCell ref="G4:G5"/>
    <mergeCell ref="I4:L4"/>
    <mergeCell ref="H4:H5"/>
    <mergeCell ref="A22:D22"/>
    <mergeCell ref="A17:D17"/>
    <mergeCell ref="A19:D19"/>
    <mergeCell ref="A6:D6"/>
    <mergeCell ref="A14:D14"/>
    <mergeCell ref="A15:D15"/>
    <mergeCell ref="A9:D9"/>
    <mergeCell ref="A7:D7"/>
    <mergeCell ref="A13:D13"/>
    <mergeCell ref="A8:D8"/>
    <mergeCell ref="A18:D18"/>
    <mergeCell ref="A20:D20"/>
    <mergeCell ref="A10:D10"/>
    <mergeCell ref="A11:D11"/>
    <mergeCell ref="A12:D12"/>
    <mergeCell ref="F4:F5"/>
    <mergeCell ref="A141:D141"/>
    <mergeCell ref="A456:H456"/>
    <mergeCell ref="A451:D451"/>
    <mergeCell ref="A229:D229"/>
    <mergeCell ref="A230:D230"/>
    <mergeCell ref="A444:D444"/>
    <mergeCell ref="A445:D445"/>
    <mergeCell ref="A446:D446"/>
    <mergeCell ref="A452:D452"/>
    <mergeCell ref="A265:D265"/>
    <mergeCell ref="A264:D264"/>
    <mergeCell ref="A448:D448"/>
    <mergeCell ref="A449:D449"/>
    <mergeCell ref="A450:D450"/>
    <mergeCell ref="A455:L455"/>
    <mergeCell ref="A447:D447"/>
    <mergeCell ref="A454:L454"/>
    <mergeCell ref="A231:D231"/>
    <mergeCell ref="A235:D235"/>
    <mergeCell ref="A236:D236"/>
    <mergeCell ref="A287:D287"/>
    <mergeCell ref="A277:D277"/>
    <mergeCell ref="A159:D159"/>
    <mergeCell ref="A163:D163"/>
    <mergeCell ref="A72:D72"/>
    <mergeCell ref="A68:D68"/>
    <mergeCell ref="A69:D69"/>
    <mergeCell ref="A121:D121"/>
    <mergeCell ref="A110:D110"/>
    <mergeCell ref="A94:D94"/>
    <mergeCell ref="A95:D95"/>
    <mergeCell ref="A96:D96"/>
    <mergeCell ref="A97:D97"/>
    <mergeCell ref="A92:D92"/>
    <mergeCell ref="A98:D98"/>
    <mergeCell ref="A99:D99"/>
    <mergeCell ref="A100:D100"/>
    <mergeCell ref="A107:D107"/>
    <mergeCell ref="A93:D93"/>
    <mergeCell ref="A102:D102"/>
    <mergeCell ref="A103:D103"/>
    <mergeCell ref="A104:D104"/>
    <mergeCell ref="A105:D105"/>
    <mergeCell ref="A106:D106"/>
    <mergeCell ref="A108:D108"/>
    <mergeCell ref="A111:D111"/>
    <mergeCell ref="A112:D112"/>
    <mergeCell ref="A109:D109"/>
    <mergeCell ref="A48:D48"/>
    <mergeCell ref="A49:D49"/>
    <mergeCell ref="A50:D50"/>
    <mergeCell ref="A53:D53"/>
    <mergeCell ref="A56:D56"/>
    <mergeCell ref="A62:D62"/>
    <mergeCell ref="A63:D63"/>
    <mergeCell ref="A65:D65"/>
    <mergeCell ref="A67:D67"/>
    <mergeCell ref="A57:D57"/>
    <mergeCell ref="A60:D60"/>
    <mergeCell ref="A52:D52"/>
    <mergeCell ref="A66:D66"/>
    <mergeCell ref="A54:D54"/>
    <mergeCell ref="A59:D59"/>
    <mergeCell ref="A149:D149"/>
    <mergeCell ref="A206:D206"/>
    <mergeCell ref="A131:D131"/>
    <mergeCell ref="A145:D145"/>
    <mergeCell ref="A146:D146"/>
    <mergeCell ref="A147:D147"/>
    <mergeCell ref="A148:D148"/>
    <mergeCell ref="A151:D151"/>
    <mergeCell ref="A156:D156"/>
    <mergeCell ref="A157:D157"/>
    <mergeCell ref="A158:D158"/>
    <mergeCell ref="A160:D160"/>
    <mergeCell ref="A161:D161"/>
    <mergeCell ref="A162:D162"/>
    <mergeCell ref="A168:D168"/>
    <mergeCell ref="A136:D136"/>
    <mergeCell ref="A138:D138"/>
    <mergeCell ref="A134:D134"/>
    <mergeCell ref="A139:D139"/>
    <mergeCell ref="A140:D140"/>
    <mergeCell ref="A155:D155"/>
    <mergeCell ref="A164:D164"/>
    <mergeCell ref="A154:D154"/>
    <mergeCell ref="A150:D150"/>
    <mergeCell ref="A269:D269"/>
    <mergeCell ref="A266:D266"/>
    <mergeCell ref="A271:D271"/>
    <mergeCell ref="A272:D272"/>
    <mergeCell ref="A322:D322"/>
    <mergeCell ref="A348:D348"/>
    <mergeCell ref="A250:D250"/>
    <mergeCell ref="A253:D253"/>
    <mergeCell ref="A254:D254"/>
    <mergeCell ref="A257:D257"/>
    <mergeCell ref="A258:D258"/>
    <mergeCell ref="A255:D255"/>
    <mergeCell ref="A259:D259"/>
    <mergeCell ref="A263:D263"/>
    <mergeCell ref="A251:D251"/>
    <mergeCell ref="A252:D252"/>
    <mergeCell ref="A256:D256"/>
    <mergeCell ref="A260:D260"/>
    <mergeCell ref="A268:D268"/>
    <mergeCell ref="A275:D275"/>
    <mergeCell ref="A276:D276"/>
    <mergeCell ref="A261:D261"/>
    <mergeCell ref="A262:D262"/>
    <mergeCell ref="A267:D267"/>
    <mergeCell ref="A288:D288"/>
    <mergeCell ref="A280:D280"/>
    <mergeCell ref="A281:D281"/>
    <mergeCell ref="A285:D285"/>
    <mergeCell ref="A299:D299"/>
    <mergeCell ref="A303:D303"/>
    <mergeCell ref="A304:D304"/>
    <mergeCell ref="A284:D284"/>
    <mergeCell ref="A274:D274"/>
    <mergeCell ref="A294:D294"/>
    <mergeCell ref="A301:D301"/>
    <mergeCell ref="A286:D286"/>
    <mergeCell ref="A356:D356"/>
    <mergeCell ref="A357:D357"/>
    <mergeCell ref="A306:D306"/>
    <mergeCell ref="A315:D315"/>
    <mergeCell ref="A316:D316"/>
    <mergeCell ref="A317:D317"/>
    <mergeCell ref="A318:D318"/>
    <mergeCell ref="A307:D307"/>
    <mergeCell ref="A308:D308"/>
    <mergeCell ref="A309:D309"/>
    <mergeCell ref="A323:D323"/>
    <mergeCell ref="A352:D352"/>
    <mergeCell ref="A355:D355"/>
    <mergeCell ref="A319:D319"/>
    <mergeCell ref="A349:D349"/>
    <mergeCell ref="A350:D350"/>
    <mergeCell ref="A351:D351"/>
    <mergeCell ref="A345:D345"/>
    <mergeCell ref="A431:D431"/>
    <mergeCell ref="A419:D419"/>
    <mergeCell ref="A420:D420"/>
    <mergeCell ref="A421:D421"/>
    <mergeCell ref="A422:D422"/>
    <mergeCell ref="A425:D425"/>
    <mergeCell ref="A366:D366"/>
    <mergeCell ref="A367:D367"/>
    <mergeCell ref="A368:D368"/>
    <mergeCell ref="A369:D369"/>
    <mergeCell ref="A384:D384"/>
    <mergeCell ref="A406:D406"/>
    <mergeCell ref="A395:D395"/>
    <mergeCell ref="A390:D390"/>
    <mergeCell ref="A396:D396"/>
    <mergeCell ref="A417:D417"/>
    <mergeCell ref="A418:D418"/>
    <mergeCell ref="A411:D411"/>
    <mergeCell ref="A412:D412"/>
    <mergeCell ref="A399:D399"/>
    <mergeCell ref="A400:D400"/>
    <mergeCell ref="A401:D401"/>
    <mergeCell ref="A410:D410"/>
    <mergeCell ref="A397:D397"/>
    <mergeCell ref="A270:D270"/>
    <mergeCell ref="A273:D273"/>
    <mergeCell ref="A426:D426"/>
    <mergeCell ref="A427:D427"/>
    <mergeCell ref="A428:D428"/>
    <mergeCell ref="A429:D429"/>
    <mergeCell ref="A430:D430"/>
    <mergeCell ref="A320:D320"/>
    <mergeCell ref="A341:D341"/>
    <mergeCell ref="A342:D342"/>
    <mergeCell ref="A343:D343"/>
    <mergeCell ref="A344:D344"/>
    <mergeCell ref="A346:D346"/>
    <mergeCell ref="A347:D347"/>
    <mergeCell ref="A333:D333"/>
    <mergeCell ref="A334:D334"/>
    <mergeCell ref="A335:D335"/>
    <mergeCell ref="A336:D336"/>
    <mergeCell ref="A337:D337"/>
    <mergeCell ref="A338:D338"/>
    <mergeCell ref="A340:D340"/>
    <mergeCell ref="A339:D339"/>
    <mergeCell ref="A321:D321"/>
    <mergeCell ref="A305:D305"/>
    <mergeCell ref="A142:D142"/>
    <mergeCell ref="A137:D137"/>
    <mergeCell ref="A144:D144"/>
    <mergeCell ref="A143:D143"/>
    <mergeCell ref="A302:D302"/>
    <mergeCell ref="A21:D21"/>
    <mergeCell ref="A16:D16"/>
    <mergeCell ref="A24:D24"/>
    <mergeCell ref="A30:D30"/>
    <mergeCell ref="A37:D37"/>
    <mergeCell ref="A296:D296"/>
    <mergeCell ref="A300:D300"/>
    <mergeCell ref="A289:D289"/>
    <mergeCell ref="A290:D290"/>
    <mergeCell ref="A291:D291"/>
    <mergeCell ref="A292:D292"/>
    <mergeCell ref="A293:D293"/>
    <mergeCell ref="A298:D298"/>
    <mergeCell ref="A278:D278"/>
    <mergeCell ref="A295:D295"/>
    <mergeCell ref="A297:D297"/>
    <mergeCell ref="A279:D279"/>
    <mergeCell ref="A282:D282"/>
    <mergeCell ref="A283:D283"/>
  </mergeCells>
  <pageMargins left="0.78740157480314965" right="0.39370078740157483" top="0.59055118110236227" bottom="0.35433070866141736" header="0.31496062992125984" footer="0"/>
  <pageSetup paperSize="9" scale="39" fitToHeight="2" orientation="portrait" r:id="rId1"/>
  <headerFooter differentFirst="1">
    <oddHeader>&amp;C&amp;"Times New Roman,обычный"&amp;P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40"/>
  <sheetViews>
    <sheetView view="pageBreakPreview" topLeftCell="A53" zoomScaleNormal="100" zoomScaleSheetLayoutView="100" workbookViewId="0">
      <selection activeCell="G59" sqref="G59:Y59"/>
    </sheetView>
  </sheetViews>
  <sheetFormatPr defaultColWidth="0.85546875" defaultRowHeight="15"/>
  <cols>
    <col min="1" max="52" width="3.85546875" style="279" customWidth="1"/>
    <col min="53" max="53" width="0.85546875" style="279"/>
    <col min="54" max="16384" width="0.85546875" style="280"/>
  </cols>
  <sheetData>
    <row r="1" spans="1:53" ht="50.1" customHeight="1">
      <c r="A1" s="1306" t="s">
        <v>1255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364"/>
    </row>
    <row r="2" spans="1:53" s="251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</row>
    <row r="3" spans="1:53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363"/>
    </row>
    <row r="4" spans="1:53" ht="28.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1" t="s">
        <v>1045</v>
      </c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363"/>
    </row>
    <row r="5" spans="1:53" ht="1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363"/>
    </row>
    <row r="6" spans="1:53" ht="1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335"/>
    </row>
    <row r="7" spans="1:53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786" t="s">
        <v>298</v>
      </c>
      <c r="M7" s="1786"/>
      <c r="N7" s="1786"/>
      <c r="O7" s="1786"/>
      <c r="P7" s="1786"/>
      <c r="Q7" s="1786"/>
      <c r="R7" s="1786"/>
      <c r="S7" s="1786"/>
      <c r="T7" s="1786"/>
      <c r="U7" s="1786"/>
      <c r="V7" s="1786"/>
      <c r="W7" s="1786"/>
      <c r="X7" s="1786"/>
      <c r="Y7" s="1786"/>
      <c r="Z7" s="1786"/>
      <c r="AA7" s="1786"/>
      <c r="AB7" s="1786"/>
      <c r="AC7" s="1786"/>
      <c r="AD7" s="1786"/>
      <c r="AE7" s="1786"/>
      <c r="AF7" s="1786"/>
      <c r="AG7" s="1786"/>
      <c r="AH7" s="1786"/>
      <c r="AI7" s="1786"/>
      <c r="AJ7" s="1786"/>
      <c r="AK7" s="1786"/>
      <c r="AL7" s="1786"/>
      <c r="AM7" s="1786"/>
      <c r="AN7" s="1786"/>
      <c r="AO7" s="1786"/>
      <c r="AP7" s="1786"/>
      <c r="AQ7" s="1786"/>
      <c r="AR7" s="1786"/>
      <c r="AS7" s="1786"/>
      <c r="AT7" s="1786"/>
      <c r="AU7" s="1786"/>
      <c r="AV7" s="1786"/>
      <c r="AW7" s="1786"/>
      <c r="AX7" s="1786"/>
      <c r="AY7" s="1786"/>
      <c r="AZ7" s="1786"/>
      <c r="BA7" s="386"/>
    </row>
    <row r="8" spans="1:53" s="251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</row>
    <row r="9" spans="1:53" ht="15" customHeight="1"/>
    <row r="10" spans="1:53" s="257" customFormat="1">
      <c r="A10" s="177"/>
      <c r="B10" s="1305" t="s">
        <v>818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359"/>
      <c r="AU10" s="359"/>
      <c r="AV10" s="359"/>
      <c r="AW10" s="359"/>
      <c r="AX10" s="359"/>
      <c r="AY10" s="359"/>
      <c r="AZ10" s="359"/>
      <c r="BA10" s="177"/>
    </row>
    <row r="11" spans="1:53" s="257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s="257" customFormat="1" ht="24.95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  <c r="BA12" s="177"/>
    </row>
    <row r="13" spans="1:53" s="257" customFormat="1" ht="24.95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1212</v>
      </c>
      <c r="AD13" s="1052"/>
      <c r="AE13" s="1052"/>
      <c r="AF13" s="1052"/>
      <c r="AG13" s="1052"/>
      <c r="AH13" s="1052"/>
      <c r="AI13" s="1052"/>
      <c r="AJ13" s="1053"/>
      <c r="AK13" s="1044" t="s">
        <v>1213</v>
      </c>
      <c r="AL13" s="1044"/>
      <c r="AM13" s="1044"/>
      <c r="AN13" s="1044"/>
      <c r="AO13" s="1044"/>
      <c r="AP13" s="1044"/>
      <c r="AQ13" s="1044"/>
      <c r="AR13" s="1044"/>
      <c r="AS13" s="1052" t="s">
        <v>1214</v>
      </c>
      <c r="AT13" s="1052"/>
      <c r="AU13" s="1052"/>
      <c r="AV13" s="1052"/>
      <c r="AW13" s="1052"/>
      <c r="AX13" s="1052"/>
      <c r="AY13" s="1052"/>
      <c r="AZ13" s="1052"/>
      <c r="BA13" s="177"/>
    </row>
    <row r="14" spans="1:53" s="257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  <c r="BA14" s="177"/>
    </row>
    <row r="15" spans="1:53" s="378" customFormat="1" ht="15" customHeight="1">
      <c r="A15" s="258"/>
      <c r="B15" s="1181">
        <v>1</v>
      </c>
      <c r="C15" s="1181"/>
      <c r="D15" s="1181"/>
      <c r="E15" s="1181"/>
      <c r="F15" s="1181"/>
      <c r="G15" s="1181"/>
      <c r="H15" s="1181"/>
      <c r="I15" s="1181"/>
      <c r="J15" s="1181"/>
      <c r="K15" s="1181"/>
      <c r="L15" s="1181"/>
      <c r="M15" s="1181"/>
      <c r="N15" s="1181"/>
      <c r="O15" s="1181"/>
      <c r="P15" s="1181"/>
      <c r="Q15" s="1181"/>
      <c r="R15" s="1181"/>
      <c r="S15" s="1181"/>
      <c r="T15" s="1181"/>
      <c r="U15" s="1181"/>
      <c r="V15" s="1181"/>
      <c r="W15" s="1181"/>
      <c r="X15" s="1181"/>
      <c r="Y15" s="1182"/>
      <c r="Z15" s="1183" t="s">
        <v>307</v>
      </c>
      <c r="AA15" s="1181"/>
      <c r="AB15" s="1182"/>
      <c r="AC15" s="1183" t="s">
        <v>308</v>
      </c>
      <c r="AD15" s="1181"/>
      <c r="AE15" s="1181"/>
      <c r="AF15" s="1181"/>
      <c r="AG15" s="1181"/>
      <c r="AH15" s="1181"/>
      <c r="AI15" s="1181"/>
      <c r="AJ15" s="1182"/>
      <c r="AK15" s="1183" t="s">
        <v>309</v>
      </c>
      <c r="AL15" s="1181"/>
      <c r="AM15" s="1181"/>
      <c r="AN15" s="1181"/>
      <c r="AO15" s="1181"/>
      <c r="AP15" s="1181"/>
      <c r="AQ15" s="1181"/>
      <c r="AR15" s="1182"/>
      <c r="AS15" s="1183" t="s">
        <v>310</v>
      </c>
      <c r="AT15" s="1181"/>
      <c r="AU15" s="1181"/>
      <c r="AV15" s="1181"/>
      <c r="AW15" s="1181"/>
      <c r="AX15" s="1181"/>
      <c r="AY15" s="1181"/>
      <c r="AZ15" s="1181"/>
      <c r="BA15" s="379"/>
    </row>
    <row r="16" spans="1:53" s="378" customFormat="1" ht="15" customHeight="1">
      <c r="A16" s="258"/>
      <c r="B16" s="1136" t="s">
        <v>817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041" t="s">
        <v>312</v>
      </c>
      <c r="AA16" s="1041"/>
      <c r="AB16" s="1041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4"/>
      <c r="AL16" s="1044"/>
      <c r="AM16" s="1044"/>
      <c r="AN16" s="1044"/>
      <c r="AO16" s="1044"/>
      <c r="AP16" s="1044"/>
      <c r="AQ16" s="1044"/>
      <c r="AR16" s="1044"/>
      <c r="AS16" s="1044"/>
      <c r="AT16" s="1044"/>
      <c r="AU16" s="1044"/>
      <c r="AV16" s="1044"/>
      <c r="AW16" s="1044"/>
      <c r="AX16" s="1044"/>
      <c r="AY16" s="1044"/>
      <c r="AZ16" s="1044"/>
      <c r="BA16" s="379"/>
    </row>
    <row r="17" spans="1:54" s="378" customFormat="1" ht="15" customHeight="1">
      <c r="A17" s="258"/>
      <c r="B17" s="1048" t="s">
        <v>816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041" t="s">
        <v>314</v>
      </c>
      <c r="AA17" s="1041"/>
      <c r="AB17" s="1041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4"/>
      <c r="AU17" s="1044"/>
      <c r="AV17" s="1044"/>
      <c r="AW17" s="1044"/>
      <c r="AX17" s="1044"/>
      <c r="AY17" s="1044"/>
      <c r="AZ17" s="1044"/>
      <c r="BA17" s="379"/>
    </row>
    <row r="18" spans="1:54" s="257" customFormat="1">
      <c r="A18" s="177"/>
      <c r="B18" s="1338" t="s">
        <v>815</v>
      </c>
      <c r="C18" s="1339"/>
      <c r="D18" s="1339"/>
      <c r="E18" s="1339"/>
      <c r="F18" s="1339"/>
      <c r="G18" s="1339"/>
      <c r="H18" s="1339"/>
      <c r="I18" s="1339"/>
      <c r="J18" s="1339"/>
      <c r="K18" s="1339"/>
      <c r="L18" s="1339"/>
      <c r="M18" s="1339"/>
      <c r="N18" s="1339"/>
      <c r="O18" s="1339"/>
      <c r="P18" s="1339"/>
      <c r="Q18" s="1339"/>
      <c r="R18" s="1339"/>
      <c r="S18" s="1339"/>
      <c r="T18" s="1339"/>
      <c r="U18" s="1339"/>
      <c r="V18" s="1339"/>
      <c r="W18" s="1339"/>
      <c r="X18" s="1339"/>
      <c r="Y18" s="1340"/>
      <c r="Z18" s="1041" t="s">
        <v>316</v>
      </c>
      <c r="AA18" s="1041"/>
      <c r="AB18" s="1041"/>
      <c r="AC18" s="1172">
        <f>AC39-AC16</f>
        <v>0</v>
      </c>
      <c r="AD18" s="1044"/>
      <c r="AE18" s="1044"/>
      <c r="AF18" s="1044"/>
      <c r="AG18" s="1044"/>
      <c r="AH18" s="1044"/>
      <c r="AI18" s="1044"/>
      <c r="AJ18" s="1044"/>
      <c r="AK18" s="1172">
        <f>AK39</f>
        <v>0</v>
      </c>
      <c r="AL18" s="1044"/>
      <c r="AM18" s="1044"/>
      <c r="AN18" s="1044"/>
      <c r="AO18" s="1044"/>
      <c r="AP18" s="1044"/>
      <c r="AQ18" s="1044"/>
      <c r="AR18" s="1044"/>
      <c r="AS18" s="1172">
        <f>AS39</f>
        <v>0</v>
      </c>
      <c r="AT18" s="1044"/>
      <c r="AU18" s="1044"/>
      <c r="AV18" s="1044"/>
      <c r="AW18" s="1044"/>
      <c r="AX18" s="1044"/>
      <c r="AY18" s="1044"/>
      <c r="AZ18" s="1044"/>
      <c r="BA18" s="177"/>
    </row>
    <row r="19" spans="1:54" s="384" customFormat="1" ht="15" customHeight="1">
      <c r="A19" s="385"/>
      <c r="B19" s="1048" t="s">
        <v>814</v>
      </c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50"/>
      <c r="Z19" s="1041" t="s">
        <v>318</v>
      </c>
      <c r="AA19" s="1041"/>
      <c r="AB19" s="1041"/>
      <c r="AC19" s="1044"/>
      <c r="AD19" s="1044"/>
      <c r="AE19" s="1044"/>
      <c r="AF19" s="1044"/>
      <c r="AG19" s="1044"/>
      <c r="AH19" s="1044"/>
      <c r="AI19" s="1044"/>
      <c r="AJ19" s="1044"/>
      <c r="AK19" s="1044"/>
      <c r="AL19" s="1044"/>
      <c r="AM19" s="1044"/>
      <c r="AN19" s="1044"/>
      <c r="AO19" s="1044"/>
      <c r="AP19" s="1044"/>
      <c r="AQ19" s="1044"/>
      <c r="AR19" s="1044"/>
      <c r="AS19" s="1044"/>
      <c r="AT19" s="1044"/>
      <c r="AU19" s="1044"/>
      <c r="AV19" s="1044"/>
      <c r="AW19" s="1044"/>
      <c r="AX19" s="1044"/>
      <c r="AY19" s="1044"/>
      <c r="AZ19" s="1044"/>
      <c r="BA19" s="385"/>
    </row>
    <row r="20" spans="1:54" s="384" customFormat="1">
      <c r="A20" s="385"/>
      <c r="B20" s="1136" t="s">
        <v>813</v>
      </c>
      <c r="C20" s="1136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6"/>
      <c r="X20" s="1136"/>
      <c r="Y20" s="1136"/>
      <c r="Z20" s="1041" t="s">
        <v>320</v>
      </c>
      <c r="AA20" s="1041"/>
      <c r="AB20" s="1041"/>
      <c r="AC20" s="1044"/>
      <c r="AD20" s="1044"/>
      <c r="AE20" s="1044"/>
      <c r="AF20" s="1044"/>
      <c r="AG20" s="1044"/>
      <c r="AH20" s="1044"/>
      <c r="AI20" s="1044"/>
      <c r="AJ20" s="1044"/>
      <c r="AK20" s="1044"/>
      <c r="AL20" s="1044"/>
      <c r="AM20" s="1044"/>
      <c r="AN20" s="1044"/>
      <c r="AO20" s="1044"/>
      <c r="AP20" s="1044"/>
      <c r="AQ20" s="1044"/>
      <c r="AR20" s="1044"/>
      <c r="AS20" s="1044"/>
      <c r="AT20" s="1044"/>
      <c r="AU20" s="1044"/>
      <c r="AV20" s="1044"/>
      <c r="AW20" s="1044"/>
      <c r="AX20" s="1044"/>
      <c r="AY20" s="1044"/>
      <c r="AZ20" s="1044"/>
      <c r="BA20" s="385"/>
    </row>
    <row r="21" spans="1:54" s="257" customFormat="1" ht="33" customHeight="1">
      <c r="A21" s="177"/>
      <c r="B21" s="1043" t="s">
        <v>812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1" t="s">
        <v>322</v>
      </c>
      <c r="AA21" s="1041"/>
      <c r="AB21" s="1041"/>
      <c r="AC21" s="1172">
        <f>AC18+AC16-AC17-AC19+AC20</f>
        <v>0</v>
      </c>
      <c r="AD21" s="1044"/>
      <c r="AE21" s="1044"/>
      <c r="AF21" s="1044"/>
      <c r="AG21" s="1044"/>
      <c r="AH21" s="1044"/>
      <c r="AI21" s="1044"/>
      <c r="AJ21" s="1044"/>
      <c r="AK21" s="1172">
        <f>AK18+AK16-AK17-AK19+AK20</f>
        <v>0</v>
      </c>
      <c r="AL21" s="1044"/>
      <c r="AM21" s="1044"/>
      <c r="AN21" s="1044"/>
      <c r="AO21" s="1044"/>
      <c r="AP21" s="1044"/>
      <c r="AQ21" s="1044"/>
      <c r="AR21" s="1044"/>
      <c r="AS21" s="1172">
        <f>AS18+AS16-AS17-AS19+AS20</f>
        <v>0</v>
      </c>
      <c r="AT21" s="1044"/>
      <c r="AU21" s="1044"/>
      <c r="AV21" s="1044"/>
      <c r="AW21" s="1044"/>
      <c r="AX21" s="1044"/>
      <c r="AY21" s="1044"/>
      <c r="AZ21" s="1044"/>
      <c r="BA21" s="177"/>
    </row>
    <row r="22" spans="1:54" s="257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0</v>
      </c>
      <c r="AD22" s="1042"/>
      <c r="AE22" s="1042"/>
      <c r="AF22" s="1042"/>
      <c r="AG22" s="1042"/>
      <c r="AH22" s="1042"/>
      <c r="AI22" s="1042"/>
      <c r="AJ22" s="1042"/>
      <c r="AK22" s="1042">
        <f>AK21</f>
        <v>0</v>
      </c>
      <c r="AL22" s="1042"/>
      <c r="AM22" s="1042"/>
      <c r="AN22" s="1042"/>
      <c r="AO22" s="1042"/>
      <c r="AP22" s="1042"/>
      <c r="AQ22" s="1042"/>
      <c r="AR22" s="1042"/>
      <c r="AS22" s="1042">
        <f>AS21</f>
        <v>0</v>
      </c>
      <c r="AT22" s="1042"/>
      <c r="AU22" s="1042"/>
      <c r="AV22" s="1042"/>
      <c r="AW22" s="1042"/>
      <c r="AX22" s="1042"/>
      <c r="AY22" s="1042"/>
      <c r="AZ22" s="1042"/>
      <c r="BA22" s="177"/>
    </row>
    <row r="23" spans="1:54" s="178" customFormat="1">
      <c r="A23" s="177"/>
      <c r="B23" s="33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  <c r="BB23" s="177"/>
    </row>
    <row r="24" spans="1:54" s="178" customFormat="1" hidden="1">
      <c r="A24" s="177"/>
      <c r="B24" s="1346" t="s">
        <v>811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  <c r="BA24" s="177"/>
      <c r="BB24" s="177"/>
    </row>
    <row r="25" spans="1:54" s="216" customFormat="1" hidden="1">
      <c r="A25" s="305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</row>
    <row r="26" spans="1:54" s="257" customFormat="1" ht="18" customHeight="1">
      <c r="A26" s="177"/>
      <c r="B26" s="1803" t="s">
        <v>810</v>
      </c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803"/>
      <c r="P26" s="1803"/>
      <c r="Q26" s="1803"/>
      <c r="R26" s="1803"/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803"/>
      <c r="AF26" s="1803"/>
      <c r="AG26" s="1803"/>
      <c r="AH26" s="1803"/>
      <c r="AI26" s="1803"/>
      <c r="AJ26" s="1803"/>
      <c r="AK26" s="1803"/>
      <c r="AL26" s="1803"/>
      <c r="AM26" s="1803"/>
      <c r="AN26" s="1803"/>
      <c r="AO26" s="1803"/>
      <c r="AP26" s="1803"/>
      <c r="AQ26" s="1803"/>
      <c r="AR26" s="1803"/>
      <c r="AS26" s="1803"/>
      <c r="AT26" s="1803"/>
      <c r="AU26" s="1803"/>
      <c r="AV26" s="1803"/>
      <c r="AW26" s="1803"/>
      <c r="AX26" s="1803"/>
      <c r="AY26" s="1803"/>
      <c r="AZ26" s="1803"/>
      <c r="BA26" s="177"/>
    </row>
    <row r="27" spans="1:54" s="257" customFormat="1" ht="8.1" customHeight="1">
      <c r="A27" s="261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</row>
    <row r="28" spans="1:54" s="257" customFormat="1" ht="24.95" customHeight="1">
      <c r="A28" s="177"/>
      <c r="B28" s="1052" t="s">
        <v>0</v>
      </c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2"/>
      <c r="Q28" s="1052"/>
      <c r="R28" s="1052"/>
      <c r="S28" s="1052"/>
      <c r="T28" s="1052"/>
      <c r="U28" s="1052"/>
      <c r="V28" s="1052"/>
      <c r="W28" s="1052"/>
      <c r="X28" s="1052"/>
      <c r="Y28" s="1053"/>
      <c r="Z28" s="1058" t="s">
        <v>302</v>
      </c>
      <c r="AA28" s="1052"/>
      <c r="AB28" s="1053"/>
      <c r="AC28" s="1061" t="s">
        <v>495</v>
      </c>
      <c r="AD28" s="1062"/>
      <c r="AE28" s="1062"/>
      <c r="AF28" s="1062"/>
      <c r="AG28" s="1062"/>
      <c r="AH28" s="1062"/>
      <c r="AI28" s="1062"/>
      <c r="AJ28" s="1062"/>
      <c r="AK28" s="1062"/>
      <c r="AL28" s="1062"/>
      <c r="AM28" s="1062"/>
      <c r="AN28" s="1062"/>
      <c r="AO28" s="1062"/>
      <c r="AP28" s="1062"/>
      <c r="AQ28" s="1062"/>
      <c r="AR28" s="1062"/>
      <c r="AS28" s="1062"/>
      <c r="AT28" s="1062"/>
      <c r="AU28" s="1062"/>
      <c r="AV28" s="1062"/>
      <c r="AW28" s="1062"/>
      <c r="AX28" s="1062"/>
      <c r="AY28" s="1062"/>
      <c r="AZ28" s="1062"/>
      <c r="BA28" s="177"/>
    </row>
    <row r="29" spans="1:54" s="257" customFormat="1" ht="24.95" customHeight="1">
      <c r="A29" s="177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5"/>
      <c r="Z29" s="1059"/>
      <c r="AA29" s="1054"/>
      <c r="AB29" s="1055"/>
      <c r="AC29" s="1058" t="s">
        <v>1212</v>
      </c>
      <c r="AD29" s="1052"/>
      <c r="AE29" s="1052"/>
      <c r="AF29" s="1052"/>
      <c r="AG29" s="1052"/>
      <c r="AH29" s="1052"/>
      <c r="AI29" s="1052"/>
      <c r="AJ29" s="1053"/>
      <c r="AK29" s="1044" t="s">
        <v>1213</v>
      </c>
      <c r="AL29" s="1044"/>
      <c r="AM29" s="1044"/>
      <c r="AN29" s="1044"/>
      <c r="AO29" s="1044"/>
      <c r="AP29" s="1044"/>
      <c r="AQ29" s="1044"/>
      <c r="AR29" s="1044"/>
      <c r="AS29" s="1052" t="s">
        <v>1214</v>
      </c>
      <c r="AT29" s="1052"/>
      <c r="AU29" s="1052"/>
      <c r="AV29" s="1052"/>
      <c r="AW29" s="1052"/>
      <c r="AX29" s="1052"/>
      <c r="AY29" s="1052"/>
      <c r="AZ29" s="1052"/>
      <c r="BA29" s="177"/>
    </row>
    <row r="30" spans="1:54" s="257" customFormat="1" ht="24.95" customHeight="1">
      <c r="A30" s="177"/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7"/>
      <c r="Z30" s="1060"/>
      <c r="AA30" s="1056"/>
      <c r="AB30" s="1057"/>
      <c r="AC30" s="1060"/>
      <c r="AD30" s="1056"/>
      <c r="AE30" s="1056"/>
      <c r="AF30" s="1056"/>
      <c r="AG30" s="1056"/>
      <c r="AH30" s="1056"/>
      <c r="AI30" s="1056"/>
      <c r="AJ30" s="1057"/>
      <c r="AK30" s="1044"/>
      <c r="AL30" s="1044"/>
      <c r="AM30" s="1044"/>
      <c r="AN30" s="1044"/>
      <c r="AO30" s="1044"/>
      <c r="AP30" s="1044"/>
      <c r="AQ30" s="1044"/>
      <c r="AR30" s="1044"/>
      <c r="AS30" s="1056"/>
      <c r="AT30" s="1056"/>
      <c r="AU30" s="1056"/>
      <c r="AV30" s="1056"/>
      <c r="AW30" s="1056"/>
      <c r="AX30" s="1056"/>
      <c r="AY30" s="1056"/>
      <c r="AZ30" s="1056"/>
      <c r="BA30" s="177"/>
    </row>
    <row r="31" spans="1:54" s="378" customFormat="1" ht="15" customHeight="1">
      <c r="A31" s="258"/>
      <c r="B31" s="1181">
        <v>1</v>
      </c>
      <c r="C31" s="1181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1"/>
      <c r="P31" s="1181"/>
      <c r="Q31" s="1181"/>
      <c r="R31" s="1181"/>
      <c r="S31" s="1181"/>
      <c r="T31" s="1181"/>
      <c r="U31" s="1181"/>
      <c r="V31" s="1181"/>
      <c r="W31" s="1181"/>
      <c r="X31" s="1181"/>
      <c r="Y31" s="1182"/>
      <c r="Z31" s="1183" t="s">
        <v>307</v>
      </c>
      <c r="AA31" s="1181"/>
      <c r="AB31" s="1182"/>
      <c r="AC31" s="1183" t="s">
        <v>308</v>
      </c>
      <c r="AD31" s="1181"/>
      <c r="AE31" s="1181"/>
      <c r="AF31" s="1181"/>
      <c r="AG31" s="1181"/>
      <c r="AH31" s="1181"/>
      <c r="AI31" s="1181"/>
      <c r="AJ31" s="1182"/>
      <c r="AK31" s="1183" t="s">
        <v>309</v>
      </c>
      <c r="AL31" s="1181"/>
      <c r="AM31" s="1181"/>
      <c r="AN31" s="1181"/>
      <c r="AO31" s="1181"/>
      <c r="AP31" s="1181"/>
      <c r="AQ31" s="1181"/>
      <c r="AR31" s="1182"/>
      <c r="AS31" s="1183" t="s">
        <v>310</v>
      </c>
      <c r="AT31" s="1181"/>
      <c r="AU31" s="1181"/>
      <c r="AV31" s="1181"/>
      <c r="AW31" s="1181"/>
      <c r="AX31" s="1181"/>
      <c r="AY31" s="1181"/>
      <c r="AZ31" s="1181"/>
      <c r="BA31" s="379"/>
    </row>
    <row r="32" spans="1:54" s="333" customFormat="1" ht="18" customHeight="1">
      <c r="A32" s="179"/>
      <c r="B32" s="1830" t="s">
        <v>809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580" t="s">
        <v>7</v>
      </c>
      <c r="AA32" s="1580"/>
      <c r="AB32" s="1580"/>
      <c r="AC32" s="1172">
        <f>AC48</f>
        <v>0</v>
      </c>
      <c r="AD32" s="1044"/>
      <c r="AE32" s="1044"/>
      <c r="AF32" s="1044"/>
      <c r="AG32" s="1044"/>
      <c r="AH32" s="1044"/>
      <c r="AI32" s="1044"/>
      <c r="AJ32" s="1044"/>
      <c r="AK32" s="1172">
        <f>AK48</f>
        <v>0</v>
      </c>
      <c r="AL32" s="1044"/>
      <c r="AM32" s="1044"/>
      <c r="AN32" s="1044"/>
      <c r="AO32" s="1044"/>
      <c r="AP32" s="1044"/>
      <c r="AQ32" s="1044"/>
      <c r="AR32" s="1044"/>
      <c r="AS32" s="1172">
        <f>AS48</f>
        <v>0</v>
      </c>
      <c r="AT32" s="1044"/>
      <c r="AU32" s="1044"/>
      <c r="AV32" s="1044"/>
      <c r="AW32" s="1044"/>
      <c r="AX32" s="1044"/>
      <c r="AY32" s="1044"/>
      <c r="AZ32" s="1044"/>
      <c r="BA32" s="179"/>
    </row>
    <row r="33" spans="1:65" s="257" customFormat="1" ht="18" customHeight="1">
      <c r="A33" s="177"/>
      <c r="B33" s="1830" t="s">
        <v>808</v>
      </c>
      <c r="C33" s="1830"/>
      <c r="D33" s="1830"/>
      <c r="E33" s="1830"/>
      <c r="F33" s="1830"/>
      <c r="G33" s="1830"/>
      <c r="H33" s="1830"/>
      <c r="I33" s="1830"/>
      <c r="J33" s="1830"/>
      <c r="K33" s="1830"/>
      <c r="L33" s="1830"/>
      <c r="M33" s="1830"/>
      <c r="N33" s="1830"/>
      <c r="O33" s="1830"/>
      <c r="P33" s="1830"/>
      <c r="Q33" s="1830"/>
      <c r="R33" s="1830"/>
      <c r="S33" s="1830"/>
      <c r="T33" s="1830"/>
      <c r="U33" s="1830"/>
      <c r="V33" s="1830"/>
      <c r="W33" s="1830"/>
      <c r="X33" s="1830"/>
      <c r="Y33" s="1830"/>
      <c r="Z33" s="1041" t="s">
        <v>9</v>
      </c>
      <c r="AA33" s="1041"/>
      <c r="AB33" s="1041"/>
      <c r="AC33" s="1042">
        <f>SUM(AC35:AJ37)</f>
        <v>0</v>
      </c>
      <c r="AD33" s="1042"/>
      <c r="AE33" s="1042"/>
      <c r="AF33" s="1042"/>
      <c r="AG33" s="1042"/>
      <c r="AH33" s="1042"/>
      <c r="AI33" s="1042"/>
      <c r="AJ33" s="1042"/>
      <c r="AK33" s="1042">
        <f>SUM(AK35:AR37)</f>
        <v>0</v>
      </c>
      <c r="AL33" s="1042"/>
      <c r="AM33" s="1042"/>
      <c r="AN33" s="1042"/>
      <c r="AO33" s="1042"/>
      <c r="AP33" s="1042"/>
      <c r="AQ33" s="1042"/>
      <c r="AR33" s="1042"/>
      <c r="AS33" s="1042">
        <f>SUM(AS35:AZ37)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65" s="257" customFormat="1" ht="18" customHeight="1">
      <c r="A34" s="177"/>
      <c r="B34" s="1873" t="s">
        <v>50</v>
      </c>
      <c r="C34" s="1873"/>
      <c r="D34" s="1873"/>
      <c r="E34" s="1873"/>
      <c r="F34" s="1873"/>
      <c r="G34" s="1873"/>
      <c r="H34" s="1873"/>
      <c r="I34" s="1873"/>
      <c r="J34" s="1873"/>
      <c r="K34" s="1873"/>
      <c r="L34" s="1873"/>
      <c r="M34" s="1873"/>
      <c r="N34" s="1873"/>
      <c r="O34" s="1873"/>
      <c r="P34" s="1873"/>
      <c r="Q34" s="1873"/>
      <c r="R34" s="1873"/>
      <c r="S34" s="1873"/>
      <c r="T34" s="1873"/>
      <c r="U34" s="1873"/>
      <c r="V34" s="1873"/>
      <c r="W34" s="1873"/>
      <c r="X34" s="1873"/>
      <c r="Y34" s="1873"/>
      <c r="Z34" s="1041"/>
      <c r="AA34" s="1041"/>
      <c r="AB34" s="1041"/>
      <c r="AC34" s="1042"/>
      <c r="AD34" s="1042"/>
      <c r="AE34" s="1042"/>
      <c r="AF34" s="1042"/>
      <c r="AG34" s="1042"/>
      <c r="AH34" s="1042"/>
      <c r="AI34" s="1042"/>
      <c r="AJ34" s="1042"/>
      <c r="AK34" s="1042"/>
      <c r="AL34" s="1042"/>
      <c r="AM34" s="1042"/>
      <c r="AN34" s="1042"/>
      <c r="AO34" s="1042"/>
      <c r="AP34" s="1042"/>
      <c r="AQ34" s="1042"/>
      <c r="AR34" s="1042"/>
      <c r="AS34" s="1042"/>
      <c r="AT34" s="1042"/>
      <c r="AU34" s="1042"/>
      <c r="AV34" s="1042"/>
      <c r="AW34" s="1042"/>
      <c r="AX34" s="1042"/>
      <c r="AY34" s="1042"/>
      <c r="AZ34" s="1042"/>
      <c r="BA34" s="177"/>
    </row>
    <row r="35" spans="1:65" s="257" customFormat="1" ht="18" customHeight="1">
      <c r="A35" s="177"/>
      <c r="B35" s="1894">
        <f>B127</f>
        <v>0</v>
      </c>
      <c r="C35" s="1894"/>
      <c r="D35" s="1894"/>
      <c r="E35" s="1894"/>
      <c r="F35" s="1894"/>
      <c r="G35" s="1894"/>
      <c r="H35" s="1894"/>
      <c r="I35" s="1894"/>
      <c r="J35" s="1894"/>
      <c r="K35" s="1894"/>
      <c r="L35" s="1894"/>
      <c r="M35" s="1894"/>
      <c r="N35" s="1894"/>
      <c r="O35" s="1894"/>
      <c r="P35" s="1894"/>
      <c r="Q35" s="1894"/>
      <c r="R35" s="1894"/>
      <c r="S35" s="1894"/>
      <c r="T35" s="1894"/>
      <c r="U35" s="1894"/>
      <c r="V35" s="1894"/>
      <c r="W35" s="1894"/>
      <c r="X35" s="1894"/>
      <c r="Y35" s="1894"/>
      <c r="Z35" s="1041"/>
      <c r="AA35" s="1041"/>
      <c r="AB35" s="1041"/>
      <c r="AC35" s="1042">
        <f>Y127</f>
        <v>0</v>
      </c>
      <c r="AD35" s="1042"/>
      <c r="AE35" s="1042"/>
      <c r="AF35" s="1042"/>
      <c r="AG35" s="1042"/>
      <c r="AH35" s="1042"/>
      <c r="AI35" s="1042"/>
      <c r="AJ35" s="1042"/>
      <c r="AK35" s="1042">
        <f>AK127</f>
        <v>0</v>
      </c>
      <c r="AL35" s="1042"/>
      <c r="AM35" s="1042"/>
      <c r="AN35" s="1042"/>
      <c r="AO35" s="1042"/>
      <c r="AP35" s="1042"/>
      <c r="AQ35" s="1042"/>
      <c r="AR35" s="1042"/>
      <c r="AS35" s="1042">
        <f>AW127</f>
        <v>0</v>
      </c>
      <c r="AT35" s="1042"/>
      <c r="AU35" s="1042"/>
      <c r="AV35" s="1042"/>
      <c r="AW35" s="1042"/>
      <c r="AX35" s="1042"/>
      <c r="AY35" s="1042"/>
      <c r="AZ35" s="1042"/>
      <c r="BA35" s="177"/>
    </row>
    <row r="36" spans="1:65" s="257" customFormat="1">
      <c r="A36" s="177"/>
      <c r="B36" s="1873"/>
      <c r="C36" s="1873"/>
      <c r="D36" s="1873"/>
      <c r="E36" s="1873"/>
      <c r="F36" s="1873"/>
      <c r="G36" s="1873"/>
      <c r="H36" s="1873"/>
      <c r="I36" s="1873"/>
      <c r="J36" s="1873"/>
      <c r="K36" s="1873"/>
      <c r="L36" s="1873"/>
      <c r="M36" s="1873"/>
      <c r="N36" s="1873"/>
      <c r="O36" s="1873"/>
      <c r="P36" s="1873"/>
      <c r="Q36" s="1873"/>
      <c r="R36" s="1873"/>
      <c r="S36" s="1873"/>
      <c r="T36" s="1873"/>
      <c r="U36" s="1873"/>
      <c r="V36" s="1873"/>
      <c r="W36" s="1873"/>
      <c r="X36" s="1873"/>
      <c r="Y36" s="1873"/>
      <c r="Z36" s="1041"/>
      <c r="AA36" s="1041"/>
      <c r="AB36" s="1041"/>
      <c r="AC36" s="1042"/>
      <c r="AD36" s="1042"/>
      <c r="AE36" s="1042"/>
      <c r="AF36" s="1042"/>
      <c r="AG36" s="1042"/>
      <c r="AH36" s="1042"/>
      <c r="AI36" s="1042"/>
      <c r="AJ36" s="1042"/>
      <c r="AK36" s="1042"/>
      <c r="AL36" s="1042"/>
      <c r="AM36" s="1042"/>
      <c r="AN36" s="1042"/>
      <c r="AO36" s="1042"/>
      <c r="AP36" s="1042"/>
      <c r="AQ36" s="1042"/>
      <c r="AR36" s="1042"/>
      <c r="AS36" s="1042"/>
      <c r="AT36" s="1042"/>
      <c r="AU36" s="1042"/>
      <c r="AV36" s="1042"/>
      <c r="AW36" s="1042"/>
      <c r="AX36" s="1042"/>
      <c r="AY36" s="1042"/>
      <c r="AZ36" s="1042"/>
      <c r="BA36" s="177"/>
    </row>
    <row r="37" spans="1:65" s="257" customFormat="1" ht="18" customHeight="1">
      <c r="A37" s="177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1574"/>
      <c r="AA37" s="1430"/>
      <c r="AB37" s="1431"/>
      <c r="AC37" s="1042"/>
      <c r="AD37" s="1042"/>
      <c r="AE37" s="1042"/>
      <c r="AF37" s="1042"/>
      <c r="AG37" s="1042"/>
      <c r="AH37" s="1042"/>
      <c r="AI37" s="1042"/>
      <c r="AJ37" s="1042"/>
      <c r="AK37" s="1042"/>
      <c r="AL37" s="1042"/>
      <c r="AM37" s="1042"/>
      <c r="AN37" s="1042"/>
      <c r="AO37" s="1042"/>
      <c r="AP37" s="1042"/>
      <c r="AQ37" s="1042"/>
      <c r="AR37" s="1042"/>
      <c r="AS37" s="1042"/>
      <c r="AT37" s="1042"/>
      <c r="AU37" s="1042"/>
      <c r="AV37" s="1042"/>
      <c r="AW37" s="1042"/>
      <c r="AX37" s="1042"/>
      <c r="AY37" s="1042"/>
      <c r="AZ37" s="1042"/>
      <c r="BA37" s="177"/>
    </row>
    <row r="38" spans="1:65" s="257" customFormat="1" ht="15" customHeight="1">
      <c r="A38" s="177"/>
      <c r="B38" s="1048" t="s">
        <v>633</v>
      </c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49"/>
      <c r="U38" s="1049"/>
      <c r="V38" s="1049"/>
      <c r="W38" s="1049"/>
      <c r="X38" s="1049"/>
      <c r="Y38" s="1050"/>
      <c r="Z38" s="1041" t="s">
        <v>807</v>
      </c>
      <c r="AA38" s="1041"/>
      <c r="AB38" s="1041"/>
      <c r="AC38" s="1042"/>
      <c r="AD38" s="1042"/>
      <c r="AE38" s="1042"/>
      <c r="AF38" s="1042"/>
      <c r="AG38" s="1042"/>
      <c r="AH38" s="1042"/>
      <c r="AI38" s="1042"/>
      <c r="AJ38" s="1042"/>
      <c r="AK38" s="1042"/>
      <c r="AL38" s="1042"/>
      <c r="AM38" s="1042"/>
      <c r="AN38" s="1042"/>
      <c r="AO38" s="1042"/>
      <c r="AP38" s="1042"/>
      <c r="AQ38" s="1042"/>
      <c r="AR38" s="1042"/>
      <c r="AS38" s="1042"/>
      <c r="AT38" s="1042"/>
      <c r="AU38" s="1042"/>
      <c r="AV38" s="1042"/>
      <c r="AW38" s="1042"/>
      <c r="AX38" s="1042"/>
      <c r="AY38" s="1042"/>
      <c r="AZ38" s="1042"/>
      <c r="BA38" s="177"/>
    </row>
    <row r="39" spans="1:65" s="257" customFormat="1" ht="18" customHeight="1">
      <c r="A39" s="177"/>
      <c r="B39" s="1039" t="s">
        <v>338</v>
      </c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1" t="s">
        <v>339</v>
      </c>
      <c r="AA39" s="1041"/>
      <c r="AB39" s="1041"/>
      <c r="AC39" s="1042">
        <f>AC32+AC33</f>
        <v>0</v>
      </c>
      <c r="AD39" s="1042"/>
      <c r="AE39" s="1042"/>
      <c r="AF39" s="1042"/>
      <c r="AG39" s="1042"/>
      <c r="AH39" s="1042"/>
      <c r="AI39" s="1042"/>
      <c r="AJ39" s="1042"/>
      <c r="AK39" s="1042">
        <f>AK32+AK33</f>
        <v>0</v>
      </c>
      <c r="AL39" s="1042"/>
      <c r="AM39" s="1042"/>
      <c r="AN39" s="1042"/>
      <c r="AO39" s="1042"/>
      <c r="AP39" s="1042"/>
      <c r="AQ39" s="1042"/>
      <c r="AR39" s="1042"/>
      <c r="AS39" s="1042">
        <f>AS32+AS33</f>
        <v>0</v>
      </c>
      <c r="AT39" s="1042"/>
      <c r="AU39" s="1042"/>
      <c r="AV39" s="1042"/>
      <c r="AW39" s="1042"/>
      <c r="AX39" s="1042"/>
      <c r="AY39" s="1042"/>
      <c r="AZ39" s="1042"/>
      <c r="BA39" s="177"/>
    </row>
    <row r="40" spans="1:65" s="257" customFormat="1" ht="15" customHeight="1">
      <c r="A40" s="177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177"/>
    </row>
    <row r="41" spans="1:65" s="257" customFormat="1" ht="15" customHeight="1">
      <c r="A41" s="177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317"/>
      <c r="BB41" s="265"/>
      <c r="BC41" s="265"/>
      <c r="BD41" s="265"/>
      <c r="BE41" s="265"/>
      <c r="BF41" s="265"/>
      <c r="BG41" s="260"/>
      <c r="BH41" s="260"/>
      <c r="BI41" s="260"/>
      <c r="BJ41" s="260"/>
      <c r="BK41" s="260"/>
      <c r="BL41" s="260"/>
      <c r="BM41" s="260"/>
    </row>
    <row r="42" spans="1:65" s="257" customFormat="1" ht="18" customHeight="1">
      <c r="A42" s="177"/>
      <c r="B42" s="1803" t="s">
        <v>806</v>
      </c>
      <c r="C42" s="1803"/>
      <c r="D42" s="1803"/>
      <c r="E42" s="1803"/>
      <c r="F42" s="1803"/>
      <c r="G42" s="1803"/>
      <c r="H42" s="1803"/>
      <c r="I42" s="1803"/>
      <c r="J42" s="1803"/>
      <c r="K42" s="1803"/>
      <c r="L42" s="1803"/>
      <c r="M42" s="1803"/>
      <c r="N42" s="1803"/>
      <c r="O42" s="1803"/>
      <c r="P42" s="1803"/>
      <c r="Q42" s="1803"/>
      <c r="R42" s="1803"/>
      <c r="S42" s="1803"/>
      <c r="T42" s="1803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3"/>
      <c r="AH42" s="1803"/>
      <c r="AI42" s="1803"/>
      <c r="AJ42" s="1803"/>
      <c r="AK42" s="1803"/>
      <c r="AL42" s="1803"/>
      <c r="AM42" s="1803"/>
      <c r="AN42" s="1803"/>
      <c r="AO42" s="1803"/>
      <c r="AP42" s="1803"/>
      <c r="AQ42" s="1803"/>
      <c r="AR42" s="1803"/>
      <c r="AS42" s="1803"/>
      <c r="AT42" s="1803"/>
      <c r="AU42" s="1803"/>
      <c r="AV42" s="1803"/>
      <c r="AW42" s="1803"/>
      <c r="AX42" s="1803"/>
      <c r="AY42" s="1803"/>
      <c r="AZ42" s="1803"/>
      <c r="BA42" s="177"/>
    </row>
    <row r="43" spans="1:65" s="257" customFormat="1" ht="8.1" customHeight="1">
      <c r="A43" s="261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1:65" s="257" customFormat="1" ht="24.95" customHeight="1">
      <c r="A44" s="177"/>
      <c r="B44" s="1052" t="s">
        <v>766</v>
      </c>
      <c r="C44" s="1052"/>
      <c r="D44" s="1052"/>
      <c r="E44" s="1052"/>
      <c r="F44" s="1052"/>
      <c r="G44" s="1052"/>
      <c r="H44" s="1052"/>
      <c r="I44" s="1052"/>
      <c r="J44" s="1052"/>
      <c r="K44" s="1052"/>
      <c r="L44" s="1052"/>
      <c r="M44" s="1052"/>
      <c r="N44" s="1052"/>
      <c r="O44" s="1052"/>
      <c r="P44" s="1052"/>
      <c r="Q44" s="1052"/>
      <c r="R44" s="1052"/>
      <c r="S44" s="1052"/>
      <c r="T44" s="1052"/>
      <c r="U44" s="1052"/>
      <c r="V44" s="1052"/>
      <c r="W44" s="1052"/>
      <c r="X44" s="1052"/>
      <c r="Y44" s="1053"/>
      <c r="Z44" s="1058" t="s">
        <v>302</v>
      </c>
      <c r="AA44" s="1052"/>
      <c r="AB44" s="1053"/>
      <c r="AC44" s="1061" t="s">
        <v>495</v>
      </c>
      <c r="AD44" s="1062"/>
      <c r="AE44" s="1062"/>
      <c r="AF44" s="1062"/>
      <c r="AG44" s="1062"/>
      <c r="AH44" s="1062"/>
      <c r="AI44" s="1062"/>
      <c r="AJ44" s="1062"/>
      <c r="AK44" s="1062"/>
      <c r="AL44" s="1062"/>
      <c r="AM44" s="1062"/>
      <c r="AN44" s="1062"/>
      <c r="AO44" s="1062"/>
      <c r="AP44" s="1062"/>
      <c r="AQ44" s="1062"/>
      <c r="AR44" s="1062"/>
      <c r="AS44" s="1062"/>
      <c r="AT44" s="1062"/>
      <c r="AU44" s="1062"/>
      <c r="AV44" s="1062"/>
      <c r="AW44" s="1062"/>
      <c r="AX44" s="1062"/>
      <c r="AY44" s="1062"/>
      <c r="AZ44" s="1062"/>
      <c r="BA44" s="177"/>
    </row>
    <row r="45" spans="1:65" s="257" customFormat="1" ht="24.95" customHeight="1">
      <c r="A45" s="177"/>
      <c r="B45" s="1054"/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4"/>
      <c r="R45" s="1054"/>
      <c r="S45" s="1054"/>
      <c r="T45" s="1054"/>
      <c r="U45" s="1054"/>
      <c r="V45" s="1054"/>
      <c r="W45" s="1054"/>
      <c r="X45" s="1054"/>
      <c r="Y45" s="1055"/>
      <c r="Z45" s="1059"/>
      <c r="AA45" s="1054"/>
      <c r="AB45" s="1055"/>
      <c r="AC45" s="1058" t="s">
        <v>1212</v>
      </c>
      <c r="AD45" s="1052"/>
      <c r="AE45" s="1052"/>
      <c r="AF45" s="1052"/>
      <c r="AG45" s="1052"/>
      <c r="AH45" s="1052"/>
      <c r="AI45" s="1052"/>
      <c r="AJ45" s="1053"/>
      <c r="AK45" s="1044" t="s">
        <v>1213</v>
      </c>
      <c r="AL45" s="1044"/>
      <c r="AM45" s="1044"/>
      <c r="AN45" s="1044"/>
      <c r="AO45" s="1044"/>
      <c r="AP45" s="1044"/>
      <c r="AQ45" s="1044"/>
      <c r="AR45" s="1044"/>
      <c r="AS45" s="1052" t="s">
        <v>1214</v>
      </c>
      <c r="AT45" s="1052"/>
      <c r="AU45" s="1052"/>
      <c r="AV45" s="1052"/>
      <c r="AW45" s="1052"/>
      <c r="AX45" s="1052"/>
      <c r="AY45" s="1052"/>
      <c r="AZ45" s="1052"/>
      <c r="BA45" s="177"/>
    </row>
    <row r="46" spans="1:65" s="257" customFormat="1" ht="24.95" customHeight="1">
      <c r="A46" s="177"/>
      <c r="B46" s="1056"/>
      <c r="C46" s="1056"/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6"/>
      <c r="T46" s="1056"/>
      <c r="U46" s="1056"/>
      <c r="V46" s="1056"/>
      <c r="W46" s="1056"/>
      <c r="X46" s="1056"/>
      <c r="Y46" s="1057"/>
      <c r="Z46" s="1060"/>
      <c r="AA46" s="1056"/>
      <c r="AB46" s="1057"/>
      <c r="AC46" s="1060"/>
      <c r="AD46" s="1056"/>
      <c r="AE46" s="1056"/>
      <c r="AF46" s="1056"/>
      <c r="AG46" s="1056"/>
      <c r="AH46" s="1056"/>
      <c r="AI46" s="1056"/>
      <c r="AJ46" s="1057"/>
      <c r="AK46" s="1044"/>
      <c r="AL46" s="1044"/>
      <c r="AM46" s="1044"/>
      <c r="AN46" s="1044"/>
      <c r="AO46" s="1044"/>
      <c r="AP46" s="1044"/>
      <c r="AQ46" s="1044"/>
      <c r="AR46" s="1044"/>
      <c r="AS46" s="1056"/>
      <c r="AT46" s="1056"/>
      <c r="AU46" s="1056"/>
      <c r="AV46" s="1056"/>
      <c r="AW46" s="1056"/>
      <c r="AX46" s="1056"/>
      <c r="AY46" s="1056"/>
      <c r="AZ46" s="1056"/>
      <c r="BA46" s="177"/>
    </row>
    <row r="47" spans="1:65" s="378" customFormat="1" ht="15" customHeight="1">
      <c r="A47" s="258"/>
      <c r="B47" s="1181">
        <v>1</v>
      </c>
      <c r="C47" s="1181"/>
      <c r="D47" s="1181"/>
      <c r="E47" s="1181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181"/>
      <c r="Q47" s="1181"/>
      <c r="R47" s="1181"/>
      <c r="S47" s="1181"/>
      <c r="T47" s="1181"/>
      <c r="U47" s="1181"/>
      <c r="V47" s="1181"/>
      <c r="W47" s="1181"/>
      <c r="X47" s="1181"/>
      <c r="Y47" s="1182"/>
      <c r="Z47" s="1183" t="s">
        <v>307</v>
      </c>
      <c r="AA47" s="1181"/>
      <c r="AB47" s="1182"/>
      <c r="AC47" s="1183" t="s">
        <v>308</v>
      </c>
      <c r="AD47" s="1181"/>
      <c r="AE47" s="1181"/>
      <c r="AF47" s="1181"/>
      <c r="AG47" s="1181"/>
      <c r="AH47" s="1181"/>
      <c r="AI47" s="1181"/>
      <c r="AJ47" s="1182"/>
      <c r="AK47" s="1183" t="s">
        <v>309</v>
      </c>
      <c r="AL47" s="1181"/>
      <c r="AM47" s="1181"/>
      <c r="AN47" s="1181"/>
      <c r="AO47" s="1181"/>
      <c r="AP47" s="1181"/>
      <c r="AQ47" s="1181"/>
      <c r="AR47" s="1182"/>
      <c r="AS47" s="1183" t="s">
        <v>310</v>
      </c>
      <c r="AT47" s="1181"/>
      <c r="AU47" s="1181"/>
      <c r="AV47" s="1181"/>
      <c r="AW47" s="1181"/>
      <c r="AX47" s="1181"/>
      <c r="AY47" s="1181"/>
      <c r="AZ47" s="1181"/>
      <c r="BA47" s="379"/>
    </row>
    <row r="48" spans="1:65" s="333" customFormat="1" ht="18" customHeight="1">
      <c r="A48" s="179"/>
      <c r="B48" s="1832" t="s">
        <v>1084</v>
      </c>
      <c r="C48" s="1833"/>
      <c r="D48" s="1833"/>
      <c r="E48" s="1833"/>
      <c r="F48" s="1833"/>
      <c r="G48" s="1833"/>
      <c r="H48" s="1833"/>
      <c r="I48" s="1833"/>
      <c r="J48" s="1833"/>
      <c r="K48" s="1833"/>
      <c r="L48" s="1833"/>
      <c r="M48" s="1833"/>
      <c r="N48" s="1833"/>
      <c r="O48" s="1833"/>
      <c r="P48" s="1833"/>
      <c r="Q48" s="1833"/>
      <c r="R48" s="1833"/>
      <c r="S48" s="1833"/>
      <c r="T48" s="1833"/>
      <c r="U48" s="1833"/>
      <c r="V48" s="1833"/>
      <c r="W48" s="1833"/>
      <c r="X48" s="1833"/>
      <c r="Y48" s="1834"/>
      <c r="Z48" s="1580" t="s">
        <v>7</v>
      </c>
      <c r="AA48" s="1580"/>
      <c r="AB48" s="1580"/>
      <c r="AC48" s="1172">
        <f>AW61</f>
        <v>0</v>
      </c>
      <c r="AD48" s="1044"/>
      <c r="AE48" s="1044"/>
      <c r="AF48" s="1044"/>
      <c r="AG48" s="1044"/>
      <c r="AH48" s="1044"/>
      <c r="AI48" s="1044"/>
      <c r="AJ48" s="1044"/>
      <c r="AK48" s="1172">
        <f>AW79</f>
        <v>0</v>
      </c>
      <c r="AL48" s="1044"/>
      <c r="AM48" s="1044"/>
      <c r="AN48" s="1044"/>
      <c r="AO48" s="1044"/>
      <c r="AP48" s="1044"/>
      <c r="AQ48" s="1044"/>
      <c r="AR48" s="1044"/>
      <c r="AS48" s="1172">
        <f>AW97</f>
        <v>0</v>
      </c>
      <c r="AT48" s="1044"/>
      <c r="AU48" s="1044"/>
      <c r="AV48" s="1044"/>
      <c r="AW48" s="1044"/>
      <c r="AX48" s="1044"/>
      <c r="AY48" s="1044"/>
      <c r="AZ48" s="1044"/>
      <c r="BA48" s="179"/>
    </row>
    <row r="49" spans="1:62" s="257" customFormat="1" ht="18" customHeight="1">
      <c r="A49" s="177"/>
      <c r="B49" s="1835"/>
      <c r="C49" s="1835"/>
      <c r="D49" s="1835"/>
      <c r="E49" s="1835"/>
      <c r="F49" s="1835"/>
      <c r="G49" s="1835"/>
      <c r="H49" s="1835"/>
      <c r="I49" s="1835"/>
      <c r="J49" s="1835"/>
      <c r="K49" s="1835"/>
      <c r="L49" s="1835"/>
      <c r="M49" s="1835"/>
      <c r="N49" s="1835"/>
      <c r="O49" s="1835"/>
      <c r="P49" s="1835"/>
      <c r="Q49" s="1835"/>
      <c r="R49" s="1835"/>
      <c r="S49" s="1835"/>
      <c r="T49" s="1835"/>
      <c r="U49" s="1835"/>
      <c r="V49" s="1835"/>
      <c r="W49" s="1835"/>
      <c r="X49" s="1835"/>
      <c r="Y49" s="1835"/>
      <c r="Z49" s="1041" t="s">
        <v>9</v>
      </c>
      <c r="AA49" s="1041"/>
      <c r="AB49" s="1041"/>
      <c r="AC49" s="1172"/>
      <c r="AD49" s="1044"/>
      <c r="AE49" s="1044"/>
      <c r="AF49" s="1044"/>
      <c r="AG49" s="1044"/>
      <c r="AH49" s="1044"/>
      <c r="AI49" s="1044"/>
      <c r="AJ49" s="1044"/>
      <c r="AK49" s="1172"/>
      <c r="AL49" s="1044"/>
      <c r="AM49" s="1044"/>
      <c r="AN49" s="1044"/>
      <c r="AO49" s="1044"/>
      <c r="AP49" s="1044"/>
      <c r="AQ49" s="1044"/>
      <c r="AR49" s="1044"/>
      <c r="AS49" s="1172"/>
      <c r="AT49" s="1044"/>
      <c r="AU49" s="1044"/>
      <c r="AV49" s="1044"/>
      <c r="AW49" s="1044"/>
      <c r="AX49" s="1044"/>
      <c r="AY49" s="1044"/>
      <c r="AZ49" s="1044"/>
      <c r="BA49" s="177"/>
    </row>
    <row r="50" spans="1:62" s="257" customFormat="1" ht="18" customHeight="1">
      <c r="A50" s="177"/>
      <c r="B50" s="1877"/>
      <c r="C50" s="1878"/>
      <c r="D50" s="1878"/>
      <c r="E50" s="1878"/>
      <c r="F50" s="1878"/>
      <c r="G50" s="1878"/>
      <c r="H50" s="1878"/>
      <c r="I50" s="1878"/>
      <c r="J50" s="1878"/>
      <c r="K50" s="1878"/>
      <c r="L50" s="1878"/>
      <c r="M50" s="1878"/>
      <c r="N50" s="1878"/>
      <c r="O50" s="1878"/>
      <c r="P50" s="1878"/>
      <c r="Q50" s="1878"/>
      <c r="R50" s="1878"/>
      <c r="S50" s="1878"/>
      <c r="T50" s="1878"/>
      <c r="U50" s="1878"/>
      <c r="V50" s="1878"/>
      <c r="W50" s="1878"/>
      <c r="X50" s="1878"/>
      <c r="Y50" s="1879"/>
      <c r="Z50" s="1041" t="s">
        <v>555</v>
      </c>
      <c r="AA50" s="1041"/>
      <c r="AB50" s="1041"/>
      <c r="AC50" s="1044"/>
      <c r="AD50" s="1044"/>
      <c r="AE50" s="1044"/>
      <c r="AF50" s="1044"/>
      <c r="AG50" s="1044"/>
      <c r="AH50" s="1044"/>
      <c r="AI50" s="1044"/>
      <c r="AJ50" s="1044"/>
      <c r="AK50" s="1044"/>
      <c r="AL50" s="1044"/>
      <c r="AM50" s="1044"/>
      <c r="AN50" s="1044"/>
      <c r="AO50" s="1044"/>
      <c r="AP50" s="1044"/>
      <c r="AQ50" s="1044"/>
      <c r="AR50" s="1044"/>
      <c r="AS50" s="1044"/>
      <c r="AT50" s="1044"/>
      <c r="AU50" s="1044"/>
      <c r="AV50" s="1044"/>
      <c r="AW50" s="1044"/>
      <c r="AX50" s="1044"/>
      <c r="AY50" s="1044"/>
      <c r="AZ50" s="1044"/>
      <c r="BA50" s="177"/>
    </row>
    <row r="51" spans="1:62" s="257" customFormat="1" ht="18" customHeight="1">
      <c r="A51" s="177"/>
      <c r="B51" s="1039" t="s">
        <v>338</v>
      </c>
      <c r="C51" s="1040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1" t="s">
        <v>339</v>
      </c>
      <c r="AA51" s="1041"/>
      <c r="AB51" s="1041"/>
      <c r="AC51" s="1172">
        <f>SUM(AC48:AJ50)</f>
        <v>0</v>
      </c>
      <c r="AD51" s="1044"/>
      <c r="AE51" s="1044"/>
      <c r="AF51" s="1044"/>
      <c r="AG51" s="1044"/>
      <c r="AH51" s="1044"/>
      <c r="AI51" s="1044"/>
      <c r="AJ51" s="1044"/>
      <c r="AK51" s="1172">
        <f>SUM(AK48:AR50)</f>
        <v>0</v>
      </c>
      <c r="AL51" s="1044"/>
      <c r="AM51" s="1044"/>
      <c r="AN51" s="1044"/>
      <c r="AO51" s="1044"/>
      <c r="AP51" s="1044"/>
      <c r="AQ51" s="1044"/>
      <c r="AR51" s="1044"/>
      <c r="AS51" s="1172">
        <f>SUM(AS48:AZ50)</f>
        <v>0</v>
      </c>
      <c r="AT51" s="1044"/>
      <c r="AU51" s="1044"/>
      <c r="AV51" s="1044"/>
      <c r="AW51" s="1044"/>
      <c r="AX51" s="1044"/>
      <c r="AY51" s="1044"/>
      <c r="AZ51" s="1044"/>
      <c r="BA51" s="177"/>
    </row>
    <row r="53" spans="1:62" s="382" customFormat="1" ht="18" customHeight="1">
      <c r="A53" s="374"/>
      <c r="B53" s="1875" t="s">
        <v>805</v>
      </c>
      <c r="C53" s="1875"/>
      <c r="D53" s="1875"/>
      <c r="E53" s="1875"/>
      <c r="F53" s="1875"/>
      <c r="G53" s="1875"/>
      <c r="H53" s="1875"/>
      <c r="I53" s="1875"/>
      <c r="J53" s="1875"/>
      <c r="K53" s="1875"/>
      <c r="L53" s="1875"/>
      <c r="M53" s="1875"/>
      <c r="N53" s="1875"/>
      <c r="O53" s="1875"/>
      <c r="P53" s="1875"/>
      <c r="Q53" s="1875"/>
      <c r="R53" s="1875"/>
      <c r="S53" s="1875"/>
      <c r="T53" s="1875"/>
      <c r="U53" s="1875"/>
      <c r="V53" s="1875"/>
      <c r="W53" s="1875"/>
      <c r="X53" s="1875"/>
      <c r="Y53" s="1875"/>
      <c r="Z53" s="1875"/>
      <c r="AA53" s="1875"/>
      <c r="AB53" s="1875"/>
      <c r="AC53" s="1875"/>
      <c r="AD53" s="1875"/>
      <c r="AE53" s="1875"/>
      <c r="AF53" s="1875"/>
      <c r="AG53" s="1875"/>
      <c r="AH53" s="1875"/>
      <c r="AI53" s="1875"/>
      <c r="AJ53" s="1875"/>
      <c r="AK53" s="1875"/>
      <c r="AL53" s="1875"/>
      <c r="AM53" s="1875"/>
      <c r="AN53" s="1875"/>
      <c r="AO53" s="1875"/>
      <c r="AP53" s="1875"/>
      <c r="AQ53" s="1875"/>
      <c r="AR53" s="1875"/>
      <c r="AS53" s="1875"/>
      <c r="AT53" s="1875"/>
      <c r="AU53" s="1875"/>
      <c r="AV53" s="1875"/>
      <c r="AW53" s="1875"/>
      <c r="AX53" s="1875"/>
      <c r="AY53" s="1875"/>
      <c r="AZ53" s="1875"/>
      <c r="BA53" s="1875"/>
      <c r="BB53" s="1875"/>
      <c r="BC53" s="1875"/>
      <c r="BD53" s="1875"/>
      <c r="BE53" s="1875"/>
      <c r="BF53" s="1875"/>
    </row>
    <row r="54" spans="1:62" s="257" customFormat="1" ht="18" customHeight="1">
      <c r="A54" s="177"/>
      <c r="B54" s="1876" t="s">
        <v>1256</v>
      </c>
      <c r="C54" s="1876"/>
      <c r="D54" s="1876"/>
      <c r="E54" s="1876"/>
      <c r="F54" s="1876"/>
      <c r="G54" s="1876"/>
      <c r="H54" s="1876"/>
      <c r="I54" s="1876"/>
      <c r="J54" s="1876"/>
      <c r="K54" s="1876"/>
      <c r="L54" s="1876"/>
      <c r="M54" s="1876"/>
      <c r="N54" s="1876"/>
      <c r="O54" s="1876"/>
      <c r="P54" s="1876"/>
      <c r="Q54" s="1876"/>
      <c r="R54" s="1876"/>
      <c r="S54" s="1876"/>
      <c r="T54" s="1876"/>
      <c r="U54" s="1876"/>
      <c r="V54" s="1876"/>
      <c r="W54" s="1876"/>
      <c r="X54" s="1876"/>
      <c r="Y54" s="1876"/>
      <c r="Z54" s="1876"/>
      <c r="AA54" s="1876"/>
      <c r="AB54" s="1876"/>
      <c r="AC54" s="1876"/>
      <c r="AD54" s="1876"/>
      <c r="AE54" s="1876"/>
      <c r="AF54" s="1876"/>
      <c r="AG54" s="1876"/>
      <c r="AH54" s="1876"/>
      <c r="AI54" s="1876"/>
      <c r="AJ54" s="1876"/>
      <c r="AK54" s="1876"/>
      <c r="AL54" s="1876"/>
      <c r="AM54" s="1876"/>
      <c r="AN54" s="1876"/>
      <c r="AO54" s="1876"/>
      <c r="AP54" s="1876"/>
      <c r="AQ54" s="1876"/>
      <c r="AR54" s="1876"/>
      <c r="AS54" s="1876"/>
      <c r="AT54" s="1876"/>
      <c r="AU54" s="1876"/>
      <c r="AV54" s="1876"/>
      <c r="AW54" s="1876"/>
      <c r="AX54" s="1876"/>
      <c r="AY54" s="1876"/>
      <c r="AZ54" s="1876"/>
      <c r="BA54" s="1876"/>
      <c r="BB54" s="1876"/>
      <c r="BC54" s="1876"/>
      <c r="BD54" s="1876"/>
      <c r="BE54" s="1876"/>
      <c r="BF54" s="1876"/>
    </row>
    <row r="55" spans="1:62" ht="8.1" customHeight="1"/>
    <row r="56" spans="1:62" s="257" customFormat="1" ht="69.95" customHeight="1">
      <c r="A56" s="261"/>
      <c r="B56" s="1052" t="s">
        <v>793</v>
      </c>
      <c r="C56" s="1052"/>
      <c r="D56" s="1052"/>
      <c r="E56" s="1052"/>
      <c r="F56" s="1053"/>
      <c r="G56" s="1058" t="s">
        <v>804</v>
      </c>
      <c r="H56" s="1052"/>
      <c r="I56" s="1052"/>
      <c r="J56" s="1052"/>
      <c r="K56" s="1052"/>
      <c r="L56" s="1053"/>
      <c r="M56" s="1058" t="s">
        <v>803</v>
      </c>
      <c r="N56" s="1052"/>
      <c r="O56" s="1052"/>
      <c r="P56" s="1053"/>
      <c r="Q56" s="1044" t="s">
        <v>802</v>
      </c>
      <c r="R56" s="1044"/>
      <c r="S56" s="1044"/>
      <c r="T56" s="1044"/>
      <c r="U56" s="1044"/>
      <c r="V56" s="1044"/>
      <c r="W56" s="1052" t="s">
        <v>801</v>
      </c>
      <c r="X56" s="1052"/>
      <c r="Y56" s="1053"/>
      <c r="Z56" s="1058" t="s">
        <v>800</v>
      </c>
      <c r="AA56" s="1052"/>
      <c r="AB56" s="1053"/>
      <c r="AC56" s="1044" t="s">
        <v>742</v>
      </c>
      <c r="AD56" s="1044"/>
      <c r="AE56" s="1044"/>
      <c r="AF56" s="1044" t="s">
        <v>799</v>
      </c>
      <c r="AG56" s="1044"/>
      <c r="AH56" s="1044"/>
      <c r="AI56" s="1052" t="s">
        <v>798</v>
      </c>
      <c r="AJ56" s="1052"/>
      <c r="AK56" s="1052"/>
      <c r="AL56" s="1053"/>
      <c r="AM56" s="1058" t="s">
        <v>797</v>
      </c>
      <c r="AN56" s="1052"/>
      <c r="AO56" s="1053"/>
      <c r="AP56" s="1052" t="s">
        <v>796</v>
      </c>
      <c r="AQ56" s="1052"/>
      <c r="AR56" s="1053"/>
      <c r="AS56" s="1058" t="s">
        <v>795</v>
      </c>
      <c r="AT56" s="1052"/>
      <c r="AU56" s="1052"/>
      <c r="AV56" s="1053"/>
      <c r="AW56" s="1058" t="s">
        <v>794</v>
      </c>
      <c r="AX56" s="1052"/>
      <c r="AY56" s="1052"/>
      <c r="AZ56" s="1052"/>
      <c r="BA56" s="319"/>
      <c r="BB56" s="263"/>
      <c r="BC56" s="263"/>
      <c r="BD56" s="263"/>
      <c r="BE56" s="263"/>
      <c r="BF56" s="263"/>
      <c r="BG56" s="260"/>
      <c r="BH56" s="260"/>
      <c r="BI56" s="260"/>
      <c r="BJ56" s="260"/>
    </row>
    <row r="57" spans="1:62" s="257" customFormat="1" ht="39.950000000000003" customHeight="1">
      <c r="A57" s="261"/>
      <c r="B57" s="1056"/>
      <c r="C57" s="1056"/>
      <c r="D57" s="1056"/>
      <c r="E57" s="1056"/>
      <c r="F57" s="1057"/>
      <c r="G57" s="1060"/>
      <c r="H57" s="1056"/>
      <c r="I57" s="1056"/>
      <c r="J57" s="1056"/>
      <c r="K57" s="1056"/>
      <c r="L57" s="1057"/>
      <c r="M57" s="1060"/>
      <c r="N57" s="1056"/>
      <c r="O57" s="1056"/>
      <c r="P57" s="1057"/>
      <c r="Q57" s="1044"/>
      <c r="R57" s="1044"/>
      <c r="S57" s="1044"/>
      <c r="T57" s="1044"/>
      <c r="U57" s="1044"/>
      <c r="V57" s="1044"/>
      <c r="W57" s="1056"/>
      <c r="X57" s="1056"/>
      <c r="Y57" s="1057"/>
      <c r="Z57" s="1060"/>
      <c r="AA57" s="1056"/>
      <c r="AB57" s="1057"/>
      <c r="AC57" s="1044"/>
      <c r="AD57" s="1044"/>
      <c r="AE57" s="1044"/>
      <c r="AF57" s="1044"/>
      <c r="AG57" s="1044"/>
      <c r="AH57" s="1044"/>
      <c r="AI57" s="1056"/>
      <c r="AJ57" s="1056"/>
      <c r="AK57" s="1056"/>
      <c r="AL57" s="1057"/>
      <c r="AM57" s="1060"/>
      <c r="AN57" s="1056"/>
      <c r="AO57" s="1057"/>
      <c r="AP57" s="1056"/>
      <c r="AQ57" s="1056"/>
      <c r="AR57" s="1057"/>
      <c r="AS57" s="1060"/>
      <c r="AT57" s="1056"/>
      <c r="AU57" s="1056"/>
      <c r="AV57" s="1057"/>
      <c r="AW57" s="1060"/>
      <c r="AX57" s="1056"/>
      <c r="AY57" s="1056"/>
      <c r="AZ57" s="1056"/>
      <c r="BA57" s="319"/>
      <c r="BB57" s="263"/>
      <c r="BC57" s="263"/>
      <c r="BD57" s="263"/>
      <c r="BE57" s="263"/>
      <c r="BF57" s="263"/>
      <c r="BG57" s="260"/>
      <c r="BH57" s="260"/>
      <c r="BI57" s="260"/>
      <c r="BJ57" s="260"/>
    </row>
    <row r="58" spans="1:62" s="378" customFormat="1" ht="12.75">
      <c r="A58" s="379"/>
      <c r="B58" s="1814">
        <v>1</v>
      </c>
      <c r="C58" s="1814"/>
      <c r="D58" s="1814"/>
      <c r="E58" s="1814"/>
      <c r="F58" s="1812"/>
      <c r="G58" s="1874">
        <v>2</v>
      </c>
      <c r="H58" s="1814"/>
      <c r="I58" s="1814"/>
      <c r="J58" s="1814"/>
      <c r="K58" s="1814"/>
      <c r="L58" s="1814"/>
      <c r="M58" s="1874">
        <v>3</v>
      </c>
      <c r="N58" s="1814"/>
      <c r="O58" s="1814"/>
      <c r="P58" s="1812"/>
      <c r="Q58" s="1814">
        <v>4</v>
      </c>
      <c r="R58" s="1814"/>
      <c r="S58" s="1814"/>
      <c r="T58" s="1814"/>
      <c r="U58" s="1814"/>
      <c r="V58" s="1812"/>
      <c r="W58" s="1874">
        <v>5</v>
      </c>
      <c r="X58" s="1814"/>
      <c r="Y58" s="1812"/>
      <c r="Z58" s="1874">
        <v>6</v>
      </c>
      <c r="AA58" s="1814"/>
      <c r="AB58" s="1812"/>
      <c r="AC58" s="1874">
        <v>7</v>
      </c>
      <c r="AD58" s="1814"/>
      <c r="AE58" s="1812"/>
      <c r="AF58" s="1874">
        <v>8</v>
      </c>
      <c r="AG58" s="1814"/>
      <c r="AH58" s="1812"/>
      <c r="AI58" s="1874">
        <v>9</v>
      </c>
      <c r="AJ58" s="1814"/>
      <c r="AK58" s="1814"/>
      <c r="AL58" s="1812"/>
      <c r="AM58" s="1874">
        <v>10</v>
      </c>
      <c r="AN58" s="1814"/>
      <c r="AO58" s="1812"/>
      <c r="AP58" s="1874">
        <v>11</v>
      </c>
      <c r="AQ58" s="1814"/>
      <c r="AR58" s="1812"/>
      <c r="AS58" s="1874">
        <v>12</v>
      </c>
      <c r="AT58" s="1814"/>
      <c r="AU58" s="1814"/>
      <c r="AV58" s="1812"/>
      <c r="AW58" s="1874">
        <v>13</v>
      </c>
      <c r="AX58" s="1814"/>
      <c r="AY58" s="1814"/>
      <c r="AZ58" s="1814"/>
      <c r="BA58" s="379" t="s">
        <v>614</v>
      </c>
      <c r="BB58" s="243"/>
      <c r="BC58" s="243"/>
      <c r="BD58" s="243"/>
      <c r="BE58" s="243"/>
      <c r="BF58" s="243"/>
      <c r="BG58" s="243"/>
      <c r="BH58" s="243"/>
      <c r="BI58" s="243"/>
      <c r="BJ58" s="243"/>
    </row>
    <row r="59" spans="1:62" s="257" customFormat="1" ht="18" customHeight="1">
      <c r="A59" s="261"/>
      <c r="B59" s="1588">
        <v>33701000</v>
      </c>
      <c r="C59" s="1588"/>
      <c r="D59" s="1588"/>
      <c r="E59" s="1588"/>
      <c r="F59" s="1588"/>
      <c r="G59" s="1880" t="s">
        <v>1260</v>
      </c>
      <c r="H59" s="1881"/>
      <c r="I59" s="1881"/>
      <c r="J59" s="1881"/>
      <c r="K59" s="1881"/>
      <c r="L59" s="1882"/>
      <c r="M59" s="1880" t="s">
        <v>1261</v>
      </c>
      <c r="N59" s="1881"/>
      <c r="O59" s="1881"/>
      <c r="P59" s="1882"/>
      <c r="Q59" s="1880" t="s">
        <v>1262</v>
      </c>
      <c r="R59" s="1881"/>
      <c r="S59" s="1881"/>
      <c r="T59" s="1881"/>
      <c r="U59" s="1881"/>
      <c r="V59" s="1882"/>
      <c r="W59" s="1852">
        <v>2012</v>
      </c>
      <c r="X59" s="1852"/>
      <c r="Y59" s="1852"/>
      <c r="Z59" s="1588"/>
      <c r="AA59" s="1588"/>
      <c r="AB59" s="1588"/>
      <c r="AC59" s="1821">
        <f>AW59/AP59</f>
        <v>0</v>
      </c>
      <c r="AD59" s="1588"/>
      <c r="AE59" s="1588"/>
      <c r="AF59" s="1588">
        <v>12</v>
      </c>
      <c r="AG59" s="1588"/>
      <c r="AH59" s="1588"/>
      <c r="AI59" s="1588">
        <v>1</v>
      </c>
      <c r="AJ59" s="1588"/>
      <c r="AK59" s="1588"/>
      <c r="AL59" s="1588"/>
      <c r="AM59" s="1588">
        <v>1</v>
      </c>
      <c r="AN59" s="1588"/>
      <c r="AO59" s="1588"/>
      <c r="AP59" s="1588">
        <v>100</v>
      </c>
      <c r="AQ59" s="1588"/>
      <c r="AR59" s="1588"/>
      <c r="AS59" s="1588">
        <v>1</v>
      </c>
      <c r="AT59" s="1588"/>
      <c r="AU59" s="1588"/>
      <c r="AV59" s="1588"/>
      <c r="AW59" s="1839">
        <v>0</v>
      </c>
      <c r="AX59" s="1839"/>
      <c r="AY59" s="1839"/>
      <c r="AZ59" s="1839"/>
      <c r="BA59" s="180"/>
      <c r="BB59" s="264"/>
      <c r="BC59" s="264"/>
      <c r="BD59" s="264"/>
      <c r="BE59" s="264"/>
      <c r="BF59" s="264"/>
      <c r="BG59" s="260"/>
      <c r="BH59" s="260"/>
      <c r="BI59" s="260"/>
      <c r="BJ59" s="260"/>
    </row>
    <row r="60" spans="1:62" s="257" customFormat="1" ht="18" customHeight="1">
      <c r="A60" s="261"/>
      <c r="B60" s="1588"/>
      <c r="C60" s="1588"/>
      <c r="D60" s="1588"/>
      <c r="E60" s="1588"/>
      <c r="F60" s="1588"/>
      <c r="G60" s="1588"/>
      <c r="H60" s="1588"/>
      <c r="I60" s="1588"/>
      <c r="J60" s="1588"/>
      <c r="K60" s="1588"/>
      <c r="L60" s="1588"/>
      <c r="M60" s="1588"/>
      <c r="N60" s="1588"/>
      <c r="O60" s="1588"/>
      <c r="P60" s="1588"/>
      <c r="Q60" s="1588"/>
      <c r="R60" s="1588"/>
      <c r="S60" s="1588"/>
      <c r="T60" s="1588"/>
      <c r="U60" s="1588"/>
      <c r="V60" s="1588"/>
      <c r="W60" s="1588"/>
      <c r="X60" s="1588"/>
      <c r="Y60" s="1588"/>
      <c r="Z60" s="1588"/>
      <c r="AA60" s="1588"/>
      <c r="AB60" s="1588"/>
      <c r="AC60" s="1588"/>
      <c r="AD60" s="1588"/>
      <c r="AE60" s="1588"/>
      <c r="AF60" s="1588"/>
      <c r="AG60" s="1588"/>
      <c r="AH60" s="1588"/>
      <c r="AI60" s="1588"/>
      <c r="AJ60" s="1588"/>
      <c r="AK60" s="1588"/>
      <c r="AL60" s="1588"/>
      <c r="AM60" s="1588"/>
      <c r="AN60" s="1588"/>
      <c r="AO60" s="1588"/>
      <c r="AP60" s="1588"/>
      <c r="AQ60" s="1588"/>
      <c r="AR60" s="1588"/>
      <c r="AS60" s="1588"/>
      <c r="AT60" s="1588"/>
      <c r="AU60" s="1588"/>
      <c r="AV60" s="1588"/>
      <c r="AW60" s="1839"/>
      <c r="AX60" s="1839"/>
      <c r="AY60" s="1839"/>
      <c r="AZ60" s="1839"/>
      <c r="BA60" s="180"/>
      <c r="BB60" s="264"/>
      <c r="BC60" s="264"/>
      <c r="BD60" s="264"/>
      <c r="BE60" s="264"/>
      <c r="BF60" s="264"/>
      <c r="BG60" s="260"/>
      <c r="BH60" s="260"/>
      <c r="BI60" s="260"/>
      <c r="BJ60" s="260"/>
    </row>
    <row r="61" spans="1:62" s="257" customFormat="1" ht="18" customHeight="1">
      <c r="A61" s="261"/>
      <c r="B61" s="1800" t="s">
        <v>352</v>
      </c>
      <c r="C61" s="1800"/>
      <c r="D61" s="1800"/>
      <c r="E61" s="1800"/>
      <c r="F61" s="1800"/>
      <c r="G61" s="1228" t="s">
        <v>6</v>
      </c>
      <c r="H61" s="1228"/>
      <c r="I61" s="1228"/>
      <c r="J61" s="1228"/>
      <c r="K61" s="1228"/>
      <c r="L61" s="1228"/>
      <c r="M61" s="1228" t="s">
        <v>6</v>
      </c>
      <c r="N61" s="1228"/>
      <c r="O61" s="1228"/>
      <c r="P61" s="1228"/>
      <c r="Q61" s="1228" t="s">
        <v>6</v>
      </c>
      <c r="R61" s="1228"/>
      <c r="S61" s="1228"/>
      <c r="T61" s="1228"/>
      <c r="U61" s="1228"/>
      <c r="V61" s="1228"/>
      <c r="W61" s="1228" t="s">
        <v>6</v>
      </c>
      <c r="X61" s="1228"/>
      <c r="Y61" s="1228"/>
      <c r="Z61" s="1228" t="s">
        <v>6</v>
      </c>
      <c r="AA61" s="1228"/>
      <c r="AB61" s="1228"/>
      <c r="AC61" s="1228" t="s">
        <v>6</v>
      </c>
      <c r="AD61" s="1228"/>
      <c r="AE61" s="1228"/>
      <c r="AF61" s="1228" t="s">
        <v>6</v>
      </c>
      <c r="AG61" s="1228"/>
      <c r="AH61" s="1228"/>
      <c r="AI61" s="1228" t="s">
        <v>6</v>
      </c>
      <c r="AJ61" s="1228"/>
      <c r="AK61" s="1228"/>
      <c r="AL61" s="1228"/>
      <c r="AM61" s="1228" t="s">
        <v>6</v>
      </c>
      <c r="AN61" s="1228"/>
      <c r="AO61" s="1228"/>
      <c r="AP61" s="1228" t="s">
        <v>6</v>
      </c>
      <c r="AQ61" s="1228"/>
      <c r="AR61" s="1228"/>
      <c r="AS61" s="1228" t="s">
        <v>6</v>
      </c>
      <c r="AT61" s="1228"/>
      <c r="AU61" s="1228"/>
      <c r="AV61" s="1228"/>
      <c r="AW61" s="1839">
        <f>SUM(AW59:AZ60)</f>
        <v>0</v>
      </c>
      <c r="AX61" s="1839"/>
      <c r="AY61" s="1839"/>
      <c r="AZ61" s="1839"/>
      <c r="BA61" s="180"/>
      <c r="BB61" s="264"/>
      <c r="BC61" s="264"/>
      <c r="BD61" s="264"/>
      <c r="BE61" s="264"/>
      <c r="BF61" s="264"/>
      <c r="BG61" s="260"/>
      <c r="BH61" s="260"/>
      <c r="BI61" s="260"/>
      <c r="BJ61" s="260"/>
    </row>
    <row r="63" spans="1:62" s="257" customFormat="1" ht="26.25" hidden="1" customHeight="1">
      <c r="A63" s="261"/>
      <c r="B63" s="1052" t="s">
        <v>793</v>
      </c>
      <c r="C63" s="1052"/>
      <c r="D63" s="1052"/>
      <c r="E63" s="1052"/>
      <c r="F63" s="1053"/>
      <c r="G63" s="1058" t="s">
        <v>792</v>
      </c>
      <c r="H63" s="1052"/>
      <c r="I63" s="1052"/>
      <c r="J63" s="1053"/>
      <c r="K63" s="1044" t="s">
        <v>791</v>
      </c>
      <c r="L63" s="1044"/>
      <c r="M63" s="1044"/>
      <c r="N63" s="1044"/>
      <c r="O63" s="1044" t="s">
        <v>734</v>
      </c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 t="s">
        <v>790</v>
      </c>
      <c r="AQ63" s="1044"/>
      <c r="AR63" s="1044"/>
      <c r="AS63" s="1044"/>
      <c r="AT63" s="1044"/>
      <c r="AU63" s="1044"/>
      <c r="AV63" s="1044"/>
      <c r="AW63" s="1058" t="s">
        <v>789</v>
      </c>
      <c r="AX63" s="1052"/>
      <c r="AY63" s="1052"/>
      <c r="AZ63" s="1052"/>
      <c r="BA63" s="319"/>
      <c r="BB63" s="263"/>
      <c r="BC63" s="263"/>
      <c r="BD63" s="263"/>
      <c r="BE63" s="263"/>
      <c r="BF63" s="263"/>
      <c r="BG63" s="260"/>
      <c r="BH63" s="260"/>
      <c r="BI63" s="260"/>
      <c r="BJ63" s="260"/>
    </row>
    <row r="64" spans="1:62" s="257" customFormat="1" ht="36.75" hidden="1" customHeight="1">
      <c r="A64" s="261"/>
      <c r="B64" s="1054"/>
      <c r="C64" s="1054"/>
      <c r="D64" s="1054"/>
      <c r="E64" s="1054"/>
      <c r="F64" s="1055"/>
      <c r="G64" s="1059"/>
      <c r="H64" s="1054"/>
      <c r="I64" s="1054"/>
      <c r="J64" s="1055"/>
      <c r="K64" s="1044"/>
      <c r="L64" s="1044"/>
      <c r="M64" s="1044"/>
      <c r="N64" s="1044"/>
      <c r="O64" s="1044" t="s">
        <v>788</v>
      </c>
      <c r="P64" s="1044"/>
      <c r="Q64" s="1044"/>
      <c r="R64" s="1044"/>
      <c r="S64" s="1044"/>
      <c r="T64" s="1044"/>
      <c r="U64" s="1044"/>
      <c r="V64" s="1044" t="s">
        <v>787</v>
      </c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 t="s">
        <v>786</v>
      </c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59"/>
      <c r="AX64" s="1054"/>
      <c r="AY64" s="1054"/>
      <c r="AZ64" s="1054"/>
      <c r="BA64" s="319"/>
      <c r="BB64" s="263"/>
      <c r="BC64" s="263"/>
      <c r="BD64" s="263"/>
      <c r="BE64" s="263"/>
      <c r="BF64" s="263"/>
      <c r="BG64" s="260"/>
      <c r="BH64" s="260"/>
      <c r="BI64" s="260"/>
      <c r="BJ64" s="260"/>
    </row>
    <row r="65" spans="1:62" s="257" customFormat="1" ht="50.1" hidden="1" customHeight="1">
      <c r="A65" s="261"/>
      <c r="B65" s="1056"/>
      <c r="C65" s="1056"/>
      <c r="D65" s="1056"/>
      <c r="E65" s="1056"/>
      <c r="F65" s="1057"/>
      <c r="G65" s="1060"/>
      <c r="H65" s="1056"/>
      <c r="I65" s="1056"/>
      <c r="J65" s="1057"/>
      <c r="K65" s="1044"/>
      <c r="L65" s="1044"/>
      <c r="M65" s="1044"/>
      <c r="N65" s="1044"/>
      <c r="O65" s="1061" t="s">
        <v>725</v>
      </c>
      <c r="P65" s="1062"/>
      <c r="Q65" s="1168"/>
      <c r="R65" s="1044" t="s">
        <v>397</v>
      </c>
      <c r="S65" s="1044"/>
      <c r="T65" s="1044"/>
      <c r="U65" s="1044"/>
      <c r="V65" s="1061" t="s">
        <v>725</v>
      </c>
      <c r="W65" s="1062"/>
      <c r="X65" s="1168"/>
      <c r="Y65" s="1044" t="s">
        <v>785</v>
      </c>
      <c r="Z65" s="1044"/>
      <c r="AA65" s="1044"/>
      <c r="AB65" s="1044"/>
      <c r="AC65" s="1044"/>
      <c r="AD65" s="1044"/>
      <c r="AE65" s="1044" t="s">
        <v>397</v>
      </c>
      <c r="AF65" s="1044"/>
      <c r="AG65" s="1044"/>
      <c r="AH65" s="1044"/>
      <c r="AI65" s="1061" t="s">
        <v>725</v>
      </c>
      <c r="AJ65" s="1062"/>
      <c r="AK65" s="1168"/>
      <c r="AL65" s="1044" t="s">
        <v>397</v>
      </c>
      <c r="AM65" s="1044"/>
      <c r="AN65" s="1044"/>
      <c r="AO65" s="1044"/>
      <c r="AP65" s="1061" t="s">
        <v>725</v>
      </c>
      <c r="AQ65" s="1062"/>
      <c r="AR65" s="1168"/>
      <c r="AS65" s="1061" t="s">
        <v>397</v>
      </c>
      <c r="AT65" s="1062"/>
      <c r="AU65" s="1062"/>
      <c r="AV65" s="1168"/>
      <c r="AW65" s="1060"/>
      <c r="AX65" s="1056"/>
      <c r="AY65" s="1056"/>
      <c r="AZ65" s="1056"/>
      <c r="BA65" s="319"/>
      <c r="BB65" s="263"/>
      <c r="BC65" s="263"/>
      <c r="BD65" s="263"/>
      <c r="BE65" s="263"/>
      <c r="BF65" s="263"/>
      <c r="BG65" s="260"/>
      <c r="BH65" s="260"/>
      <c r="BI65" s="260"/>
      <c r="BJ65" s="260"/>
    </row>
    <row r="66" spans="1:62" s="378" customFormat="1" ht="13.5" hidden="1" thickBot="1">
      <c r="A66" s="381"/>
      <c r="B66" s="1287">
        <v>1</v>
      </c>
      <c r="C66" s="1287"/>
      <c r="D66" s="1287"/>
      <c r="E66" s="1287"/>
      <c r="F66" s="1286"/>
      <c r="G66" s="1883">
        <v>14</v>
      </c>
      <c r="H66" s="1883"/>
      <c r="I66" s="1883"/>
      <c r="J66" s="1883"/>
      <c r="K66" s="1883">
        <v>15</v>
      </c>
      <c r="L66" s="1883"/>
      <c r="M66" s="1883"/>
      <c r="N66" s="1883"/>
      <c r="O66" s="1883">
        <v>16</v>
      </c>
      <c r="P66" s="1883"/>
      <c r="Q66" s="1883"/>
      <c r="R66" s="1883">
        <v>17</v>
      </c>
      <c r="S66" s="1883"/>
      <c r="T66" s="1883"/>
      <c r="U66" s="1883"/>
      <c r="V66" s="1883">
        <v>18</v>
      </c>
      <c r="W66" s="1883"/>
      <c r="X66" s="1883"/>
      <c r="Y66" s="1883">
        <v>19</v>
      </c>
      <c r="Z66" s="1883"/>
      <c r="AA66" s="1883"/>
      <c r="AB66" s="1883"/>
      <c r="AC66" s="1883"/>
      <c r="AD66" s="1883"/>
      <c r="AE66" s="1883">
        <v>20</v>
      </c>
      <c r="AF66" s="1883"/>
      <c r="AG66" s="1883"/>
      <c r="AH66" s="1883"/>
      <c r="AI66" s="1883">
        <v>21</v>
      </c>
      <c r="AJ66" s="1883"/>
      <c r="AK66" s="1883"/>
      <c r="AL66" s="1883">
        <v>22</v>
      </c>
      <c r="AM66" s="1883"/>
      <c r="AN66" s="1883"/>
      <c r="AO66" s="1883"/>
      <c r="AP66" s="1883">
        <v>23</v>
      </c>
      <c r="AQ66" s="1883"/>
      <c r="AR66" s="1883"/>
      <c r="AS66" s="1285">
        <v>24</v>
      </c>
      <c r="AT66" s="1287"/>
      <c r="AU66" s="1287"/>
      <c r="AV66" s="1286"/>
      <c r="AW66" s="1285">
        <v>25</v>
      </c>
      <c r="AX66" s="1287"/>
      <c r="AY66" s="1287"/>
      <c r="AZ66" s="1287"/>
      <c r="BA66" s="379" t="s">
        <v>614</v>
      </c>
      <c r="BB66" s="243"/>
      <c r="BC66" s="243"/>
      <c r="BD66" s="243"/>
      <c r="BE66" s="243"/>
      <c r="BF66" s="243"/>
      <c r="BG66" s="243"/>
      <c r="BH66" s="243"/>
      <c r="BI66" s="243"/>
      <c r="BJ66" s="243"/>
    </row>
    <row r="67" spans="1:62" s="257" customFormat="1" ht="18" hidden="1" customHeight="1">
      <c r="A67" s="380"/>
      <c r="B67" s="1860"/>
      <c r="C67" s="1860"/>
      <c r="D67" s="1860"/>
      <c r="E67" s="1860"/>
      <c r="F67" s="1860"/>
      <c r="G67" s="1884"/>
      <c r="H67" s="1884"/>
      <c r="I67" s="1884"/>
      <c r="J67" s="1884"/>
      <c r="K67" s="1884"/>
      <c r="L67" s="1884"/>
      <c r="M67" s="1884"/>
      <c r="N67" s="1884"/>
      <c r="O67" s="1884"/>
      <c r="P67" s="1884"/>
      <c r="Q67" s="1884"/>
      <c r="R67" s="1884"/>
      <c r="S67" s="1884"/>
      <c r="T67" s="1884"/>
      <c r="U67" s="1884"/>
      <c r="V67" s="1884"/>
      <c r="W67" s="1884"/>
      <c r="X67" s="1884"/>
      <c r="Y67" s="1884"/>
      <c r="Z67" s="1884"/>
      <c r="AA67" s="1884"/>
      <c r="AB67" s="1884"/>
      <c r="AC67" s="1884"/>
      <c r="AD67" s="1884"/>
      <c r="AE67" s="1884"/>
      <c r="AF67" s="1884"/>
      <c r="AG67" s="1884"/>
      <c r="AH67" s="1884"/>
      <c r="AI67" s="1884"/>
      <c r="AJ67" s="1884"/>
      <c r="AK67" s="1884"/>
      <c r="AL67" s="1884"/>
      <c r="AM67" s="1884"/>
      <c r="AN67" s="1884"/>
      <c r="AO67" s="1884"/>
      <c r="AP67" s="1884"/>
      <c r="AQ67" s="1884"/>
      <c r="AR67" s="1884"/>
      <c r="AS67" s="1884"/>
      <c r="AT67" s="1884"/>
      <c r="AU67" s="1884"/>
      <c r="AV67" s="1884"/>
      <c r="AW67" s="1885"/>
      <c r="AX67" s="1885"/>
      <c r="AY67" s="1885"/>
      <c r="AZ67" s="1886"/>
      <c r="BA67" s="180"/>
      <c r="BB67" s="264"/>
      <c r="BC67" s="264"/>
      <c r="BD67" s="264"/>
      <c r="BE67" s="264"/>
      <c r="BF67" s="264"/>
      <c r="BG67" s="260"/>
      <c r="BH67" s="260"/>
      <c r="BI67" s="260"/>
      <c r="BJ67" s="260"/>
    </row>
    <row r="68" spans="1:62" s="257" customFormat="1" ht="18" hidden="1" customHeight="1">
      <c r="A68" s="380"/>
      <c r="B68" s="1627"/>
      <c r="C68" s="1627"/>
      <c r="D68" s="1627"/>
      <c r="E68" s="1627"/>
      <c r="F68" s="1627"/>
      <c r="G68" s="1588"/>
      <c r="H68" s="1588"/>
      <c r="I68" s="1588"/>
      <c r="J68" s="1588"/>
      <c r="K68" s="1588"/>
      <c r="L68" s="1588"/>
      <c r="M68" s="1588"/>
      <c r="N68" s="1588"/>
      <c r="O68" s="1588"/>
      <c r="P68" s="1588"/>
      <c r="Q68" s="1588"/>
      <c r="R68" s="1588"/>
      <c r="S68" s="1588"/>
      <c r="T68" s="1588"/>
      <c r="U68" s="1588"/>
      <c r="V68" s="1588"/>
      <c r="W68" s="1588"/>
      <c r="X68" s="1588"/>
      <c r="Y68" s="1588"/>
      <c r="Z68" s="1588"/>
      <c r="AA68" s="1588"/>
      <c r="AB68" s="1588"/>
      <c r="AC68" s="1588"/>
      <c r="AD68" s="1588"/>
      <c r="AE68" s="1588"/>
      <c r="AF68" s="1588"/>
      <c r="AG68" s="1588"/>
      <c r="AH68" s="1588"/>
      <c r="AI68" s="1588"/>
      <c r="AJ68" s="1588"/>
      <c r="AK68" s="1588"/>
      <c r="AL68" s="1588"/>
      <c r="AM68" s="1588"/>
      <c r="AN68" s="1588"/>
      <c r="AO68" s="1588"/>
      <c r="AP68" s="1588"/>
      <c r="AQ68" s="1588"/>
      <c r="AR68" s="1588"/>
      <c r="AS68" s="1588"/>
      <c r="AT68" s="1588"/>
      <c r="AU68" s="1588"/>
      <c r="AV68" s="1588"/>
      <c r="AW68" s="1588"/>
      <c r="AX68" s="1588"/>
      <c r="AY68" s="1588"/>
      <c r="AZ68" s="1887"/>
      <c r="BA68" s="180"/>
      <c r="BB68" s="264"/>
      <c r="BC68" s="264"/>
      <c r="BD68" s="264"/>
      <c r="BE68" s="264"/>
      <c r="BF68" s="264"/>
      <c r="BG68" s="260"/>
      <c r="BH68" s="260"/>
      <c r="BI68" s="260"/>
      <c r="BJ68" s="260"/>
    </row>
    <row r="69" spans="1:62" s="257" customFormat="1" ht="18" hidden="1" customHeight="1" thickBot="1">
      <c r="A69" s="380"/>
      <c r="B69" s="1854"/>
      <c r="C69" s="1854"/>
      <c r="D69" s="1854"/>
      <c r="E69" s="1854"/>
      <c r="F69" s="1854"/>
      <c r="G69" s="1588"/>
      <c r="H69" s="1588"/>
      <c r="I69" s="1588"/>
      <c r="J69" s="1588"/>
      <c r="K69" s="1588"/>
      <c r="L69" s="1588"/>
      <c r="M69" s="1588"/>
      <c r="N69" s="1588"/>
      <c r="O69" s="1588"/>
      <c r="P69" s="1588"/>
      <c r="Q69" s="1588"/>
      <c r="R69" s="1588"/>
      <c r="S69" s="1588"/>
      <c r="T69" s="1588"/>
      <c r="U69" s="1588"/>
      <c r="V69" s="1588"/>
      <c r="W69" s="1588"/>
      <c r="X69" s="1588"/>
      <c r="Y69" s="1588"/>
      <c r="Z69" s="1588"/>
      <c r="AA69" s="1588"/>
      <c r="AB69" s="1588"/>
      <c r="AC69" s="1588"/>
      <c r="AD69" s="1588"/>
      <c r="AE69" s="1588"/>
      <c r="AF69" s="1588"/>
      <c r="AG69" s="1588"/>
      <c r="AH69" s="1588"/>
      <c r="AI69" s="1588"/>
      <c r="AJ69" s="1588"/>
      <c r="AK69" s="1588"/>
      <c r="AL69" s="1588"/>
      <c r="AM69" s="1588"/>
      <c r="AN69" s="1588"/>
      <c r="AO69" s="1588"/>
      <c r="AP69" s="1588"/>
      <c r="AQ69" s="1588"/>
      <c r="AR69" s="1588"/>
      <c r="AS69" s="1588" t="s">
        <v>614</v>
      </c>
      <c r="AT69" s="1588"/>
      <c r="AU69" s="1588"/>
      <c r="AV69" s="1588"/>
      <c r="AW69" s="1588"/>
      <c r="AX69" s="1588"/>
      <c r="AY69" s="1588"/>
      <c r="AZ69" s="1887"/>
      <c r="BA69" s="180"/>
      <c r="BB69" s="264"/>
      <c r="BC69" s="264"/>
      <c r="BD69" s="264"/>
      <c r="BE69" s="264"/>
      <c r="BF69" s="264"/>
      <c r="BG69" s="260"/>
      <c r="BH69" s="260"/>
      <c r="BI69" s="260"/>
      <c r="BJ69" s="260"/>
    </row>
    <row r="70" spans="1:62" s="257" customFormat="1" ht="18" hidden="1" customHeight="1" thickBot="1">
      <c r="A70" s="261"/>
      <c r="B70" s="1891" t="s">
        <v>352</v>
      </c>
      <c r="C70" s="1891"/>
      <c r="D70" s="1891"/>
      <c r="E70" s="1891"/>
      <c r="F70" s="1892"/>
      <c r="G70" s="1290" t="s">
        <v>6</v>
      </c>
      <c r="H70" s="1888"/>
      <c r="I70" s="1888"/>
      <c r="J70" s="1888"/>
      <c r="K70" s="1888" t="s">
        <v>6</v>
      </c>
      <c r="L70" s="1888"/>
      <c r="M70" s="1888"/>
      <c r="N70" s="1888"/>
      <c r="O70" s="1888" t="s">
        <v>6</v>
      </c>
      <c r="P70" s="1888"/>
      <c r="Q70" s="1888"/>
      <c r="R70" s="1889"/>
      <c r="S70" s="1889"/>
      <c r="T70" s="1889"/>
      <c r="U70" s="1889"/>
      <c r="V70" s="1888" t="s">
        <v>6</v>
      </c>
      <c r="W70" s="1888"/>
      <c r="X70" s="1888"/>
      <c r="Y70" s="1888" t="s">
        <v>6</v>
      </c>
      <c r="Z70" s="1888"/>
      <c r="AA70" s="1888"/>
      <c r="AB70" s="1888"/>
      <c r="AC70" s="1888"/>
      <c r="AD70" s="1888"/>
      <c r="AE70" s="1889"/>
      <c r="AF70" s="1889"/>
      <c r="AG70" s="1889"/>
      <c r="AH70" s="1889"/>
      <c r="AI70" s="1888" t="s">
        <v>6</v>
      </c>
      <c r="AJ70" s="1888"/>
      <c r="AK70" s="1888"/>
      <c r="AL70" s="1889"/>
      <c r="AM70" s="1889"/>
      <c r="AN70" s="1889"/>
      <c r="AO70" s="1889"/>
      <c r="AP70" s="1888" t="s">
        <v>6</v>
      </c>
      <c r="AQ70" s="1888"/>
      <c r="AR70" s="1888"/>
      <c r="AS70" s="1798"/>
      <c r="AT70" s="1854"/>
      <c r="AU70" s="1854"/>
      <c r="AV70" s="1799"/>
      <c r="AW70" s="1798"/>
      <c r="AX70" s="1854"/>
      <c r="AY70" s="1854"/>
      <c r="AZ70" s="1890"/>
      <c r="BA70" s="180"/>
      <c r="BB70" s="264"/>
      <c r="BC70" s="264"/>
      <c r="BD70" s="264"/>
      <c r="BE70" s="264"/>
      <c r="BF70" s="264"/>
      <c r="BG70" s="260"/>
      <c r="BH70" s="260"/>
      <c r="BI70" s="260"/>
      <c r="BJ70" s="260"/>
    </row>
    <row r="71" spans="1:62" hidden="1"/>
    <row r="72" spans="1:62" s="257" customFormat="1" ht="18" customHeight="1">
      <c r="A72" s="177"/>
      <c r="B72" s="1876" t="s">
        <v>1257</v>
      </c>
      <c r="C72" s="1876"/>
      <c r="D72" s="1876"/>
      <c r="E72" s="1876"/>
      <c r="F72" s="1876"/>
      <c r="G72" s="1876"/>
      <c r="H72" s="1876"/>
      <c r="I72" s="1876"/>
      <c r="J72" s="1876"/>
      <c r="K72" s="1876"/>
      <c r="L72" s="1876"/>
      <c r="M72" s="1876"/>
      <c r="N72" s="1876"/>
      <c r="O72" s="1876"/>
      <c r="P72" s="1876"/>
      <c r="Q72" s="1876"/>
      <c r="R72" s="1876"/>
      <c r="S72" s="1876"/>
      <c r="T72" s="1876"/>
      <c r="U72" s="1876"/>
      <c r="V72" s="1876"/>
      <c r="W72" s="1876"/>
      <c r="X72" s="1876"/>
      <c r="Y72" s="1876"/>
      <c r="Z72" s="1876"/>
      <c r="AA72" s="1876"/>
      <c r="AB72" s="1876"/>
      <c r="AC72" s="1876"/>
      <c r="AD72" s="1876"/>
      <c r="AE72" s="1876"/>
      <c r="AF72" s="1876"/>
      <c r="AG72" s="1876"/>
      <c r="AH72" s="1876"/>
      <c r="AI72" s="1876"/>
      <c r="AJ72" s="1876"/>
      <c r="AK72" s="1876"/>
      <c r="AL72" s="1876"/>
      <c r="AM72" s="1876"/>
      <c r="AN72" s="1876"/>
      <c r="AO72" s="1876"/>
      <c r="AP72" s="1876"/>
      <c r="AQ72" s="1876"/>
      <c r="AR72" s="1876"/>
      <c r="AS72" s="1876"/>
      <c r="AT72" s="1876"/>
      <c r="AU72" s="1876"/>
      <c r="AV72" s="1876"/>
      <c r="AW72" s="1876"/>
      <c r="AX72" s="1876"/>
      <c r="AY72" s="1876"/>
      <c r="AZ72" s="1876"/>
      <c r="BA72" s="1876"/>
      <c r="BB72" s="1876"/>
      <c r="BC72" s="1876"/>
      <c r="BD72" s="1876"/>
      <c r="BE72" s="1876"/>
      <c r="BF72" s="1876"/>
    </row>
    <row r="73" spans="1:62" ht="8.1" customHeight="1"/>
    <row r="74" spans="1:62" s="257" customFormat="1" ht="69.95" customHeight="1">
      <c r="A74" s="261"/>
      <c r="B74" s="1052" t="s">
        <v>793</v>
      </c>
      <c r="C74" s="1052"/>
      <c r="D74" s="1052"/>
      <c r="E74" s="1052"/>
      <c r="F74" s="1053"/>
      <c r="G74" s="1058" t="s">
        <v>804</v>
      </c>
      <c r="H74" s="1052"/>
      <c r="I74" s="1052"/>
      <c r="J74" s="1052"/>
      <c r="K74" s="1052"/>
      <c r="L74" s="1053"/>
      <c r="M74" s="1058" t="s">
        <v>803</v>
      </c>
      <c r="N74" s="1052"/>
      <c r="O74" s="1052"/>
      <c r="P74" s="1053"/>
      <c r="Q74" s="1044" t="s">
        <v>802</v>
      </c>
      <c r="R74" s="1044"/>
      <c r="S74" s="1044"/>
      <c r="T74" s="1044"/>
      <c r="U74" s="1044"/>
      <c r="V74" s="1044"/>
      <c r="W74" s="1052" t="s">
        <v>801</v>
      </c>
      <c r="X74" s="1052"/>
      <c r="Y74" s="1053"/>
      <c r="Z74" s="1058" t="s">
        <v>800</v>
      </c>
      <c r="AA74" s="1052"/>
      <c r="AB74" s="1053"/>
      <c r="AC74" s="1044" t="s">
        <v>742</v>
      </c>
      <c r="AD74" s="1044"/>
      <c r="AE74" s="1044"/>
      <c r="AF74" s="1044" t="s">
        <v>799</v>
      </c>
      <c r="AG74" s="1044"/>
      <c r="AH74" s="1044"/>
      <c r="AI74" s="1052" t="s">
        <v>798</v>
      </c>
      <c r="AJ74" s="1052"/>
      <c r="AK74" s="1052"/>
      <c r="AL74" s="1053"/>
      <c r="AM74" s="1058" t="s">
        <v>797</v>
      </c>
      <c r="AN74" s="1052"/>
      <c r="AO74" s="1053"/>
      <c r="AP74" s="1052" t="s">
        <v>796</v>
      </c>
      <c r="AQ74" s="1052"/>
      <c r="AR74" s="1053"/>
      <c r="AS74" s="1058" t="s">
        <v>795</v>
      </c>
      <c r="AT74" s="1052"/>
      <c r="AU74" s="1052"/>
      <c r="AV74" s="1053"/>
      <c r="AW74" s="1058" t="s">
        <v>794</v>
      </c>
      <c r="AX74" s="1052"/>
      <c r="AY74" s="1052"/>
      <c r="AZ74" s="1052"/>
      <c r="BA74" s="319"/>
      <c r="BB74" s="263"/>
      <c r="BC74" s="263"/>
      <c r="BD74" s="263"/>
      <c r="BE74" s="263"/>
      <c r="BF74" s="263"/>
      <c r="BG74" s="260"/>
      <c r="BH74" s="260"/>
      <c r="BI74" s="260"/>
      <c r="BJ74" s="260"/>
    </row>
    <row r="75" spans="1:62" s="257" customFormat="1" ht="39.950000000000003" customHeight="1">
      <c r="A75" s="261"/>
      <c r="B75" s="1056"/>
      <c r="C75" s="1056"/>
      <c r="D75" s="1056"/>
      <c r="E75" s="1056"/>
      <c r="F75" s="1057"/>
      <c r="G75" s="1060"/>
      <c r="H75" s="1056"/>
      <c r="I75" s="1056"/>
      <c r="J75" s="1056"/>
      <c r="K75" s="1056"/>
      <c r="L75" s="1057"/>
      <c r="M75" s="1060"/>
      <c r="N75" s="1056"/>
      <c r="O75" s="1056"/>
      <c r="P75" s="1057"/>
      <c r="Q75" s="1044"/>
      <c r="R75" s="1044"/>
      <c r="S75" s="1044"/>
      <c r="T75" s="1044"/>
      <c r="U75" s="1044"/>
      <c r="V75" s="1044"/>
      <c r="W75" s="1056"/>
      <c r="X75" s="1056"/>
      <c r="Y75" s="1057"/>
      <c r="Z75" s="1060"/>
      <c r="AA75" s="1056"/>
      <c r="AB75" s="1057"/>
      <c r="AC75" s="1044"/>
      <c r="AD75" s="1044"/>
      <c r="AE75" s="1044"/>
      <c r="AF75" s="1044"/>
      <c r="AG75" s="1044"/>
      <c r="AH75" s="1044"/>
      <c r="AI75" s="1056"/>
      <c r="AJ75" s="1056"/>
      <c r="AK75" s="1056"/>
      <c r="AL75" s="1057"/>
      <c r="AM75" s="1060"/>
      <c r="AN75" s="1056"/>
      <c r="AO75" s="1057"/>
      <c r="AP75" s="1056"/>
      <c r="AQ75" s="1056"/>
      <c r="AR75" s="1057"/>
      <c r="AS75" s="1060"/>
      <c r="AT75" s="1056"/>
      <c r="AU75" s="1056"/>
      <c r="AV75" s="1057"/>
      <c r="AW75" s="1060"/>
      <c r="AX75" s="1056"/>
      <c r="AY75" s="1056"/>
      <c r="AZ75" s="1056"/>
      <c r="BA75" s="319"/>
      <c r="BB75" s="263"/>
      <c r="BC75" s="263"/>
      <c r="BD75" s="263"/>
      <c r="BE75" s="263"/>
      <c r="BF75" s="263"/>
      <c r="BG75" s="260"/>
      <c r="BH75" s="260"/>
      <c r="BI75" s="260"/>
      <c r="BJ75" s="260"/>
    </row>
    <row r="76" spans="1:62" s="378" customFormat="1" ht="12.75">
      <c r="A76" s="379"/>
      <c r="B76" s="1814">
        <v>1</v>
      </c>
      <c r="C76" s="1814"/>
      <c r="D76" s="1814"/>
      <c r="E76" s="1814"/>
      <c r="F76" s="1812"/>
      <c r="G76" s="1874">
        <v>2</v>
      </c>
      <c r="H76" s="1814"/>
      <c r="I76" s="1814"/>
      <c r="J76" s="1814"/>
      <c r="K76" s="1814"/>
      <c r="L76" s="1814"/>
      <c r="M76" s="1874">
        <v>3</v>
      </c>
      <c r="N76" s="1814"/>
      <c r="O76" s="1814"/>
      <c r="P76" s="1812"/>
      <c r="Q76" s="1814">
        <v>4</v>
      </c>
      <c r="R76" s="1814"/>
      <c r="S76" s="1814"/>
      <c r="T76" s="1814"/>
      <c r="U76" s="1814"/>
      <c r="V76" s="1812"/>
      <c r="W76" s="1874">
        <v>5</v>
      </c>
      <c r="X76" s="1814"/>
      <c r="Y76" s="1812"/>
      <c r="Z76" s="1874">
        <v>6</v>
      </c>
      <c r="AA76" s="1814"/>
      <c r="AB76" s="1812"/>
      <c r="AC76" s="1874">
        <v>7</v>
      </c>
      <c r="AD76" s="1814"/>
      <c r="AE76" s="1812"/>
      <c r="AF76" s="1874">
        <v>8</v>
      </c>
      <c r="AG76" s="1814"/>
      <c r="AH76" s="1812"/>
      <c r="AI76" s="1874">
        <v>9</v>
      </c>
      <c r="AJ76" s="1814"/>
      <c r="AK76" s="1814"/>
      <c r="AL76" s="1812"/>
      <c r="AM76" s="1874">
        <v>10</v>
      </c>
      <c r="AN76" s="1814"/>
      <c r="AO76" s="1812"/>
      <c r="AP76" s="1874">
        <v>11</v>
      </c>
      <c r="AQ76" s="1814"/>
      <c r="AR76" s="1812"/>
      <c r="AS76" s="1874">
        <v>12</v>
      </c>
      <c r="AT76" s="1814"/>
      <c r="AU76" s="1814"/>
      <c r="AV76" s="1812"/>
      <c r="AW76" s="1874">
        <v>13</v>
      </c>
      <c r="AX76" s="1814"/>
      <c r="AY76" s="1814"/>
      <c r="AZ76" s="1814"/>
      <c r="BA76" s="379" t="s">
        <v>614</v>
      </c>
      <c r="BB76" s="243"/>
      <c r="BC76" s="243"/>
      <c r="BD76" s="243"/>
      <c r="BE76" s="243"/>
      <c r="BF76" s="243"/>
      <c r="BG76" s="243"/>
      <c r="BH76" s="243"/>
      <c r="BI76" s="243"/>
      <c r="BJ76" s="243"/>
    </row>
    <row r="77" spans="1:62" s="257" customFormat="1" ht="18" customHeight="1">
      <c r="A77" s="261"/>
      <c r="B77" s="1588">
        <v>33701000</v>
      </c>
      <c r="C77" s="1588"/>
      <c r="D77" s="1588"/>
      <c r="E77" s="1588"/>
      <c r="F77" s="1588"/>
      <c r="G77" s="1852" t="s">
        <v>1260</v>
      </c>
      <c r="H77" s="1852"/>
      <c r="I77" s="1852"/>
      <c r="J77" s="1852"/>
      <c r="K77" s="1852"/>
      <c r="L77" s="1852"/>
      <c r="M77" s="1852" t="s">
        <v>1261</v>
      </c>
      <c r="N77" s="1852"/>
      <c r="O77" s="1852"/>
      <c r="P77" s="1852"/>
      <c r="Q77" s="1880" t="s">
        <v>1262</v>
      </c>
      <c r="R77" s="1881"/>
      <c r="S77" s="1881"/>
      <c r="T77" s="1881"/>
      <c r="U77" s="1881"/>
      <c r="V77" s="1882"/>
      <c r="W77" s="1852">
        <v>2012</v>
      </c>
      <c r="X77" s="1852"/>
      <c r="Y77" s="1852"/>
      <c r="Z77" s="1588"/>
      <c r="AA77" s="1588"/>
      <c r="AB77" s="1588"/>
      <c r="AC77" s="1821">
        <f>AW77/AP77</f>
        <v>0</v>
      </c>
      <c r="AD77" s="1588"/>
      <c r="AE77" s="1588"/>
      <c r="AF77" s="1588">
        <v>12</v>
      </c>
      <c r="AG77" s="1588"/>
      <c r="AH77" s="1588"/>
      <c r="AI77" s="1588">
        <v>1</v>
      </c>
      <c r="AJ77" s="1588"/>
      <c r="AK77" s="1588"/>
      <c r="AL77" s="1588"/>
      <c r="AM77" s="1588">
        <v>1</v>
      </c>
      <c r="AN77" s="1588"/>
      <c r="AO77" s="1588"/>
      <c r="AP77" s="1588">
        <v>100</v>
      </c>
      <c r="AQ77" s="1588"/>
      <c r="AR77" s="1588"/>
      <c r="AS77" s="1588">
        <v>1</v>
      </c>
      <c r="AT77" s="1588"/>
      <c r="AU77" s="1588"/>
      <c r="AV77" s="1588"/>
      <c r="AW77" s="1839">
        <v>0</v>
      </c>
      <c r="AX77" s="1839"/>
      <c r="AY77" s="1839"/>
      <c r="AZ77" s="1839"/>
      <c r="BA77" s="180"/>
      <c r="BB77" s="264"/>
      <c r="BC77" s="264"/>
      <c r="BD77" s="264"/>
      <c r="BE77" s="264"/>
      <c r="BF77" s="264"/>
      <c r="BG77" s="260"/>
      <c r="BH77" s="260"/>
      <c r="BI77" s="260"/>
      <c r="BJ77" s="260"/>
    </row>
    <row r="78" spans="1:62" s="257" customFormat="1" ht="18" customHeight="1">
      <c r="A78" s="261"/>
      <c r="B78" s="1588"/>
      <c r="C78" s="1588"/>
      <c r="D78" s="1588"/>
      <c r="E78" s="1588"/>
      <c r="F78" s="1588"/>
      <c r="G78" s="1588"/>
      <c r="H78" s="1588"/>
      <c r="I78" s="1588"/>
      <c r="J78" s="1588"/>
      <c r="K78" s="1588"/>
      <c r="L78" s="1588"/>
      <c r="M78" s="1588"/>
      <c r="N78" s="1588"/>
      <c r="O78" s="1588"/>
      <c r="P78" s="1588"/>
      <c r="Q78" s="1588"/>
      <c r="R78" s="1588"/>
      <c r="S78" s="1588"/>
      <c r="T78" s="1588"/>
      <c r="U78" s="1588"/>
      <c r="V78" s="1588"/>
      <c r="W78" s="1588"/>
      <c r="X78" s="1588"/>
      <c r="Y78" s="1588"/>
      <c r="Z78" s="1588"/>
      <c r="AA78" s="1588"/>
      <c r="AB78" s="1588"/>
      <c r="AC78" s="1588"/>
      <c r="AD78" s="1588"/>
      <c r="AE78" s="1588"/>
      <c r="AF78" s="1588"/>
      <c r="AG78" s="1588"/>
      <c r="AH78" s="1588"/>
      <c r="AI78" s="1588"/>
      <c r="AJ78" s="1588"/>
      <c r="AK78" s="1588"/>
      <c r="AL78" s="1588"/>
      <c r="AM78" s="1588"/>
      <c r="AN78" s="1588"/>
      <c r="AO78" s="1588"/>
      <c r="AP78" s="1588"/>
      <c r="AQ78" s="1588"/>
      <c r="AR78" s="1588"/>
      <c r="AS78" s="1588"/>
      <c r="AT78" s="1588"/>
      <c r="AU78" s="1588"/>
      <c r="AV78" s="1588"/>
      <c r="AW78" s="1839"/>
      <c r="AX78" s="1839"/>
      <c r="AY78" s="1839"/>
      <c r="AZ78" s="1839"/>
      <c r="BA78" s="180"/>
      <c r="BB78" s="264"/>
      <c r="BC78" s="264"/>
      <c r="BD78" s="264"/>
      <c r="BE78" s="264"/>
      <c r="BF78" s="264"/>
      <c r="BG78" s="260"/>
      <c r="BH78" s="260"/>
      <c r="BI78" s="260"/>
      <c r="BJ78" s="260"/>
    </row>
    <row r="79" spans="1:62" s="257" customFormat="1" ht="18" customHeight="1">
      <c r="A79" s="261"/>
      <c r="B79" s="1800" t="s">
        <v>352</v>
      </c>
      <c r="C79" s="1800"/>
      <c r="D79" s="1800"/>
      <c r="E79" s="1800"/>
      <c r="F79" s="1800"/>
      <c r="G79" s="1228" t="s">
        <v>6</v>
      </c>
      <c r="H79" s="1228"/>
      <c r="I79" s="1228"/>
      <c r="J79" s="1228"/>
      <c r="K79" s="1228"/>
      <c r="L79" s="1228"/>
      <c r="M79" s="1228" t="s">
        <v>6</v>
      </c>
      <c r="N79" s="1228"/>
      <c r="O79" s="1228"/>
      <c r="P79" s="1228"/>
      <c r="Q79" s="1228" t="s">
        <v>6</v>
      </c>
      <c r="R79" s="1228"/>
      <c r="S79" s="1228"/>
      <c r="T79" s="1228"/>
      <c r="U79" s="1228"/>
      <c r="V79" s="1228"/>
      <c r="W79" s="1228" t="s">
        <v>6</v>
      </c>
      <c r="X79" s="1228"/>
      <c r="Y79" s="1228"/>
      <c r="Z79" s="1228" t="s">
        <v>6</v>
      </c>
      <c r="AA79" s="1228"/>
      <c r="AB79" s="1228"/>
      <c r="AC79" s="1228" t="s">
        <v>6</v>
      </c>
      <c r="AD79" s="1228"/>
      <c r="AE79" s="1228"/>
      <c r="AF79" s="1228" t="s">
        <v>6</v>
      </c>
      <c r="AG79" s="1228"/>
      <c r="AH79" s="1228"/>
      <c r="AI79" s="1228" t="s">
        <v>6</v>
      </c>
      <c r="AJ79" s="1228"/>
      <c r="AK79" s="1228"/>
      <c r="AL79" s="1228"/>
      <c r="AM79" s="1228" t="s">
        <v>6</v>
      </c>
      <c r="AN79" s="1228"/>
      <c r="AO79" s="1228"/>
      <c r="AP79" s="1228" t="s">
        <v>6</v>
      </c>
      <c r="AQ79" s="1228"/>
      <c r="AR79" s="1228"/>
      <c r="AS79" s="1228" t="s">
        <v>6</v>
      </c>
      <c r="AT79" s="1228"/>
      <c r="AU79" s="1228"/>
      <c r="AV79" s="1228"/>
      <c r="AW79" s="1839">
        <f>SUM(AW77:AZ78)</f>
        <v>0</v>
      </c>
      <c r="AX79" s="1839"/>
      <c r="AY79" s="1839"/>
      <c r="AZ79" s="1839"/>
      <c r="BA79" s="180"/>
      <c r="BB79" s="264"/>
      <c r="BC79" s="264"/>
      <c r="BD79" s="264"/>
      <c r="BE79" s="264"/>
      <c r="BF79" s="264"/>
      <c r="BG79" s="260"/>
      <c r="BH79" s="260"/>
      <c r="BI79" s="260"/>
      <c r="BJ79" s="260"/>
    </row>
    <row r="81" spans="1:62" s="257" customFormat="1" ht="30" hidden="1" customHeight="1">
      <c r="A81" s="261"/>
      <c r="B81" s="1052" t="s">
        <v>793</v>
      </c>
      <c r="C81" s="1052"/>
      <c r="D81" s="1052"/>
      <c r="E81" s="1052"/>
      <c r="F81" s="1053"/>
      <c r="G81" s="1058" t="s">
        <v>792</v>
      </c>
      <c r="H81" s="1052"/>
      <c r="I81" s="1052"/>
      <c r="J81" s="1053"/>
      <c r="K81" s="1044" t="s">
        <v>791</v>
      </c>
      <c r="L81" s="1044"/>
      <c r="M81" s="1044"/>
      <c r="N81" s="1044"/>
      <c r="O81" s="1044" t="s">
        <v>734</v>
      </c>
      <c r="P81" s="1044"/>
      <c r="Q81" s="1044"/>
      <c r="R81" s="1044"/>
      <c r="S81" s="1044"/>
      <c r="T81" s="1044"/>
      <c r="U81" s="1044"/>
      <c r="V81" s="1044"/>
      <c r="W81" s="1044"/>
      <c r="X81" s="1044"/>
      <c r="Y81" s="1044"/>
      <c r="Z81" s="1044"/>
      <c r="AA81" s="1044"/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1044"/>
      <c r="AL81" s="1044"/>
      <c r="AM81" s="1044"/>
      <c r="AN81" s="1044"/>
      <c r="AO81" s="1044"/>
      <c r="AP81" s="1044" t="s">
        <v>790</v>
      </c>
      <c r="AQ81" s="1044"/>
      <c r="AR81" s="1044"/>
      <c r="AS81" s="1044"/>
      <c r="AT81" s="1044"/>
      <c r="AU81" s="1044"/>
      <c r="AV81" s="1044"/>
      <c r="AW81" s="1058" t="s">
        <v>789</v>
      </c>
      <c r="AX81" s="1052"/>
      <c r="AY81" s="1052"/>
      <c r="AZ81" s="1052"/>
      <c r="BA81" s="319"/>
      <c r="BB81" s="263"/>
      <c r="BC81" s="263"/>
      <c r="BD81" s="263"/>
      <c r="BE81" s="263"/>
      <c r="BF81" s="263"/>
      <c r="BG81" s="260"/>
      <c r="BH81" s="260"/>
      <c r="BI81" s="260"/>
      <c r="BJ81" s="260"/>
    </row>
    <row r="82" spans="1:62" s="257" customFormat="1" ht="39.950000000000003" hidden="1" customHeight="1">
      <c r="A82" s="261"/>
      <c r="B82" s="1054"/>
      <c r="C82" s="1054"/>
      <c r="D82" s="1054"/>
      <c r="E82" s="1054"/>
      <c r="F82" s="1055"/>
      <c r="G82" s="1059"/>
      <c r="H82" s="1054"/>
      <c r="I82" s="1054"/>
      <c r="J82" s="1055"/>
      <c r="K82" s="1044"/>
      <c r="L82" s="1044"/>
      <c r="M82" s="1044"/>
      <c r="N82" s="1044"/>
      <c r="O82" s="1044" t="s">
        <v>788</v>
      </c>
      <c r="P82" s="1044"/>
      <c r="Q82" s="1044"/>
      <c r="R82" s="1044"/>
      <c r="S82" s="1044"/>
      <c r="T82" s="1044"/>
      <c r="U82" s="1044"/>
      <c r="V82" s="1044" t="s">
        <v>787</v>
      </c>
      <c r="W82" s="1044"/>
      <c r="X82" s="1044"/>
      <c r="Y82" s="1044"/>
      <c r="Z82" s="1044"/>
      <c r="AA82" s="1044"/>
      <c r="AB82" s="1044"/>
      <c r="AC82" s="1044"/>
      <c r="AD82" s="1044"/>
      <c r="AE82" s="1044"/>
      <c r="AF82" s="1044"/>
      <c r="AG82" s="1044"/>
      <c r="AH82" s="1044"/>
      <c r="AI82" s="1044" t="s">
        <v>786</v>
      </c>
      <c r="AJ82" s="1044"/>
      <c r="AK82" s="1044"/>
      <c r="AL82" s="1044"/>
      <c r="AM82" s="1044"/>
      <c r="AN82" s="1044"/>
      <c r="AO82" s="1044"/>
      <c r="AP82" s="1044"/>
      <c r="AQ82" s="1044"/>
      <c r="AR82" s="1044"/>
      <c r="AS82" s="1044"/>
      <c r="AT82" s="1044"/>
      <c r="AU82" s="1044"/>
      <c r="AV82" s="1044"/>
      <c r="AW82" s="1059"/>
      <c r="AX82" s="1054"/>
      <c r="AY82" s="1054"/>
      <c r="AZ82" s="1054"/>
      <c r="BA82" s="319"/>
      <c r="BB82" s="263"/>
      <c r="BC82" s="263"/>
      <c r="BD82" s="263"/>
      <c r="BE82" s="263"/>
      <c r="BF82" s="263"/>
      <c r="BG82" s="260"/>
      <c r="BH82" s="260"/>
      <c r="BI82" s="260"/>
      <c r="BJ82" s="260"/>
    </row>
    <row r="83" spans="1:62" s="257" customFormat="1" ht="50.1" hidden="1" customHeight="1">
      <c r="A83" s="261"/>
      <c r="B83" s="1056"/>
      <c r="C83" s="1056"/>
      <c r="D83" s="1056"/>
      <c r="E83" s="1056"/>
      <c r="F83" s="1057"/>
      <c r="G83" s="1060"/>
      <c r="H83" s="1056"/>
      <c r="I83" s="1056"/>
      <c r="J83" s="1057"/>
      <c r="K83" s="1044"/>
      <c r="L83" s="1044"/>
      <c r="M83" s="1044"/>
      <c r="N83" s="1044"/>
      <c r="O83" s="1061" t="s">
        <v>725</v>
      </c>
      <c r="P83" s="1062"/>
      <c r="Q83" s="1168"/>
      <c r="R83" s="1044" t="s">
        <v>397</v>
      </c>
      <c r="S83" s="1044"/>
      <c r="T83" s="1044"/>
      <c r="U83" s="1044"/>
      <c r="V83" s="1061" t="s">
        <v>725</v>
      </c>
      <c r="W83" s="1062"/>
      <c r="X83" s="1168"/>
      <c r="Y83" s="1044" t="s">
        <v>785</v>
      </c>
      <c r="Z83" s="1044"/>
      <c r="AA83" s="1044"/>
      <c r="AB83" s="1044"/>
      <c r="AC83" s="1044"/>
      <c r="AD83" s="1044"/>
      <c r="AE83" s="1044" t="s">
        <v>397</v>
      </c>
      <c r="AF83" s="1044"/>
      <c r="AG83" s="1044"/>
      <c r="AH83" s="1044"/>
      <c r="AI83" s="1061" t="s">
        <v>725</v>
      </c>
      <c r="AJ83" s="1062"/>
      <c r="AK83" s="1168"/>
      <c r="AL83" s="1044" t="s">
        <v>397</v>
      </c>
      <c r="AM83" s="1044"/>
      <c r="AN83" s="1044"/>
      <c r="AO83" s="1044"/>
      <c r="AP83" s="1061" t="s">
        <v>725</v>
      </c>
      <c r="AQ83" s="1062"/>
      <c r="AR83" s="1168"/>
      <c r="AS83" s="1061" t="s">
        <v>397</v>
      </c>
      <c r="AT83" s="1062"/>
      <c r="AU83" s="1062"/>
      <c r="AV83" s="1168"/>
      <c r="AW83" s="1060"/>
      <c r="AX83" s="1056"/>
      <c r="AY83" s="1056"/>
      <c r="AZ83" s="1056"/>
      <c r="BA83" s="319"/>
      <c r="BB83" s="263"/>
      <c r="BC83" s="263"/>
      <c r="BD83" s="263"/>
      <c r="BE83" s="263"/>
      <c r="BF83" s="263"/>
      <c r="BG83" s="260"/>
      <c r="BH83" s="260"/>
      <c r="BI83" s="260"/>
      <c r="BJ83" s="260"/>
    </row>
    <row r="84" spans="1:62" s="378" customFormat="1" ht="13.5" hidden="1" thickBot="1">
      <c r="A84" s="379"/>
      <c r="B84" s="1287">
        <v>1</v>
      </c>
      <c r="C84" s="1287"/>
      <c r="D84" s="1287"/>
      <c r="E84" s="1287"/>
      <c r="F84" s="1286"/>
      <c r="G84" s="1883">
        <v>14</v>
      </c>
      <c r="H84" s="1883"/>
      <c r="I84" s="1883"/>
      <c r="J84" s="1883"/>
      <c r="K84" s="1883">
        <v>15</v>
      </c>
      <c r="L84" s="1883"/>
      <c r="M84" s="1883"/>
      <c r="N84" s="1883"/>
      <c r="O84" s="1883">
        <v>16</v>
      </c>
      <c r="P84" s="1883"/>
      <c r="Q84" s="1883"/>
      <c r="R84" s="1883">
        <v>17</v>
      </c>
      <c r="S84" s="1883"/>
      <c r="T84" s="1883"/>
      <c r="U84" s="1883"/>
      <c r="V84" s="1883">
        <v>18</v>
      </c>
      <c r="W84" s="1883"/>
      <c r="X84" s="1883"/>
      <c r="Y84" s="1883">
        <v>19</v>
      </c>
      <c r="Z84" s="1883"/>
      <c r="AA84" s="1883"/>
      <c r="AB84" s="1883"/>
      <c r="AC84" s="1883"/>
      <c r="AD84" s="1883"/>
      <c r="AE84" s="1883">
        <v>20</v>
      </c>
      <c r="AF84" s="1883"/>
      <c r="AG84" s="1883"/>
      <c r="AH84" s="1883"/>
      <c r="AI84" s="1883">
        <v>21</v>
      </c>
      <c r="AJ84" s="1883"/>
      <c r="AK84" s="1883"/>
      <c r="AL84" s="1883">
        <v>22</v>
      </c>
      <c r="AM84" s="1883"/>
      <c r="AN84" s="1883"/>
      <c r="AO84" s="1883"/>
      <c r="AP84" s="1883">
        <v>23</v>
      </c>
      <c r="AQ84" s="1883"/>
      <c r="AR84" s="1883"/>
      <c r="AS84" s="1285">
        <v>24</v>
      </c>
      <c r="AT84" s="1287"/>
      <c r="AU84" s="1287"/>
      <c r="AV84" s="1286"/>
      <c r="AW84" s="1285">
        <v>25</v>
      </c>
      <c r="AX84" s="1287"/>
      <c r="AY84" s="1287"/>
      <c r="AZ84" s="1287"/>
      <c r="BA84" s="379" t="s">
        <v>614</v>
      </c>
      <c r="BB84" s="243"/>
      <c r="BC84" s="243"/>
      <c r="BD84" s="243"/>
      <c r="BE84" s="243"/>
      <c r="BF84" s="243"/>
      <c r="BG84" s="243"/>
      <c r="BH84" s="243"/>
      <c r="BI84" s="243"/>
      <c r="BJ84" s="243"/>
    </row>
    <row r="85" spans="1:62" s="257" customFormat="1" ht="18" hidden="1" customHeight="1">
      <c r="A85" s="380"/>
      <c r="B85" s="1860"/>
      <c r="C85" s="1860"/>
      <c r="D85" s="1860"/>
      <c r="E85" s="1860"/>
      <c r="F85" s="1860"/>
      <c r="G85" s="1884"/>
      <c r="H85" s="1884"/>
      <c r="I85" s="1884"/>
      <c r="J85" s="1884"/>
      <c r="K85" s="1884"/>
      <c r="L85" s="1884"/>
      <c r="M85" s="1884"/>
      <c r="N85" s="1884"/>
      <c r="O85" s="1884"/>
      <c r="P85" s="1884"/>
      <c r="Q85" s="1884"/>
      <c r="R85" s="1884"/>
      <c r="S85" s="1884"/>
      <c r="T85" s="1884"/>
      <c r="U85" s="1884"/>
      <c r="V85" s="1884"/>
      <c r="W85" s="1884"/>
      <c r="X85" s="1884"/>
      <c r="Y85" s="1884"/>
      <c r="Z85" s="1884"/>
      <c r="AA85" s="1884"/>
      <c r="AB85" s="1884"/>
      <c r="AC85" s="1884"/>
      <c r="AD85" s="1884"/>
      <c r="AE85" s="1884"/>
      <c r="AF85" s="1884"/>
      <c r="AG85" s="1884"/>
      <c r="AH85" s="1884"/>
      <c r="AI85" s="1884"/>
      <c r="AJ85" s="1884"/>
      <c r="AK85" s="1884"/>
      <c r="AL85" s="1884"/>
      <c r="AM85" s="1884"/>
      <c r="AN85" s="1884"/>
      <c r="AO85" s="1884"/>
      <c r="AP85" s="1884"/>
      <c r="AQ85" s="1884"/>
      <c r="AR85" s="1884"/>
      <c r="AS85" s="1884"/>
      <c r="AT85" s="1884"/>
      <c r="AU85" s="1884"/>
      <c r="AV85" s="1884"/>
      <c r="AW85" s="1885"/>
      <c r="AX85" s="1885"/>
      <c r="AY85" s="1885"/>
      <c r="AZ85" s="1886"/>
      <c r="BA85" s="180"/>
      <c r="BB85" s="264"/>
      <c r="BC85" s="264"/>
      <c r="BD85" s="264"/>
      <c r="BE85" s="264"/>
      <c r="BF85" s="264"/>
      <c r="BG85" s="260"/>
      <c r="BH85" s="260"/>
      <c r="BI85" s="260"/>
      <c r="BJ85" s="260"/>
    </row>
    <row r="86" spans="1:62" s="257" customFormat="1" ht="18" hidden="1" customHeight="1">
      <c r="A86" s="380"/>
      <c r="B86" s="1627"/>
      <c r="C86" s="1627"/>
      <c r="D86" s="1627"/>
      <c r="E86" s="1627"/>
      <c r="F86" s="1627"/>
      <c r="G86" s="1588"/>
      <c r="H86" s="1588"/>
      <c r="I86" s="1588"/>
      <c r="J86" s="1588"/>
      <c r="K86" s="1588"/>
      <c r="L86" s="1588"/>
      <c r="M86" s="1588"/>
      <c r="N86" s="1588"/>
      <c r="O86" s="1588"/>
      <c r="P86" s="1588"/>
      <c r="Q86" s="1588"/>
      <c r="R86" s="1588"/>
      <c r="S86" s="1588"/>
      <c r="T86" s="1588"/>
      <c r="U86" s="1588"/>
      <c r="V86" s="1588"/>
      <c r="W86" s="1588"/>
      <c r="X86" s="1588"/>
      <c r="Y86" s="1588"/>
      <c r="Z86" s="1588"/>
      <c r="AA86" s="1588"/>
      <c r="AB86" s="1588"/>
      <c r="AC86" s="1588"/>
      <c r="AD86" s="1588"/>
      <c r="AE86" s="1588"/>
      <c r="AF86" s="1588"/>
      <c r="AG86" s="1588"/>
      <c r="AH86" s="1588"/>
      <c r="AI86" s="1588"/>
      <c r="AJ86" s="1588"/>
      <c r="AK86" s="1588"/>
      <c r="AL86" s="1588"/>
      <c r="AM86" s="1588"/>
      <c r="AN86" s="1588"/>
      <c r="AO86" s="1588"/>
      <c r="AP86" s="1588"/>
      <c r="AQ86" s="1588"/>
      <c r="AR86" s="1588"/>
      <c r="AS86" s="1588"/>
      <c r="AT86" s="1588"/>
      <c r="AU86" s="1588"/>
      <c r="AV86" s="1588"/>
      <c r="AW86" s="1588"/>
      <c r="AX86" s="1588"/>
      <c r="AY86" s="1588"/>
      <c r="AZ86" s="1887"/>
      <c r="BA86" s="180"/>
      <c r="BB86" s="264"/>
      <c r="BC86" s="264"/>
      <c r="BD86" s="264"/>
      <c r="BE86" s="264"/>
      <c r="BF86" s="264"/>
      <c r="BG86" s="260"/>
      <c r="BH86" s="260"/>
      <c r="BI86" s="260"/>
      <c r="BJ86" s="260"/>
    </row>
    <row r="87" spans="1:62" s="257" customFormat="1" ht="18" hidden="1" customHeight="1" thickBot="1">
      <c r="A87" s="380"/>
      <c r="B87" s="1854"/>
      <c r="C87" s="1854"/>
      <c r="D87" s="1854"/>
      <c r="E87" s="1854"/>
      <c r="F87" s="1854"/>
      <c r="G87" s="1588"/>
      <c r="H87" s="1588"/>
      <c r="I87" s="1588"/>
      <c r="J87" s="1588"/>
      <c r="K87" s="1588"/>
      <c r="L87" s="1588"/>
      <c r="M87" s="1588"/>
      <c r="N87" s="1588"/>
      <c r="O87" s="1588"/>
      <c r="P87" s="1588"/>
      <c r="Q87" s="1588"/>
      <c r="R87" s="1588"/>
      <c r="S87" s="1588"/>
      <c r="T87" s="1588"/>
      <c r="U87" s="1588"/>
      <c r="V87" s="1588"/>
      <c r="W87" s="1588"/>
      <c r="X87" s="1588"/>
      <c r="Y87" s="1588"/>
      <c r="Z87" s="1588"/>
      <c r="AA87" s="1588"/>
      <c r="AB87" s="1588"/>
      <c r="AC87" s="1588"/>
      <c r="AD87" s="1588"/>
      <c r="AE87" s="1588"/>
      <c r="AF87" s="1588"/>
      <c r="AG87" s="1588"/>
      <c r="AH87" s="1588"/>
      <c r="AI87" s="1588"/>
      <c r="AJ87" s="1588"/>
      <c r="AK87" s="1588"/>
      <c r="AL87" s="1588"/>
      <c r="AM87" s="1588"/>
      <c r="AN87" s="1588"/>
      <c r="AO87" s="1588"/>
      <c r="AP87" s="1588"/>
      <c r="AQ87" s="1588"/>
      <c r="AR87" s="1588"/>
      <c r="AS87" s="1588" t="s">
        <v>614</v>
      </c>
      <c r="AT87" s="1588"/>
      <c r="AU87" s="1588"/>
      <c r="AV87" s="1588"/>
      <c r="AW87" s="1588"/>
      <c r="AX87" s="1588"/>
      <c r="AY87" s="1588"/>
      <c r="AZ87" s="1887"/>
      <c r="BA87" s="180"/>
      <c r="BB87" s="264"/>
      <c r="BC87" s="264"/>
      <c r="BD87" s="264"/>
      <c r="BE87" s="264"/>
      <c r="BF87" s="264"/>
      <c r="BG87" s="260"/>
      <c r="BH87" s="260"/>
      <c r="BI87" s="260"/>
      <c r="BJ87" s="260"/>
    </row>
    <row r="88" spans="1:62" s="257" customFormat="1" ht="18" hidden="1" customHeight="1" thickBot="1">
      <c r="A88" s="261"/>
      <c r="B88" s="1891" t="s">
        <v>352</v>
      </c>
      <c r="C88" s="1891"/>
      <c r="D88" s="1891"/>
      <c r="E88" s="1891"/>
      <c r="F88" s="1892"/>
      <c r="G88" s="1290" t="s">
        <v>6</v>
      </c>
      <c r="H88" s="1888"/>
      <c r="I88" s="1888"/>
      <c r="J88" s="1888"/>
      <c r="K88" s="1888" t="s">
        <v>6</v>
      </c>
      <c r="L88" s="1888"/>
      <c r="M88" s="1888"/>
      <c r="N88" s="1888"/>
      <c r="O88" s="1888" t="s">
        <v>6</v>
      </c>
      <c r="P88" s="1888"/>
      <c r="Q88" s="1888"/>
      <c r="R88" s="1889"/>
      <c r="S88" s="1889"/>
      <c r="T88" s="1889"/>
      <c r="U88" s="1889"/>
      <c r="V88" s="1888" t="s">
        <v>6</v>
      </c>
      <c r="W88" s="1888"/>
      <c r="X88" s="1888"/>
      <c r="Y88" s="1888" t="s">
        <v>6</v>
      </c>
      <c r="Z88" s="1888"/>
      <c r="AA88" s="1888"/>
      <c r="AB88" s="1888"/>
      <c r="AC88" s="1888"/>
      <c r="AD88" s="1888"/>
      <c r="AE88" s="1889"/>
      <c r="AF88" s="1889"/>
      <c r="AG88" s="1889"/>
      <c r="AH88" s="1889"/>
      <c r="AI88" s="1888" t="s">
        <v>6</v>
      </c>
      <c r="AJ88" s="1888"/>
      <c r="AK88" s="1888"/>
      <c r="AL88" s="1889"/>
      <c r="AM88" s="1889"/>
      <c r="AN88" s="1889"/>
      <c r="AO88" s="1889"/>
      <c r="AP88" s="1888" t="s">
        <v>6</v>
      </c>
      <c r="AQ88" s="1888"/>
      <c r="AR88" s="1888"/>
      <c r="AS88" s="1798"/>
      <c r="AT88" s="1854"/>
      <c r="AU88" s="1854"/>
      <c r="AV88" s="1799"/>
      <c r="AW88" s="1798"/>
      <c r="AX88" s="1854"/>
      <c r="AY88" s="1854"/>
      <c r="AZ88" s="1890"/>
      <c r="BA88" s="180"/>
      <c r="BB88" s="264"/>
      <c r="BC88" s="264"/>
      <c r="BD88" s="264"/>
      <c r="BE88" s="264"/>
      <c r="BF88" s="264"/>
      <c r="BG88" s="260"/>
      <c r="BH88" s="260"/>
      <c r="BI88" s="260"/>
      <c r="BJ88" s="260"/>
    </row>
    <row r="89" spans="1:62" hidden="1"/>
    <row r="90" spans="1:62" s="257" customFormat="1" ht="18" customHeight="1">
      <c r="A90" s="177"/>
      <c r="B90" s="1876" t="s">
        <v>1258</v>
      </c>
      <c r="C90" s="1876"/>
      <c r="D90" s="1876"/>
      <c r="E90" s="1876"/>
      <c r="F90" s="1876"/>
      <c r="G90" s="1876"/>
      <c r="H90" s="1876"/>
      <c r="I90" s="1876"/>
      <c r="J90" s="1876"/>
      <c r="K90" s="1876"/>
      <c r="L90" s="1876"/>
      <c r="M90" s="1876"/>
      <c r="N90" s="1876"/>
      <c r="O90" s="1876"/>
      <c r="P90" s="1876"/>
      <c r="Q90" s="1876"/>
      <c r="R90" s="1876"/>
      <c r="S90" s="1876"/>
      <c r="T90" s="1876"/>
      <c r="U90" s="1876"/>
      <c r="V90" s="1876"/>
      <c r="W90" s="1876"/>
      <c r="X90" s="1876"/>
      <c r="Y90" s="1876"/>
      <c r="Z90" s="1876"/>
      <c r="AA90" s="1876"/>
      <c r="AB90" s="1876"/>
      <c r="AC90" s="1876"/>
      <c r="AD90" s="1876"/>
      <c r="AE90" s="1876"/>
      <c r="AF90" s="1876"/>
      <c r="AG90" s="1876"/>
      <c r="AH90" s="1876"/>
      <c r="AI90" s="1876"/>
      <c r="AJ90" s="1876"/>
      <c r="AK90" s="1876"/>
      <c r="AL90" s="1876"/>
      <c r="AM90" s="1876"/>
      <c r="AN90" s="1876"/>
      <c r="AO90" s="1876"/>
      <c r="AP90" s="1876"/>
      <c r="AQ90" s="1876"/>
      <c r="AR90" s="1876"/>
      <c r="AS90" s="1876"/>
      <c r="AT90" s="1876"/>
      <c r="AU90" s="1876"/>
      <c r="AV90" s="1876"/>
      <c r="AW90" s="1876"/>
      <c r="AX90" s="1876"/>
      <c r="AY90" s="1876"/>
      <c r="AZ90" s="1876"/>
      <c r="BA90" s="1876"/>
      <c r="BB90" s="1876"/>
      <c r="BC90" s="1876"/>
      <c r="BD90" s="1876"/>
      <c r="BE90" s="1876"/>
      <c r="BF90" s="1876"/>
    </row>
    <row r="91" spans="1:62" ht="8.1" customHeight="1"/>
    <row r="92" spans="1:62" s="257" customFormat="1" ht="69.95" customHeight="1">
      <c r="A92" s="261"/>
      <c r="B92" s="1052" t="s">
        <v>793</v>
      </c>
      <c r="C92" s="1052"/>
      <c r="D92" s="1052"/>
      <c r="E92" s="1052"/>
      <c r="F92" s="1053"/>
      <c r="G92" s="1058" t="s">
        <v>804</v>
      </c>
      <c r="H92" s="1052"/>
      <c r="I92" s="1052"/>
      <c r="J92" s="1052"/>
      <c r="K92" s="1052"/>
      <c r="L92" s="1053"/>
      <c r="M92" s="1058" t="s">
        <v>803</v>
      </c>
      <c r="N92" s="1052"/>
      <c r="O92" s="1052"/>
      <c r="P92" s="1053"/>
      <c r="Q92" s="1044" t="s">
        <v>802</v>
      </c>
      <c r="R92" s="1044"/>
      <c r="S92" s="1044"/>
      <c r="T92" s="1044"/>
      <c r="U92" s="1044"/>
      <c r="V92" s="1044"/>
      <c r="W92" s="1052" t="s">
        <v>801</v>
      </c>
      <c r="X92" s="1052"/>
      <c r="Y92" s="1053"/>
      <c r="Z92" s="1058" t="s">
        <v>800</v>
      </c>
      <c r="AA92" s="1052"/>
      <c r="AB92" s="1053"/>
      <c r="AC92" s="1044" t="s">
        <v>742</v>
      </c>
      <c r="AD92" s="1044"/>
      <c r="AE92" s="1044"/>
      <c r="AF92" s="1044" t="s">
        <v>799</v>
      </c>
      <c r="AG92" s="1044"/>
      <c r="AH92" s="1044"/>
      <c r="AI92" s="1052" t="s">
        <v>798</v>
      </c>
      <c r="AJ92" s="1052"/>
      <c r="AK92" s="1052"/>
      <c r="AL92" s="1053"/>
      <c r="AM92" s="1058" t="s">
        <v>797</v>
      </c>
      <c r="AN92" s="1052"/>
      <c r="AO92" s="1053"/>
      <c r="AP92" s="1052" t="s">
        <v>796</v>
      </c>
      <c r="AQ92" s="1052"/>
      <c r="AR92" s="1053"/>
      <c r="AS92" s="1058" t="s">
        <v>795</v>
      </c>
      <c r="AT92" s="1052"/>
      <c r="AU92" s="1052"/>
      <c r="AV92" s="1053"/>
      <c r="AW92" s="1058" t="s">
        <v>794</v>
      </c>
      <c r="AX92" s="1052"/>
      <c r="AY92" s="1052"/>
      <c r="AZ92" s="1052"/>
      <c r="BA92" s="319"/>
      <c r="BB92" s="263"/>
      <c r="BC92" s="263"/>
      <c r="BD92" s="263"/>
      <c r="BE92" s="263"/>
      <c r="BF92" s="263"/>
      <c r="BG92" s="260"/>
      <c r="BH92" s="260"/>
      <c r="BI92" s="260"/>
      <c r="BJ92" s="260"/>
    </row>
    <row r="93" spans="1:62" s="257" customFormat="1" ht="39.950000000000003" customHeight="1">
      <c r="A93" s="261"/>
      <c r="B93" s="1056"/>
      <c r="C93" s="1056"/>
      <c r="D93" s="1056"/>
      <c r="E93" s="1056"/>
      <c r="F93" s="1057"/>
      <c r="G93" s="1060"/>
      <c r="H93" s="1056"/>
      <c r="I93" s="1056"/>
      <c r="J93" s="1056"/>
      <c r="K93" s="1056"/>
      <c r="L93" s="1057"/>
      <c r="M93" s="1060"/>
      <c r="N93" s="1056"/>
      <c r="O93" s="1056"/>
      <c r="P93" s="1057"/>
      <c r="Q93" s="1044"/>
      <c r="R93" s="1044"/>
      <c r="S93" s="1044"/>
      <c r="T93" s="1044"/>
      <c r="U93" s="1044"/>
      <c r="V93" s="1044"/>
      <c r="W93" s="1056"/>
      <c r="X93" s="1056"/>
      <c r="Y93" s="1057"/>
      <c r="Z93" s="1060"/>
      <c r="AA93" s="1056"/>
      <c r="AB93" s="1057"/>
      <c r="AC93" s="1044"/>
      <c r="AD93" s="1044"/>
      <c r="AE93" s="1044"/>
      <c r="AF93" s="1044"/>
      <c r="AG93" s="1044"/>
      <c r="AH93" s="1044"/>
      <c r="AI93" s="1056"/>
      <c r="AJ93" s="1056"/>
      <c r="AK93" s="1056"/>
      <c r="AL93" s="1057"/>
      <c r="AM93" s="1060"/>
      <c r="AN93" s="1056"/>
      <c r="AO93" s="1057"/>
      <c r="AP93" s="1056"/>
      <c r="AQ93" s="1056"/>
      <c r="AR93" s="1057"/>
      <c r="AS93" s="1060"/>
      <c r="AT93" s="1056"/>
      <c r="AU93" s="1056"/>
      <c r="AV93" s="1057"/>
      <c r="AW93" s="1060"/>
      <c r="AX93" s="1056"/>
      <c r="AY93" s="1056"/>
      <c r="AZ93" s="1056"/>
      <c r="BA93" s="319"/>
      <c r="BB93" s="263"/>
      <c r="BC93" s="263"/>
      <c r="BD93" s="263"/>
      <c r="BE93" s="263"/>
      <c r="BF93" s="263"/>
      <c r="BG93" s="260"/>
      <c r="BH93" s="260"/>
      <c r="BI93" s="260"/>
      <c r="BJ93" s="260"/>
    </row>
    <row r="94" spans="1:62" s="378" customFormat="1" ht="12.75">
      <c r="A94" s="379"/>
      <c r="B94" s="1814">
        <v>1</v>
      </c>
      <c r="C94" s="1814"/>
      <c r="D94" s="1814"/>
      <c r="E94" s="1814"/>
      <c r="F94" s="1812"/>
      <c r="G94" s="1874">
        <v>2</v>
      </c>
      <c r="H94" s="1814"/>
      <c r="I94" s="1814"/>
      <c r="J94" s="1814"/>
      <c r="K94" s="1814"/>
      <c r="L94" s="1814"/>
      <c r="M94" s="1874">
        <v>3</v>
      </c>
      <c r="N94" s="1814"/>
      <c r="O94" s="1814"/>
      <c r="P94" s="1812"/>
      <c r="Q94" s="1814">
        <v>4</v>
      </c>
      <c r="R94" s="1814"/>
      <c r="S94" s="1814"/>
      <c r="T94" s="1814"/>
      <c r="U94" s="1814"/>
      <c r="V94" s="1812"/>
      <c r="W94" s="1874">
        <v>5</v>
      </c>
      <c r="X94" s="1814"/>
      <c r="Y94" s="1812"/>
      <c r="Z94" s="1874">
        <v>6</v>
      </c>
      <c r="AA94" s="1814"/>
      <c r="AB94" s="1812"/>
      <c r="AC94" s="1874">
        <v>7</v>
      </c>
      <c r="AD94" s="1814"/>
      <c r="AE94" s="1812"/>
      <c r="AF94" s="1874">
        <v>8</v>
      </c>
      <c r="AG94" s="1814"/>
      <c r="AH94" s="1812"/>
      <c r="AI94" s="1874">
        <v>9</v>
      </c>
      <c r="AJ94" s="1814"/>
      <c r="AK94" s="1814"/>
      <c r="AL94" s="1812"/>
      <c r="AM94" s="1874">
        <v>10</v>
      </c>
      <c r="AN94" s="1814"/>
      <c r="AO94" s="1812"/>
      <c r="AP94" s="1874">
        <v>11</v>
      </c>
      <c r="AQ94" s="1814"/>
      <c r="AR94" s="1812"/>
      <c r="AS94" s="1874">
        <v>12</v>
      </c>
      <c r="AT94" s="1814"/>
      <c r="AU94" s="1814"/>
      <c r="AV94" s="1812"/>
      <c r="AW94" s="1874">
        <v>13</v>
      </c>
      <c r="AX94" s="1814"/>
      <c r="AY94" s="1814"/>
      <c r="AZ94" s="1814"/>
      <c r="BA94" s="379" t="s">
        <v>614</v>
      </c>
      <c r="BB94" s="243"/>
      <c r="BC94" s="243"/>
      <c r="BD94" s="243"/>
      <c r="BE94" s="243"/>
      <c r="BF94" s="243"/>
      <c r="BG94" s="243"/>
      <c r="BH94" s="243"/>
      <c r="BI94" s="243"/>
      <c r="BJ94" s="243"/>
    </row>
    <row r="95" spans="1:62" s="257" customFormat="1" ht="18" customHeight="1">
      <c r="A95" s="261"/>
      <c r="B95" s="1588">
        <v>33701000</v>
      </c>
      <c r="C95" s="1588"/>
      <c r="D95" s="1588"/>
      <c r="E95" s="1588"/>
      <c r="F95" s="1588"/>
      <c r="G95" s="1852" t="s">
        <v>1260</v>
      </c>
      <c r="H95" s="1852"/>
      <c r="I95" s="1852"/>
      <c r="J95" s="1852"/>
      <c r="K95" s="1852"/>
      <c r="L95" s="1852"/>
      <c r="M95" s="1852" t="s">
        <v>1261</v>
      </c>
      <c r="N95" s="1852"/>
      <c r="O95" s="1852"/>
      <c r="P95" s="1852"/>
      <c r="Q95" s="1880" t="s">
        <v>1262</v>
      </c>
      <c r="R95" s="1881"/>
      <c r="S95" s="1881"/>
      <c r="T95" s="1881"/>
      <c r="U95" s="1881"/>
      <c r="V95" s="1882"/>
      <c r="W95" s="1852">
        <v>2012</v>
      </c>
      <c r="X95" s="1852"/>
      <c r="Y95" s="1852"/>
      <c r="Z95" s="1588"/>
      <c r="AA95" s="1588"/>
      <c r="AB95" s="1588"/>
      <c r="AC95" s="1821">
        <f>AW95/AP95</f>
        <v>0</v>
      </c>
      <c r="AD95" s="1588"/>
      <c r="AE95" s="1588"/>
      <c r="AF95" s="1588">
        <v>12</v>
      </c>
      <c r="AG95" s="1588"/>
      <c r="AH95" s="1588"/>
      <c r="AI95" s="1588">
        <v>1</v>
      </c>
      <c r="AJ95" s="1588"/>
      <c r="AK95" s="1588"/>
      <c r="AL95" s="1588"/>
      <c r="AM95" s="1588">
        <v>1</v>
      </c>
      <c r="AN95" s="1588"/>
      <c r="AO95" s="1588"/>
      <c r="AP95" s="1588">
        <v>100</v>
      </c>
      <c r="AQ95" s="1588"/>
      <c r="AR95" s="1588"/>
      <c r="AS95" s="1588">
        <v>1</v>
      </c>
      <c r="AT95" s="1588"/>
      <c r="AU95" s="1588"/>
      <c r="AV95" s="1588"/>
      <c r="AW95" s="1839">
        <v>0</v>
      </c>
      <c r="AX95" s="1839"/>
      <c r="AY95" s="1839"/>
      <c r="AZ95" s="1839"/>
      <c r="BA95" s="180"/>
      <c r="BB95" s="264"/>
      <c r="BC95" s="264"/>
      <c r="BD95" s="264"/>
      <c r="BE95" s="264"/>
      <c r="BF95" s="264"/>
      <c r="BG95" s="260"/>
      <c r="BH95" s="260"/>
      <c r="BI95" s="260"/>
      <c r="BJ95" s="260"/>
    </row>
    <row r="96" spans="1:62" s="257" customFormat="1" ht="18" customHeight="1">
      <c r="A96" s="261"/>
      <c r="B96" s="1588"/>
      <c r="C96" s="1588"/>
      <c r="D96" s="1588"/>
      <c r="E96" s="1588"/>
      <c r="F96" s="1588"/>
      <c r="G96" s="1588"/>
      <c r="H96" s="1588"/>
      <c r="I96" s="1588"/>
      <c r="J96" s="1588"/>
      <c r="K96" s="1588"/>
      <c r="L96" s="1588"/>
      <c r="M96" s="1588"/>
      <c r="N96" s="1588"/>
      <c r="O96" s="1588"/>
      <c r="P96" s="1588"/>
      <c r="Q96" s="1588"/>
      <c r="R96" s="1588"/>
      <c r="S96" s="1588"/>
      <c r="T96" s="1588"/>
      <c r="U96" s="1588"/>
      <c r="V96" s="1588"/>
      <c r="W96" s="1588"/>
      <c r="X96" s="1588"/>
      <c r="Y96" s="1588"/>
      <c r="Z96" s="1588"/>
      <c r="AA96" s="1588"/>
      <c r="AB96" s="1588"/>
      <c r="AC96" s="1588"/>
      <c r="AD96" s="1588"/>
      <c r="AE96" s="1588"/>
      <c r="AF96" s="1588"/>
      <c r="AG96" s="1588"/>
      <c r="AH96" s="1588"/>
      <c r="AI96" s="1588"/>
      <c r="AJ96" s="1588"/>
      <c r="AK96" s="1588"/>
      <c r="AL96" s="1588"/>
      <c r="AM96" s="1588"/>
      <c r="AN96" s="1588"/>
      <c r="AO96" s="1588"/>
      <c r="AP96" s="1588"/>
      <c r="AQ96" s="1588"/>
      <c r="AR96" s="1588"/>
      <c r="AS96" s="1588"/>
      <c r="AT96" s="1588"/>
      <c r="AU96" s="1588"/>
      <c r="AV96" s="1588"/>
      <c r="AW96" s="1839"/>
      <c r="AX96" s="1839"/>
      <c r="AY96" s="1839"/>
      <c r="AZ96" s="1839"/>
      <c r="BA96" s="180"/>
      <c r="BB96" s="264"/>
      <c r="BC96" s="264"/>
      <c r="BD96" s="264"/>
      <c r="BE96" s="264"/>
      <c r="BF96" s="264"/>
      <c r="BG96" s="260"/>
      <c r="BH96" s="260"/>
      <c r="BI96" s="260"/>
      <c r="BJ96" s="260"/>
    </row>
    <row r="97" spans="1:62" s="257" customFormat="1" ht="18" customHeight="1">
      <c r="A97" s="261"/>
      <c r="B97" s="1800" t="s">
        <v>352</v>
      </c>
      <c r="C97" s="1800"/>
      <c r="D97" s="1800"/>
      <c r="E97" s="1800"/>
      <c r="F97" s="1800"/>
      <c r="G97" s="1228" t="s">
        <v>6</v>
      </c>
      <c r="H97" s="1228"/>
      <c r="I97" s="1228"/>
      <c r="J97" s="1228"/>
      <c r="K97" s="1228"/>
      <c r="L97" s="1228"/>
      <c r="M97" s="1228" t="s">
        <v>6</v>
      </c>
      <c r="N97" s="1228"/>
      <c r="O97" s="1228"/>
      <c r="P97" s="1228"/>
      <c r="Q97" s="1228" t="s">
        <v>6</v>
      </c>
      <c r="R97" s="1228"/>
      <c r="S97" s="1228"/>
      <c r="T97" s="1228"/>
      <c r="U97" s="1228"/>
      <c r="V97" s="1228"/>
      <c r="W97" s="1228" t="s">
        <v>6</v>
      </c>
      <c r="X97" s="1228"/>
      <c r="Y97" s="1228"/>
      <c r="Z97" s="1228" t="s">
        <v>6</v>
      </c>
      <c r="AA97" s="1228"/>
      <c r="AB97" s="1228"/>
      <c r="AC97" s="1228" t="s">
        <v>6</v>
      </c>
      <c r="AD97" s="1228"/>
      <c r="AE97" s="1228"/>
      <c r="AF97" s="1228" t="s">
        <v>6</v>
      </c>
      <c r="AG97" s="1228"/>
      <c r="AH97" s="1228"/>
      <c r="AI97" s="1228" t="s">
        <v>6</v>
      </c>
      <c r="AJ97" s="1228"/>
      <c r="AK97" s="1228"/>
      <c r="AL97" s="1228"/>
      <c r="AM97" s="1228" t="s">
        <v>6</v>
      </c>
      <c r="AN97" s="1228"/>
      <c r="AO97" s="1228"/>
      <c r="AP97" s="1228" t="s">
        <v>6</v>
      </c>
      <c r="AQ97" s="1228"/>
      <c r="AR97" s="1228"/>
      <c r="AS97" s="1228" t="s">
        <v>6</v>
      </c>
      <c r="AT97" s="1228"/>
      <c r="AU97" s="1228"/>
      <c r="AV97" s="1228"/>
      <c r="AW97" s="1839">
        <f>SUM(AW95:AZ96)</f>
        <v>0</v>
      </c>
      <c r="AX97" s="1839"/>
      <c r="AY97" s="1839"/>
      <c r="AZ97" s="1839"/>
      <c r="BA97" s="180"/>
      <c r="BB97" s="264"/>
      <c r="BC97" s="264"/>
      <c r="BD97" s="264"/>
      <c r="BE97" s="264"/>
      <c r="BF97" s="264"/>
      <c r="BG97" s="260"/>
      <c r="BH97" s="260"/>
      <c r="BI97" s="260"/>
      <c r="BJ97" s="260"/>
    </row>
    <row r="99" spans="1:62" s="257" customFormat="1" ht="30" hidden="1" customHeight="1">
      <c r="A99" s="261"/>
      <c r="B99" s="1052" t="s">
        <v>793</v>
      </c>
      <c r="C99" s="1052"/>
      <c r="D99" s="1052"/>
      <c r="E99" s="1052"/>
      <c r="F99" s="1053"/>
      <c r="G99" s="1058" t="s">
        <v>792</v>
      </c>
      <c r="H99" s="1052"/>
      <c r="I99" s="1052"/>
      <c r="J99" s="1053"/>
      <c r="K99" s="1044" t="s">
        <v>791</v>
      </c>
      <c r="L99" s="1044"/>
      <c r="M99" s="1044"/>
      <c r="N99" s="1044"/>
      <c r="O99" s="1044" t="s">
        <v>734</v>
      </c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4"/>
      <c r="AL99" s="1044"/>
      <c r="AM99" s="1044"/>
      <c r="AN99" s="1044"/>
      <c r="AO99" s="1044"/>
      <c r="AP99" s="1044" t="s">
        <v>790</v>
      </c>
      <c r="AQ99" s="1044"/>
      <c r="AR99" s="1044"/>
      <c r="AS99" s="1044"/>
      <c r="AT99" s="1044"/>
      <c r="AU99" s="1044"/>
      <c r="AV99" s="1044"/>
      <c r="AW99" s="1058" t="s">
        <v>789</v>
      </c>
      <c r="AX99" s="1052"/>
      <c r="AY99" s="1052"/>
      <c r="AZ99" s="1052"/>
      <c r="BA99" s="319"/>
      <c r="BB99" s="263"/>
      <c r="BC99" s="263"/>
      <c r="BD99" s="263"/>
      <c r="BE99" s="263"/>
      <c r="BF99" s="263"/>
      <c r="BG99" s="260"/>
      <c r="BH99" s="260"/>
      <c r="BI99" s="260"/>
      <c r="BJ99" s="260"/>
    </row>
    <row r="100" spans="1:62" s="257" customFormat="1" ht="33.75" hidden="1" customHeight="1">
      <c r="A100" s="261"/>
      <c r="B100" s="1054"/>
      <c r="C100" s="1054"/>
      <c r="D100" s="1054"/>
      <c r="E100" s="1054"/>
      <c r="F100" s="1055"/>
      <c r="G100" s="1059"/>
      <c r="H100" s="1054"/>
      <c r="I100" s="1054"/>
      <c r="J100" s="1055"/>
      <c r="K100" s="1044"/>
      <c r="L100" s="1044"/>
      <c r="M100" s="1044"/>
      <c r="N100" s="1044"/>
      <c r="O100" s="1044" t="s">
        <v>788</v>
      </c>
      <c r="P100" s="1044"/>
      <c r="Q100" s="1044"/>
      <c r="R100" s="1044"/>
      <c r="S100" s="1044"/>
      <c r="T100" s="1044"/>
      <c r="U100" s="1044"/>
      <c r="V100" s="1044" t="s">
        <v>787</v>
      </c>
      <c r="W100" s="1044"/>
      <c r="X100" s="1044"/>
      <c r="Y100" s="1044"/>
      <c r="Z100" s="1044"/>
      <c r="AA100" s="1044"/>
      <c r="AB100" s="1044"/>
      <c r="AC100" s="1044"/>
      <c r="AD100" s="1044"/>
      <c r="AE100" s="1044"/>
      <c r="AF100" s="1044"/>
      <c r="AG100" s="1044"/>
      <c r="AH100" s="1044"/>
      <c r="AI100" s="1044" t="s">
        <v>786</v>
      </c>
      <c r="AJ100" s="1044"/>
      <c r="AK100" s="1044"/>
      <c r="AL100" s="1044"/>
      <c r="AM100" s="1044"/>
      <c r="AN100" s="1044"/>
      <c r="AO100" s="1044"/>
      <c r="AP100" s="1044"/>
      <c r="AQ100" s="1044"/>
      <c r="AR100" s="1044"/>
      <c r="AS100" s="1044"/>
      <c r="AT100" s="1044"/>
      <c r="AU100" s="1044"/>
      <c r="AV100" s="1044"/>
      <c r="AW100" s="1059"/>
      <c r="AX100" s="1054"/>
      <c r="AY100" s="1054"/>
      <c r="AZ100" s="1054"/>
      <c r="BA100" s="319"/>
      <c r="BB100" s="263"/>
      <c r="BC100" s="263"/>
      <c r="BD100" s="263"/>
      <c r="BE100" s="263"/>
      <c r="BF100" s="263"/>
      <c r="BG100" s="260"/>
      <c r="BH100" s="260"/>
      <c r="BI100" s="260"/>
      <c r="BJ100" s="260"/>
    </row>
    <row r="101" spans="1:62" s="257" customFormat="1" ht="50.1" hidden="1" customHeight="1">
      <c r="A101" s="261"/>
      <c r="B101" s="1056"/>
      <c r="C101" s="1056"/>
      <c r="D101" s="1056"/>
      <c r="E101" s="1056"/>
      <c r="F101" s="1057"/>
      <c r="G101" s="1060"/>
      <c r="H101" s="1056"/>
      <c r="I101" s="1056"/>
      <c r="J101" s="1057"/>
      <c r="K101" s="1044"/>
      <c r="L101" s="1044"/>
      <c r="M101" s="1044"/>
      <c r="N101" s="1044"/>
      <c r="O101" s="1061" t="s">
        <v>725</v>
      </c>
      <c r="P101" s="1062"/>
      <c r="Q101" s="1168"/>
      <c r="R101" s="1044" t="s">
        <v>397</v>
      </c>
      <c r="S101" s="1044"/>
      <c r="T101" s="1044"/>
      <c r="U101" s="1044"/>
      <c r="V101" s="1061" t="s">
        <v>725</v>
      </c>
      <c r="W101" s="1062"/>
      <c r="X101" s="1168"/>
      <c r="Y101" s="1044" t="s">
        <v>785</v>
      </c>
      <c r="Z101" s="1044"/>
      <c r="AA101" s="1044"/>
      <c r="AB101" s="1044"/>
      <c r="AC101" s="1044"/>
      <c r="AD101" s="1044"/>
      <c r="AE101" s="1044" t="s">
        <v>397</v>
      </c>
      <c r="AF101" s="1044"/>
      <c r="AG101" s="1044"/>
      <c r="AH101" s="1044"/>
      <c r="AI101" s="1061" t="s">
        <v>725</v>
      </c>
      <c r="AJ101" s="1062"/>
      <c r="AK101" s="1168"/>
      <c r="AL101" s="1044" t="s">
        <v>397</v>
      </c>
      <c r="AM101" s="1044"/>
      <c r="AN101" s="1044"/>
      <c r="AO101" s="1044"/>
      <c r="AP101" s="1061" t="s">
        <v>725</v>
      </c>
      <c r="AQ101" s="1062"/>
      <c r="AR101" s="1168"/>
      <c r="AS101" s="1061" t="s">
        <v>397</v>
      </c>
      <c r="AT101" s="1062"/>
      <c r="AU101" s="1062"/>
      <c r="AV101" s="1168"/>
      <c r="AW101" s="1060"/>
      <c r="AX101" s="1056"/>
      <c r="AY101" s="1056"/>
      <c r="AZ101" s="1056"/>
      <c r="BA101" s="319"/>
      <c r="BB101" s="263"/>
      <c r="BC101" s="263"/>
      <c r="BD101" s="263"/>
      <c r="BE101" s="263"/>
      <c r="BF101" s="263"/>
      <c r="BG101" s="260"/>
      <c r="BH101" s="260"/>
      <c r="BI101" s="260"/>
      <c r="BJ101" s="260"/>
    </row>
    <row r="102" spans="1:62" s="378" customFormat="1" ht="13.5" hidden="1" thickBot="1">
      <c r="A102" s="379"/>
      <c r="B102" s="1287">
        <v>1</v>
      </c>
      <c r="C102" s="1287"/>
      <c r="D102" s="1287"/>
      <c r="E102" s="1287"/>
      <c r="F102" s="1286"/>
      <c r="G102" s="1883">
        <v>14</v>
      </c>
      <c r="H102" s="1883"/>
      <c r="I102" s="1883"/>
      <c r="J102" s="1883"/>
      <c r="K102" s="1883">
        <v>15</v>
      </c>
      <c r="L102" s="1883"/>
      <c r="M102" s="1883"/>
      <c r="N102" s="1883"/>
      <c r="O102" s="1883">
        <v>16</v>
      </c>
      <c r="P102" s="1883"/>
      <c r="Q102" s="1883"/>
      <c r="R102" s="1883">
        <v>17</v>
      </c>
      <c r="S102" s="1883"/>
      <c r="T102" s="1883"/>
      <c r="U102" s="1883"/>
      <c r="V102" s="1883">
        <v>18</v>
      </c>
      <c r="W102" s="1883"/>
      <c r="X102" s="1883"/>
      <c r="Y102" s="1883">
        <v>19</v>
      </c>
      <c r="Z102" s="1883"/>
      <c r="AA102" s="1883"/>
      <c r="AB102" s="1883"/>
      <c r="AC102" s="1883"/>
      <c r="AD102" s="1883"/>
      <c r="AE102" s="1883">
        <v>20</v>
      </c>
      <c r="AF102" s="1883"/>
      <c r="AG102" s="1883"/>
      <c r="AH102" s="1883"/>
      <c r="AI102" s="1883">
        <v>21</v>
      </c>
      <c r="AJ102" s="1883"/>
      <c r="AK102" s="1883"/>
      <c r="AL102" s="1883">
        <v>22</v>
      </c>
      <c r="AM102" s="1883"/>
      <c r="AN102" s="1883"/>
      <c r="AO102" s="1883"/>
      <c r="AP102" s="1883">
        <v>23</v>
      </c>
      <c r="AQ102" s="1883"/>
      <c r="AR102" s="1883"/>
      <c r="AS102" s="1285">
        <v>24</v>
      </c>
      <c r="AT102" s="1287"/>
      <c r="AU102" s="1287"/>
      <c r="AV102" s="1286"/>
      <c r="AW102" s="1285">
        <v>25</v>
      </c>
      <c r="AX102" s="1287"/>
      <c r="AY102" s="1287"/>
      <c r="AZ102" s="1287"/>
      <c r="BA102" s="379" t="s">
        <v>614</v>
      </c>
      <c r="BB102" s="243"/>
      <c r="BC102" s="243"/>
      <c r="BD102" s="243"/>
      <c r="BE102" s="243"/>
      <c r="BF102" s="243"/>
      <c r="BG102" s="243"/>
      <c r="BH102" s="243"/>
      <c r="BI102" s="243"/>
      <c r="BJ102" s="243"/>
    </row>
    <row r="103" spans="1:62" s="257" customFormat="1" ht="18" hidden="1" customHeight="1">
      <c r="A103" s="380"/>
      <c r="B103" s="1860"/>
      <c r="C103" s="1860"/>
      <c r="D103" s="1860"/>
      <c r="E103" s="1860"/>
      <c r="F103" s="1860"/>
      <c r="G103" s="1884"/>
      <c r="H103" s="1884"/>
      <c r="I103" s="1884"/>
      <c r="J103" s="1884"/>
      <c r="K103" s="1884"/>
      <c r="L103" s="1884"/>
      <c r="M103" s="1884"/>
      <c r="N103" s="1884"/>
      <c r="O103" s="1884"/>
      <c r="P103" s="1884"/>
      <c r="Q103" s="1884"/>
      <c r="R103" s="1884"/>
      <c r="S103" s="1884"/>
      <c r="T103" s="1884"/>
      <c r="U103" s="1884"/>
      <c r="V103" s="1884"/>
      <c r="W103" s="1884"/>
      <c r="X103" s="1884"/>
      <c r="Y103" s="1884"/>
      <c r="Z103" s="1884"/>
      <c r="AA103" s="1884"/>
      <c r="AB103" s="1884"/>
      <c r="AC103" s="1884"/>
      <c r="AD103" s="1884"/>
      <c r="AE103" s="1884"/>
      <c r="AF103" s="1884"/>
      <c r="AG103" s="1884"/>
      <c r="AH103" s="1884"/>
      <c r="AI103" s="1884"/>
      <c r="AJ103" s="1884"/>
      <c r="AK103" s="1884"/>
      <c r="AL103" s="1884"/>
      <c r="AM103" s="1884"/>
      <c r="AN103" s="1884"/>
      <c r="AO103" s="1884"/>
      <c r="AP103" s="1884"/>
      <c r="AQ103" s="1884"/>
      <c r="AR103" s="1884"/>
      <c r="AS103" s="1884"/>
      <c r="AT103" s="1884"/>
      <c r="AU103" s="1884"/>
      <c r="AV103" s="1884"/>
      <c r="AW103" s="1885"/>
      <c r="AX103" s="1885"/>
      <c r="AY103" s="1885"/>
      <c r="AZ103" s="1886"/>
      <c r="BA103" s="180"/>
      <c r="BB103" s="264"/>
      <c r="BC103" s="264"/>
      <c r="BD103" s="264"/>
      <c r="BE103" s="264"/>
      <c r="BF103" s="264"/>
      <c r="BG103" s="260"/>
      <c r="BH103" s="260"/>
      <c r="BI103" s="260"/>
      <c r="BJ103" s="260"/>
    </row>
    <row r="104" spans="1:62" s="257" customFormat="1" ht="18" hidden="1" customHeight="1">
      <c r="A104" s="380"/>
      <c r="B104" s="1627"/>
      <c r="C104" s="1627"/>
      <c r="D104" s="1627"/>
      <c r="E104" s="1627"/>
      <c r="F104" s="1627"/>
      <c r="G104" s="1588"/>
      <c r="H104" s="1588"/>
      <c r="I104" s="1588"/>
      <c r="J104" s="1588"/>
      <c r="K104" s="1588"/>
      <c r="L104" s="1588"/>
      <c r="M104" s="1588"/>
      <c r="N104" s="1588"/>
      <c r="O104" s="1588"/>
      <c r="P104" s="1588"/>
      <c r="Q104" s="1588"/>
      <c r="R104" s="1588"/>
      <c r="S104" s="1588"/>
      <c r="T104" s="1588"/>
      <c r="U104" s="1588"/>
      <c r="V104" s="1588"/>
      <c r="W104" s="1588"/>
      <c r="X104" s="1588"/>
      <c r="Y104" s="1588"/>
      <c r="Z104" s="1588"/>
      <c r="AA104" s="1588"/>
      <c r="AB104" s="1588"/>
      <c r="AC104" s="1588"/>
      <c r="AD104" s="1588"/>
      <c r="AE104" s="1588"/>
      <c r="AF104" s="1588"/>
      <c r="AG104" s="1588"/>
      <c r="AH104" s="1588"/>
      <c r="AI104" s="1588"/>
      <c r="AJ104" s="1588"/>
      <c r="AK104" s="1588"/>
      <c r="AL104" s="1588"/>
      <c r="AM104" s="1588"/>
      <c r="AN104" s="1588"/>
      <c r="AO104" s="1588"/>
      <c r="AP104" s="1588"/>
      <c r="AQ104" s="1588"/>
      <c r="AR104" s="1588"/>
      <c r="AS104" s="1588"/>
      <c r="AT104" s="1588"/>
      <c r="AU104" s="1588"/>
      <c r="AV104" s="1588"/>
      <c r="AW104" s="1588"/>
      <c r="AX104" s="1588"/>
      <c r="AY104" s="1588"/>
      <c r="AZ104" s="1887"/>
      <c r="BA104" s="180"/>
      <c r="BB104" s="264"/>
      <c r="BC104" s="264"/>
      <c r="BD104" s="264"/>
      <c r="BE104" s="264"/>
      <c r="BF104" s="264"/>
      <c r="BG104" s="260"/>
      <c r="BH104" s="260"/>
      <c r="BI104" s="260"/>
      <c r="BJ104" s="260"/>
    </row>
    <row r="105" spans="1:62" s="257" customFormat="1" ht="18" hidden="1" customHeight="1" thickBot="1">
      <c r="A105" s="380"/>
      <c r="B105" s="1854"/>
      <c r="C105" s="1854"/>
      <c r="D105" s="1854"/>
      <c r="E105" s="1854"/>
      <c r="F105" s="1854"/>
      <c r="G105" s="1588"/>
      <c r="H105" s="1588"/>
      <c r="I105" s="1588"/>
      <c r="J105" s="1588"/>
      <c r="K105" s="1588"/>
      <c r="L105" s="1588"/>
      <c r="M105" s="1588"/>
      <c r="N105" s="1588"/>
      <c r="O105" s="1588"/>
      <c r="P105" s="1588"/>
      <c r="Q105" s="1588"/>
      <c r="R105" s="1588"/>
      <c r="S105" s="1588"/>
      <c r="T105" s="1588"/>
      <c r="U105" s="1588"/>
      <c r="V105" s="1588"/>
      <c r="W105" s="1588"/>
      <c r="X105" s="1588"/>
      <c r="Y105" s="1588"/>
      <c r="Z105" s="1588"/>
      <c r="AA105" s="1588"/>
      <c r="AB105" s="1588"/>
      <c r="AC105" s="1588"/>
      <c r="AD105" s="1588"/>
      <c r="AE105" s="1588"/>
      <c r="AF105" s="1588"/>
      <c r="AG105" s="1588"/>
      <c r="AH105" s="1588"/>
      <c r="AI105" s="1588"/>
      <c r="AJ105" s="1588"/>
      <c r="AK105" s="1588"/>
      <c r="AL105" s="1588"/>
      <c r="AM105" s="1588"/>
      <c r="AN105" s="1588"/>
      <c r="AO105" s="1588"/>
      <c r="AP105" s="1588"/>
      <c r="AQ105" s="1588"/>
      <c r="AR105" s="1588"/>
      <c r="AS105" s="1588" t="s">
        <v>614</v>
      </c>
      <c r="AT105" s="1588"/>
      <c r="AU105" s="1588"/>
      <c r="AV105" s="1588"/>
      <c r="AW105" s="1588"/>
      <c r="AX105" s="1588"/>
      <c r="AY105" s="1588"/>
      <c r="AZ105" s="1887"/>
      <c r="BA105" s="180"/>
      <c r="BB105" s="264"/>
      <c r="BC105" s="264"/>
      <c r="BD105" s="264"/>
      <c r="BE105" s="264"/>
      <c r="BF105" s="264"/>
      <c r="BG105" s="260"/>
      <c r="BH105" s="260"/>
      <c r="BI105" s="260"/>
      <c r="BJ105" s="260"/>
    </row>
    <row r="106" spans="1:62" s="257" customFormat="1" ht="18" hidden="1" customHeight="1" thickBot="1">
      <c r="A106" s="261"/>
      <c r="B106" s="1891" t="s">
        <v>352</v>
      </c>
      <c r="C106" s="1891"/>
      <c r="D106" s="1891"/>
      <c r="E106" s="1891"/>
      <c r="F106" s="1892"/>
      <c r="G106" s="1290" t="s">
        <v>6</v>
      </c>
      <c r="H106" s="1888"/>
      <c r="I106" s="1888"/>
      <c r="J106" s="1888"/>
      <c r="K106" s="1888" t="s">
        <v>6</v>
      </c>
      <c r="L106" s="1888"/>
      <c r="M106" s="1888"/>
      <c r="N106" s="1888"/>
      <c r="O106" s="1888" t="s">
        <v>6</v>
      </c>
      <c r="P106" s="1888"/>
      <c r="Q106" s="1888"/>
      <c r="R106" s="1889"/>
      <c r="S106" s="1889"/>
      <c r="T106" s="1889"/>
      <c r="U106" s="1889"/>
      <c r="V106" s="1888" t="s">
        <v>6</v>
      </c>
      <c r="W106" s="1888"/>
      <c r="X106" s="1888"/>
      <c r="Y106" s="1888" t="s">
        <v>6</v>
      </c>
      <c r="Z106" s="1888"/>
      <c r="AA106" s="1888"/>
      <c r="AB106" s="1888"/>
      <c r="AC106" s="1888"/>
      <c r="AD106" s="1888"/>
      <c r="AE106" s="1889"/>
      <c r="AF106" s="1889"/>
      <c r="AG106" s="1889"/>
      <c r="AH106" s="1889"/>
      <c r="AI106" s="1888" t="s">
        <v>6</v>
      </c>
      <c r="AJ106" s="1888"/>
      <c r="AK106" s="1888"/>
      <c r="AL106" s="1889"/>
      <c r="AM106" s="1889"/>
      <c r="AN106" s="1889"/>
      <c r="AO106" s="1889"/>
      <c r="AP106" s="1888" t="s">
        <v>6</v>
      </c>
      <c r="AQ106" s="1888"/>
      <c r="AR106" s="1888"/>
      <c r="AS106" s="1798"/>
      <c r="AT106" s="1854"/>
      <c r="AU106" s="1854"/>
      <c r="AV106" s="1799"/>
      <c r="AW106" s="1798"/>
      <c r="AX106" s="1854"/>
      <c r="AY106" s="1854"/>
      <c r="AZ106" s="1890"/>
      <c r="BA106" s="180"/>
      <c r="BB106" s="264"/>
      <c r="BC106" s="264"/>
      <c r="BD106" s="264"/>
      <c r="BE106" s="264"/>
      <c r="BF106" s="264"/>
      <c r="BG106" s="260"/>
      <c r="BH106" s="260"/>
      <c r="BI106" s="260"/>
      <c r="BJ106" s="260"/>
    </row>
    <row r="107" spans="1:62" s="257" customFormat="1" ht="15" hidden="1" customHeight="1">
      <c r="A107" s="177"/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26"/>
      <c r="T107" s="326"/>
      <c r="U107" s="325"/>
      <c r="V107" s="325"/>
      <c r="W107" s="325"/>
      <c r="X107" s="325"/>
      <c r="Y107" s="325"/>
      <c r="Z107" s="325"/>
      <c r="AA107" s="325"/>
      <c r="AB107" s="325"/>
      <c r="AC107" s="268"/>
      <c r="AD107" s="268"/>
      <c r="AE107" s="268"/>
      <c r="AF107" s="268"/>
      <c r="AG107" s="268"/>
      <c r="AH107" s="268"/>
      <c r="AI107" s="268"/>
      <c r="AJ107" s="268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177"/>
    </row>
    <row r="108" spans="1:62" s="257" customFormat="1" ht="15" hidden="1" customHeight="1">
      <c r="A108" s="177"/>
      <c r="B108" s="375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26"/>
      <c r="T108" s="326"/>
      <c r="U108" s="325"/>
      <c r="V108" s="325"/>
      <c r="W108" s="325"/>
      <c r="X108" s="325"/>
      <c r="Y108" s="325"/>
      <c r="Z108" s="325"/>
      <c r="AA108" s="325"/>
      <c r="AB108" s="325"/>
      <c r="AC108" s="268"/>
      <c r="AD108" s="268"/>
      <c r="AE108" s="268"/>
      <c r="AF108" s="268"/>
      <c r="AG108" s="268"/>
      <c r="AH108" s="268"/>
      <c r="AI108" s="268"/>
      <c r="AJ108" s="268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177"/>
    </row>
    <row r="109" spans="1:62" s="257" customFormat="1" ht="18" customHeight="1">
      <c r="A109" s="177"/>
      <c r="B109" s="1803" t="s">
        <v>784</v>
      </c>
      <c r="C109" s="1803"/>
      <c r="D109" s="1803"/>
      <c r="E109" s="1803"/>
      <c r="F109" s="1803"/>
      <c r="G109" s="1803"/>
      <c r="H109" s="1803"/>
      <c r="I109" s="1803"/>
      <c r="J109" s="1803"/>
      <c r="K109" s="1803"/>
      <c r="L109" s="1803"/>
      <c r="M109" s="1803"/>
      <c r="N109" s="1803"/>
      <c r="O109" s="1803"/>
      <c r="P109" s="1803"/>
      <c r="Q109" s="1803"/>
      <c r="R109" s="1803"/>
      <c r="S109" s="1803"/>
      <c r="T109" s="1803"/>
      <c r="U109" s="1803"/>
      <c r="V109" s="1803"/>
      <c r="W109" s="1803"/>
      <c r="X109" s="1803"/>
      <c r="Y109" s="1803"/>
      <c r="Z109" s="1803"/>
      <c r="AA109" s="1803"/>
      <c r="AB109" s="1803"/>
      <c r="AC109" s="1803"/>
      <c r="AD109" s="1803"/>
      <c r="AE109" s="1803"/>
      <c r="AF109" s="1803"/>
      <c r="AG109" s="1803"/>
      <c r="AH109" s="1803"/>
      <c r="AI109" s="1803"/>
      <c r="AJ109" s="1803"/>
      <c r="AK109" s="1803"/>
      <c r="AL109" s="1803"/>
      <c r="AM109" s="1803"/>
      <c r="AN109" s="1803"/>
      <c r="AO109" s="1803"/>
      <c r="AP109" s="1803"/>
      <c r="AQ109" s="1803"/>
      <c r="AR109" s="1803"/>
      <c r="AS109" s="1803"/>
      <c r="AT109" s="1803"/>
      <c r="AU109" s="1803"/>
      <c r="AV109" s="1803"/>
      <c r="AW109" s="1803"/>
      <c r="AX109" s="1803"/>
      <c r="AY109" s="1803"/>
      <c r="AZ109" s="1803"/>
      <c r="BA109" s="177"/>
    </row>
    <row r="110" spans="1:62" s="257" customFormat="1" ht="8.1" customHeight="1">
      <c r="A110" s="261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</row>
    <row r="111" spans="1:62" s="257" customFormat="1" ht="24.95" customHeight="1">
      <c r="A111" s="177"/>
      <c r="B111" s="1052" t="s">
        <v>766</v>
      </c>
      <c r="C111" s="1052"/>
      <c r="D111" s="1052"/>
      <c r="E111" s="1052"/>
      <c r="F111" s="1052"/>
      <c r="G111" s="1052"/>
      <c r="H111" s="1052"/>
      <c r="I111" s="1052"/>
      <c r="J111" s="1052"/>
      <c r="K111" s="1052"/>
      <c r="L111" s="1052"/>
      <c r="M111" s="1052"/>
      <c r="N111" s="1052"/>
      <c r="O111" s="1052"/>
      <c r="P111" s="1052"/>
      <c r="Q111" s="1052"/>
      <c r="R111" s="1052"/>
      <c r="S111" s="1052"/>
      <c r="T111" s="1052"/>
      <c r="U111" s="1052"/>
      <c r="V111" s="1052"/>
      <c r="W111" s="1052"/>
      <c r="X111" s="1052"/>
      <c r="Y111" s="1053"/>
      <c r="Z111" s="1058" t="s">
        <v>302</v>
      </c>
      <c r="AA111" s="1052"/>
      <c r="AB111" s="1053"/>
      <c r="AC111" s="1061" t="s">
        <v>495</v>
      </c>
      <c r="AD111" s="1062"/>
      <c r="AE111" s="1062"/>
      <c r="AF111" s="1062"/>
      <c r="AG111" s="1062"/>
      <c r="AH111" s="1062"/>
      <c r="AI111" s="1062"/>
      <c r="AJ111" s="1062"/>
      <c r="AK111" s="1062"/>
      <c r="AL111" s="1062"/>
      <c r="AM111" s="1062"/>
      <c r="AN111" s="1062"/>
      <c r="AO111" s="1062"/>
      <c r="AP111" s="1062"/>
      <c r="AQ111" s="1062"/>
      <c r="AR111" s="1062"/>
      <c r="AS111" s="1062"/>
      <c r="AT111" s="1062"/>
      <c r="AU111" s="1062"/>
      <c r="AV111" s="1062"/>
      <c r="AW111" s="1062"/>
      <c r="AX111" s="1062"/>
      <c r="AY111" s="1062"/>
      <c r="AZ111" s="1062"/>
      <c r="BA111" s="177"/>
    </row>
    <row r="112" spans="1:62" s="257" customFormat="1" ht="24.95" customHeight="1">
      <c r="A112" s="177"/>
      <c r="B112" s="1054"/>
      <c r="C112" s="1054"/>
      <c r="D112" s="1054"/>
      <c r="E112" s="1054"/>
      <c r="F112" s="1054"/>
      <c r="G112" s="1054"/>
      <c r="H112" s="1054"/>
      <c r="I112" s="1054"/>
      <c r="J112" s="1054"/>
      <c r="K112" s="1054"/>
      <c r="L112" s="1054"/>
      <c r="M112" s="1054"/>
      <c r="N112" s="1054"/>
      <c r="O112" s="1054"/>
      <c r="P112" s="1054"/>
      <c r="Q112" s="1054"/>
      <c r="R112" s="1054"/>
      <c r="S112" s="1054"/>
      <c r="T112" s="1054"/>
      <c r="U112" s="1054"/>
      <c r="V112" s="1054"/>
      <c r="W112" s="1054"/>
      <c r="X112" s="1054"/>
      <c r="Y112" s="1055"/>
      <c r="Z112" s="1059"/>
      <c r="AA112" s="1054"/>
      <c r="AB112" s="1055"/>
      <c r="AC112" s="1058" t="s">
        <v>1212</v>
      </c>
      <c r="AD112" s="1052"/>
      <c r="AE112" s="1052"/>
      <c r="AF112" s="1052"/>
      <c r="AG112" s="1052"/>
      <c r="AH112" s="1052"/>
      <c r="AI112" s="1052"/>
      <c r="AJ112" s="1053"/>
      <c r="AK112" s="1044" t="s">
        <v>1213</v>
      </c>
      <c r="AL112" s="1044"/>
      <c r="AM112" s="1044"/>
      <c r="AN112" s="1044"/>
      <c r="AO112" s="1044"/>
      <c r="AP112" s="1044"/>
      <c r="AQ112" s="1044"/>
      <c r="AR112" s="1044"/>
      <c r="AS112" s="1052" t="s">
        <v>1214</v>
      </c>
      <c r="AT112" s="1052"/>
      <c r="AU112" s="1052"/>
      <c r="AV112" s="1052"/>
      <c r="AW112" s="1052"/>
      <c r="AX112" s="1052"/>
      <c r="AY112" s="1052"/>
      <c r="AZ112" s="1052"/>
      <c r="BA112" s="177"/>
    </row>
    <row r="113" spans="1:53" s="257" customFormat="1" ht="24.95" customHeight="1">
      <c r="A113" s="177"/>
      <c r="B113" s="1056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7"/>
      <c r="Z113" s="1060"/>
      <c r="AA113" s="1056"/>
      <c r="AB113" s="1057"/>
      <c r="AC113" s="1060"/>
      <c r="AD113" s="1056"/>
      <c r="AE113" s="1056"/>
      <c r="AF113" s="1056"/>
      <c r="AG113" s="1056"/>
      <c r="AH113" s="1056"/>
      <c r="AI113" s="1056"/>
      <c r="AJ113" s="1057"/>
      <c r="AK113" s="1044"/>
      <c r="AL113" s="1044"/>
      <c r="AM113" s="1044"/>
      <c r="AN113" s="1044"/>
      <c r="AO113" s="1044"/>
      <c r="AP113" s="1044"/>
      <c r="AQ113" s="1044"/>
      <c r="AR113" s="1044"/>
      <c r="AS113" s="1056"/>
      <c r="AT113" s="1056"/>
      <c r="AU113" s="1056"/>
      <c r="AV113" s="1056"/>
      <c r="AW113" s="1056"/>
      <c r="AX113" s="1056"/>
      <c r="AY113" s="1056"/>
      <c r="AZ113" s="1056"/>
      <c r="BA113" s="177"/>
    </row>
    <row r="114" spans="1:53" s="378" customFormat="1" ht="15" customHeight="1">
      <c r="A114" s="258"/>
      <c r="B114" s="1181">
        <v>1</v>
      </c>
      <c r="C114" s="1181"/>
      <c r="D114" s="1181"/>
      <c r="E114" s="1181"/>
      <c r="F114" s="1181"/>
      <c r="G114" s="1181"/>
      <c r="H114" s="1181"/>
      <c r="I114" s="1181"/>
      <c r="J114" s="1181"/>
      <c r="K114" s="1181"/>
      <c r="L114" s="1181"/>
      <c r="M114" s="1181"/>
      <c r="N114" s="1181"/>
      <c r="O114" s="1181"/>
      <c r="P114" s="1181"/>
      <c r="Q114" s="1181"/>
      <c r="R114" s="1181"/>
      <c r="S114" s="1181"/>
      <c r="T114" s="1181"/>
      <c r="U114" s="1181"/>
      <c r="V114" s="1181"/>
      <c r="W114" s="1181"/>
      <c r="X114" s="1181"/>
      <c r="Y114" s="1181"/>
      <c r="Z114" s="1184" t="s">
        <v>307</v>
      </c>
      <c r="AA114" s="1184"/>
      <c r="AB114" s="1184"/>
      <c r="AC114" s="1184" t="s">
        <v>308</v>
      </c>
      <c r="AD114" s="1184"/>
      <c r="AE114" s="1184"/>
      <c r="AF114" s="1184"/>
      <c r="AG114" s="1184"/>
      <c r="AH114" s="1184"/>
      <c r="AI114" s="1184"/>
      <c r="AJ114" s="1184"/>
      <c r="AK114" s="1184" t="s">
        <v>309</v>
      </c>
      <c r="AL114" s="1184"/>
      <c r="AM114" s="1184"/>
      <c r="AN114" s="1184"/>
      <c r="AO114" s="1184"/>
      <c r="AP114" s="1184"/>
      <c r="AQ114" s="1184"/>
      <c r="AR114" s="1184"/>
      <c r="AS114" s="1184" t="s">
        <v>310</v>
      </c>
      <c r="AT114" s="1184"/>
      <c r="AU114" s="1184"/>
      <c r="AV114" s="1184"/>
      <c r="AW114" s="1184"/>
      <c r="AX114" s="1184"/>
      <c r="AY114" s="1184"/>
      <c r="AZ114" s="1184"/>
      <c r="BA114" s="379"/>
    </row>
    <row r="115" spans="1:53" s="333" customFormat="1" ht="18" customHeight="1">
      <c r="A115" s="179"/>
      <c r="B115" s="1832"/>
      <c r="C115" s="1833"/>
      <c r="D115" s="1833"/>
      <c r="E115" s="1833"/>
      <c r="F115" s="1833"/>
      <c r="G115" s="1833"/>
      <c r="H115" s="1833"/>
      <c r="I115" s="1833"/>
      <c r="J115" s="1833"/>
      <c r="K115" s="1833"/>
      <c r="L115" s="1833"/>
      <c r="M115" s="1833"/>
      <c r="N115" s="1833"/>
      <c r="O115" s="1833"/>
      <c r="P115" s="1833"/>
      <c r="Q115" s="1833"/>
      <c r="R115" s="1833"/>
      <c r="S115" s="1833"/>
      <c r="T115" s="1833"/>
      <c r="U115" s="1833"/>
      <c r="V115" s="1833"/>
      <c r="W115" s="1833"/>
      <c r="X115" s="1833"/>
      <c r="Y115" s="1834"/>
      <c r="Z115" s="1580" t="s">
        <v>7</v>
      </c>
      <c r="AA115" s="1580"/>
      <c r="AB115" s="1580"/>
      <c r="AC115" s="1172">
        <f>Y128</f>
        <v>0</v>
      </c>
      <c r="AD115" s="1044"/>
      <c r="AE115" s="1044"/>
      <c r="AF115" s="1044"/>
      <c r="AG115" s="1044"/>
      <c r="AH115" s="1044"/>
      <c r="AI115" s="1044"/>
      <c r="AJ115" s="1044"/>
      <c r="AK115" s="1172">
        <f>AK128</f>
        <v>0</v>
      </c>
      <c r="AL115" s="1044"/>
      <c r="AM115" s="1044"/>
      <c r="AN115" s="1044"/>
      <c r="AO115" s="1044"/>
      <c r="AP115" s="1044"/>
      <c r="AQ115" s="1044"/>
      <c r="AR115" s="1044"/>
      <c r="AS115" s="1172">
        <f>AW128</f>
        <v>0</v>
      </c>
      <c r="AT115" s="1044"/>
      <c r="AU115" s="1044"/>
      <c r="AV115" s="1044"/>
      <c r="AW115" s="1044"/>
      <c r="AX115" s="1044"/>
      <c r="AY115" s="1044"/>
      <c r="AZ115" s="1044"/>
      <c r="BA115" s="179"/>
    </row>
    <row r="116" spans="1:53" s="257" customFormat="1" ht="18" customHeight="1">
      <c r="A116" s="177"/>
      <c r="B116" s="1835"/>
      <c r="C116" s="1835"/>
      <c r="D116" s="1835"/>
      <c r="E116" s="1835"/>
      <c r="F116" s="1835"/>
      <c r="G116" s="1835"/>
      <c r="H116" s="1835"/>
      <c r="I116" s="1835"/>
      <c r="J116" s="1835"/>
      <c r="K116" s="1835"/>
      <c r="L116" s="1835"/>
      <c r="M116" s="1835"/>
      <c r="N116" s="1835"/>
      <c r="O116" s="1835"/>
      <c r="P116" s="1835"/>
      <c r="Q116" s="1835"/>
      <c r="R116" s="1835"/>
      <c r="S116" s="1835"/>
      <c r="T116" s="1835"/>
      <c r="U116" s="1835"/>
      <c r="V116" s="1835"/>
      <c r="W116" s="1835"/>
      <c r="X116" s="1835"/>
      <c r="Y116" s="1835"/>
      <c r="Z116" s="1041" t="s">
        <v>9</v>
      </c>
      <c r="AA116" s="1041"/>
      <c r="AB116" s="1041"/>
      <c r="AC116" s="1044"/>
      <c r="AD116" s="1044"/>
      <c r="AE116" s="1044"/>
      <c r="AF116" s="1044"/>
      <c r="AG116" s="1044"/>
      <c r="AH116" s="1044"/>
      <c r="AI116" s="1044"/>
      <c r="AJ116" s="1044"/>
      <c r="AK116" s="1044"/>
      <c r="AL116" s="1044"/>
      <c r="AM116" s="1044"/>
      <c r="AN116" s="1044"/>
      <c r="AO116" s="1044"/>
      <c r="AP116" s="1044"/>
      <c r="AQ116" s="1044"/>
      <c r="AR116" s="1044"/>
      <c r="AS116" s="1044"/>
      <c r="AT116" s="1044"/>
      <c r="AU116" s="1044"/>
      <c r="AV116" s="1044"/>
      <c r="AW116" s="1044"/>
      <c r="AX116" s="1044"/>
      <c r="AY116" s="1044"/>
      <c r="AZ116" s="1044"/>
      <c r="BA116" s="177"/>
    </row>
    <row r="117" spans="1:53" s="257" customFormat="1" ht="18" customHeight="1">
      <c r="A117" s="177"/>
      <c r="B117" s="1877"/>
      <c r="C117" s="1878"/>
      <c r="D117" s="1878"/>
      <c r="E117" s="1878"/>
      <c r="F117" s="1878"/>
      <c r="G117" s="1878"/>
      <c r="H117" s="1878"/>
      <c r="I117" s="1878"/>
      <c r="J117" s="1878"/>
      <c r="K117" s="1878"/>
      <c r="L117" s="1878"/>
      <c r="M117" s="1878"/>
      <c r="N117" s="1878"/>
      <c r="O117" s="1878"/>
      <c r="P117" s="1878"/>
      <c r="Q117" s="1878"/>
      <c r="R117" s="1878"/>
      <c r="S117" s="1878"/>
      <c r="T117" s="1878"/>
      <c r="U117" s="1878"/>
      <c r="V117" s="1878"/>
      <c r="W117" s="1878"/>
      <c r="X117" s="1878"/>
      <c r="Y117" s="1879"/>
      <c r="Z117" s="1041" t="s">
        <v>555</v>
      </c>
      <c r="AA117" s="1041"/>
      <c r="AB117" s="1041"/>
      <c r="AC117" s="1044"/>
      <c r="AD117" s="1044"/>
      <c r="AE117" s="1044"/>
      <c r="AF117" s="1044"/>
      <c r="AG117" s="1044"/>
      <c r="AH117" s="1044"/>
      <c r="AI117" s="1044"/>
      <c r="AJ117" s="1044"/>
      <c r="AK117" s="1044"/>
      <c r="AL117" s="1044"/>
      <c r="AM117" s="1044"/>
      <c r="AN117" s="1044"/>
      <c r="AO117" s="1044"/>
      <c r="AP117" s="1044"/>
      <c r="AQ117" s="1044"/>
      <c r="AR117" s="1044"/>
      <c r="AS117" s="1044"/>
      <c r="AT117" s="1044"/>
      <c r="AU117" s="1044"/>
      <c r="AV117" s="1044"/>
      <c r="AW117" s="1044"/>
      <c r="AX117" s="1044"/>
      <c r="AY117" s="1044"/>
      <c r="AZ117" s="1044"/>
      <c r="BA117" s="177"/>
    </row>
    <row r="118" spans="1:53" s="257" customFormat="1" ht="18" customHeight="1">
      <c r="A118" s="177"/>
      <c r="B118" s="1039" t="s">
        <v>338</v>
      </c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1" t="s">
        <v>339</v>
      </c>
      <c r="AA118" s="1041"/>
      <c r="AB118" s="1041"/>
      <c r="AC118" s="1172">
        <f>SUM(AC115:AJ117)</f>
        <v>0</v>
      </c>
      <c r="AD118" s="1044"/>
      <c r="AE118" s="1044"/>
      <c r="AF118" s="1044"/>
      <c r="AG118" s="1044"/>
      <c r="AH118" s="1044"/>
      <c r="AI118" s="1044"/>
      <c r="AJ118" s="1044"/>
      <c r="AK118" s="1172">
        <f t="shared" ref="AK118" si="0">SUM(AK115:AR117)</f>
        <v>0</v>
      </c>
      <c r="AL118" s="1044"/>
      <c r="AM118" s="1044"/>
      <c r="AN118" s="1044"/>
      <c r="AO118" s="1044"/>
      <c r="AP118" s="1044"/>
      <c r="AQ118" s="1044"/>
      <c r="AR118" s="1044"/>
      <c r="AS118" s="1172">
        <f t="shared" ref="AS118" si="1">SUM(AS115:AZ117)</f>
        <v>0</v>
      </c>
      <c r="AT118" s="1044"/>
      <c r="AU118" s="1044"/>
      <c r="AV118" s="1044"/>
      <c r="AW118" s="1044"/>
      <c r="AX118" s="1044"/>
      <c r="AY118" s="1044"/>
      <c r="AZ118" s="1044"/>
      <c r="BA118" s="177"/>
    </row>
    <row r="119" spans="1:53" s="257" customFormat="1" ht="15" customHeight="1">
      <c r="A119" s="177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26"/>
      <c r="T119" s="326"/>
      <c r="U119" s="325"/>
      <c r="V119" s="325"/>
      <c r="W119" s="325"/>
      <c r="X119" s="325"/>
      <c r="Y119" s="325"/>
      <c r="Z119" s="325"/>
      <c r="AA119" s="325"/>
      <c r="AB119" s="325"/>
      <c r="AC119" s="268"/>
      <c r="AD119" s="268"/>
      <c r="AE119" s="268"/>
      <c r="AF119" s="268"/>
      <c r="AG119" s="268"/>
      <c r="AH119" s="268"/>
      <c r="AI119" s="268"/>
      <c r="AJ119" s="268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177"/>
    </row>
    <row r="120" spans="1:53" s="257" customFormat="1" ht="15" customHeight="1">
      <c r="A120" s="177"/>
      <c r="B120" s="1051" t="s">
        <v>783</v>
      </c>
      <c r="C120" s="1051"/>
      <c r="D120" s="1051"/>
      <c r="E120" s="1051"/>
      <c r="F120" s="1051"/>
      <c r="G120" s="1051"/>
      <c r="H120" s="1051"/>
      <c r="I120" s="1051"/>
      <c r="J120" s="1051"/>
      <c r="K120" s="1051"/>
      <c r="L120" s="1051"/>
      <c r="M120" s="1051"/>
      <c r="N120" s="1051"/>
      <c r="O120" s="1051"/>
      <c r="P120" s="1051"/>
      <c r="Q120" s="1051"/>
      <c r="R120" s="1051"/>
      <c r="S120" s="1051"/>
      <c r="T120" s="1051"/>
      <c r="U120" s="1051"/>
      <c r="V120" s="1051"/>
      <c r="W120" s="1051"/>
      <c r="X120" s="1051"/>
      <c r="Y120" s="1051"/>
      <c r="Z120" s="1051"/>
      <c r="AA120" s="1051"/>
      <c r="AB120" s="1051"/>
      <c r="AC120" s="1051"/>
      <c r="AD120" s="1051"/>
      <c r="AE120" s="1051"/>
      <c r="AF120" s="1051"/>
      <c r="AG120" s="1051"/>
      <c r="AH120" s="1051"/>
      <c r="AI120" s="1051"/>
      <c r="AJ120" s="1051"/>
      <c r="AK120" s="1051"/>
      <c r="AL120" s="1051"/>
      <c r="AM120" s="1051"/>
      <c r="AN120" s="1051"/>
      <c r="AO120" s="1051"/>
      <c r="AP120" s="1051"/>
      <c r="AQ120" s="1051"/>
      <c r="AR120" s="1051"/>
      <c r="AS120" s="1051"/>
      <c r="AT120" s="1051"/>
      <c r="AU120" s="1051"/>
      <c r="AV120" s="1051"/>
      <c r="AW120" s="1051"/>
      <c r="AX120" s="1051"/>
      <c r="AY120" s="1051"/>
      <c r="AZ120" s="1051"/>
      <c r="BA120" s="177"/>
    </row>
    <row r="121" spans="1:53" s="257" customFormat="1" ht="9" customHeight="1">
      <c r="A121" s="177"/>
      <c r="B121" s="222"/>
      <c r="C121" s="377"/>
      <c r="D121" s="377"/>
      <c r="E121" s="377"/>
      <c r="F121" s="377"/>
      <c r="G121" s="377"/>
      <c r="H121" s="377"/>
      <c r="I121" s="223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223"/>
      <c r="AA121" s="223"/>
      <c r="AB121" s="376"/>
      <c r="AC121" s="376"/>
      <c r="AD121" s="376"/>
      <c r="AE121" s="376"/>
      <c r="AF121" s="376"/>
      <c r="AG121" s="376"/>
      <c r="AH121" s="376"/>
      <c r="AI121" s="170"/>
      <c r="AJ121" s="170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177"/>
    </row>
    <row r="122" spans="1:53" s="257" customFormat="1" ht="34.5" customHeight="1">
      <c r="A122" s="177"/>
      <c r="B122" s="1010" t="s">
        <v>0</v>
      </c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4"/>
      <c r="M122" s="1014"/>
      <c r="N122" s="1014"/>
      <c r="O122" s="1020" t="s">
        <v>1</v>
      </c>
      <c r="P122" s="1021"/>
      <c r="Q122" s="1008" t="s">
        <v>1215</v>
      </c>
      <c r="R122" s="1009"/>
      <c r="S122" s="1009"/>
      <c r="T122" s="1009"/>
      <c r="U122" s="1009"/>
      <c r="V122" s="1009"/>
      <c r="W122" s="1009"/>
      <c r="X122" s="1009"/>
      <c r="Y122" s="1009"/>
      <c r="Z122" s="1009"/>
      <c r="AA122" s="1009"/>
      <c r="AB122" s="1010"/>
      <c r="AC122" s="1008" t="s">
        <v>1216</v>
      </c>
      <c r="AD122" s="1009"/>
      <c r="AE122" s="1009"/>
      <c r="AF122" s="1009"/>
      <c r="AG122" s="1009"/>
      <c r="AH122" s="1009"/>
      <c r="AI122" s="1009"/>
      <c r="AJ122" s="1009"/>
      <c r="AK122" s="1009"/>
      <c r="AL122" s="1009"/>
      <c r="AM122" s="1009"/>
      <c r="AN122" s="1010"/>
      <c r="AO122" s="1008" t="s">
        <v>1217</v>
      </c>
      <c r="AP122" s="1009"/>
      <c r="AQ122" s="1009"/>
      <c r="AR122" s="1009"/>
      <c r="AS122" s="1009"/>
      <c r="AT122" s="1009"/>
      <c r="AU122" s="1009"/>
      <c r="AV122" s="1009"/>
      <c r="AW122" s="1009"/>
      <c r="AX122" s="1009"/>
      <c r="AY122" s="1009"/>
      <c r="AZ122" s="1009"/>
      <c r="BA122" s="177"/>
    </row>
    <row r="123" spans="1:53" s="257" customFormat="1" ht="48.75" customHeight="1">
      <c r="A123" s="177"/>
      <c r="B123" s="1010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4"/>
      <c r="M123" s="1014"/>
      <c r="N123" s="1014"/>
      <c r="O123" s="1024"/>
      <c r="P123" s="1025"/>
      <c r="Q123" s="1008" t="s">
        <v>782</v>
      </c>
      <c r="R123" s="1009"/>
      <c r="S123" s="1009"/>
      <c r="T123" s="1010"/>
      <c r="U123" s="1008" t="s">
        <v>781</v>
      </c>
      <c r="V123" s="1009"/>
      <c r="W123" s="1009"/>
      <c r="X123" s="1010"/>
      <c r="Y123" s="1008" t="s">
        <v>397</v>
      </c>
      <c r="Z123" s="1009"/>
      <c r="AA123" s="1009"/>
      <c r="AB123" s="1010"/>
      <c r="AC123" s="1008" t="s">
        <v>782</v>
      </c>
      <c r="AD123" s="1009"/>
      <c r="AE123" s="1009"/>
      <c r="AF123" s="1010"/>
      <c r="AG123" s="1008" t="s">
        <v>781</v>
      </c>
      <c r="AH123" s="1009"/>
      <c r="AI123" s="1009"/>
      <c r="AJ123" s="1010"/>
      <c r="AK123" s="1008" t="s">
        <v>397</v>
      </c>
      <c r="AL123" s="1009"/>
      <c r="AM123" s="1009"/>
      <c r="AN123" s="1010"/>
      <c r="AO123" s="1008" t="s">
        <v>782</v>
      </c>
      <c r="AP123" s="1009"/>
      <c r="AQ123" s="1009"/>
      <c r="AR123" s="1010"/>
      <c r="AS123" s="1008" t="s">
        <v>781</v>
      </c>
      <c r="AT123" s="1009"/>
      <c r="AU123" s="1009"/>
      <c r="AV123" s="1010"/>
      <c r="AW123" s="1008" t="s">
        <v>397</v>
      </c>
      <c r="AX123" s="1009"/>
      <c r="AY123" s="1009"/>
      <c r="AZ123" s="1009"/>
      <c r="BA123" s="177"/>
    </row>
    <row r="124" spans="1:53" s="257" customFormat="1" ht="15" customHeight="1">
      <c r="A124" s="177"/>
      <c r="B124" s="1015">
        <v>1</v>
      </c>
      <c r="C124" s="1016"/>
      <c r="D124" s="1016"/>
      <c r="E124" s="1016"/>
      <c r="F124" s="1016"/>
      <c r="G124" s="1016"/>
      <c r="H124" s="1016"/>
      <c r="I124" s="1016"/>
      <c r="J124" s="1016"/>
      <c r="K124" s="1016"/>
      <c r="L124" s="1016"/>
      <c r="M124" s="1016"/>
      <c r="N124" s="1016"/>
      <c r="O124" s="1017">
        <v>2</v>
      </c>
      <c r="P124" s="1018"/>
      <c r="Q124" s="1019">
        <v>3</v>
      </c>
      <c r="R124" s="1020"/>
      <c r="S124" s="1020"/>
      <c r="T124" s="1021"/>
      <c r="U124" s="1019">
        <v>4</v>
      </c>
      <c r="V124" s="1020"/>
      <c r="W124" s="1020"/>
      <c r="X124" s="1021"/>
      <c r="Y124" s="1019">
        <v>5</v>
      </c>
      <c r="Z124" s="1020"/>
      <c r="AA124" s="1020"/>
      <c r="AB124" s="1021"/>
      <c r="AC124" s="1019">
        <v>6</v>
      </c>
      <c r="AD124" s="1020"/>
      <c r="AE124" s="1020"/>
      <c r="AF124" s="1021"/>
      <c r="AG124" s="1019">
        <v>7</v>
      </c>
      <c r="AH124" s="1020"/>
      <c r="AI124" s="1020"/>
      <c r="AJ124" s="1021"/>
      <c r="AK124" s="1019">
        <v>8</v>
      </c>
      <c r="AL124" s="1020"/>
      <c r="AM124" s="1020"/>
      <c r="AN124" s="1021"/>
      <c r="AO124" s="1019">
        <v>9</v>
      </c>
      <c r="AP124" s="1020"/>
      <c r="AQ124" s="1020"/>
      <c r="AR124" s="1021"/>
      <c r="AS124" s="1019">
        <v>10</v>
      </c>
      <c r="AT124" s="1020"/>
      <c r="AU124" s="1020"/>
      <c r="AV124" s="1021"/>
      <c r="AW124" s="1019">
        <v>11</v>
      </c>
      <c r="AX124" s="1020"/>
      <c r="AY124" s="1020"/>
      <c r="AZ124" s="1020"/>
      <c r="BA124" s="177"/>
    </row>
    <row r="125" spans="1:53" s="257" customFormat="1" ht="15" customHeight="1">
      <c r="A125" s="177"/>
      <c r="B125" s="1147" t="s">
        <v>780</v>
      </c>
      <c r="C125" s="1531"/>
      <c r="D125" s="1531"/>
      <c r="E125" s="1531"/>
      <c r="F125" s="1531"/>
      <c r="G125" s="1531"/>
      <c r="H125" s="1531"/>
      <c r="I125" s="1531"/>
      <c r="J125" s="1531"/>
      <c r="K125" s="1531"/>
      <c r="L125" s="1531"/>
      <c r="M125" s="1531"/>
      <c r="N125" s="1897"/>
      <c r="O125" s="1012" t="s">
        <v>312</v>
      </c>
      <c r="P125" s="1012"/>
      <c r="Q125" s="1004" t="s">
        <v>6</v>
      </c>
      <c r="R125" s="1004"/>
      <c r="S125" s="1004"/>
      <c r="T125" s="1004"/>
      <c r="U125" s="1004" t="s">
        <v>6</v>
      </c>
      <c r="V125" s="1004"/>
      <c r="W125" s="1004"/>
      <c r="X125" s="1004"/>
      <c r="Y125" s="1132">
        <f>SUM(Y127)</f>
        <v>0</v>
      </c>
      <c r="Z125" s="1132"/>
      <c r="AA125" s="1132"/>
      <c r="AB125" s="1132"/>
      <c r="AC125" s="1004" t="s">
        <v>6</v>
      </c>
      <c r="AD125" s="1004"/>
      <c r="AE125" s="1004"/>
      <c r="AF125" s="1004"/>
      <c r="AG125" s="1004" t="s">
        <v>6</v>
      </c>
      <c r="AH125" s="1004"/>
      <c r="AI125" s="1004"/>
      <c r="AJ125" s="1004"/>
      <c r="AK125" s="1132">
        <f>SUM(AK127)</f>
        <v>0</v>
      </c>
      <c r="AL125" s="1132"/>
      <c r="AM125" s="1132"/>
      <c r="AN125" s="1132"/>
      <c r="AO125" s="1004" t="s">
        <v>6</v>
      </c>
      <c r="AP125" s="1004"/>
      <c r="AQ125" s="1004"/>
      <c r="AR125" s="1004"/>
      <c r="AS125" s="1004" t="s">
        <v>6</v>
      </c>
      <c r="AT125" s="1004"/>
      <c r="AU125" s="1004"/>
      <c r="AV125" s="1004"/>
      <c r="AW125" s="1066">
        <f>SUM(AW127)</f>
        <v>0</v>
      </c>
      <c r="AX125" s="1066"/>
      <c r="AY125" s="1066"/>
      <c r="AZ125" s="1066"/>
      <c r="BA125" s="177"/>
    </row>
    <row r="126" spans="1:53" s="257" customFormat="1">
      <c r="A126" s="177"/>
      <c r="B126" s="1895" t="s">
        <v>50</v>
      </c>
      <c r="C126" s="1895"/>
      <c r="D126" s="1895"/>
      <c r="E126" s="1895"/>
      <c r="F126" s="1895"/>
      <c r="G126" s="1895"/>
      <c r="H126" s="1895"/>
      <c r="I126" s="1895"/>
      <c r="J126" s="1895"/>
      <c r="K126" s="1895"/>
      <c r="L126" s="1895"/>
      <c r="M126" s="1895"/>
      <c r="N126" s="1895"/>
      <c r="O126" s="1012" t="s">
        <v>349</v>
      </c>
      <c r="P126" s="1012"/>
      <c r="Q126" s="1004"/>
      <c r="R126" s="1004"/>
      <c r="S126" s="1004"/>
      <c r="T126" s="1004"/>
      <c r="U126" s="1004"/>
      <c r="V126" s="1004"/>
      <c r="W126" s="1004"/>
      <c r="X126" s="1004"/>
      <c r="Y126" s="1132"/>
      <c r="Z126" s="1132"/>
      <c r="AA126" s="1132"/>
      <c r="AB126" s="1132"/>
      <c r="AC126" s="1004"/>
      <c r="AD126" s="1004"/>
      <c r="AE126" s="1004"/>
      <c r="AF126" s="1004"/>
      <c r="AG126" s="1004"/>
      <c r="AH126" s="1004"/>
      <c r="AI126" s="1004"/>
      <c r="AJ126" s="1004"/>
      <c r="AK126" s="1132"/>
      <c r="AL126" s="1132"/>
      <c r="AM126" s="1132"/>
      <c r="AN126" s="1132"/>
      <c r="AO126" s="1004"/>
      <c r="AP126" s="1004"/>
      <c r="AQ126" s="1004"/>
      <c r="AR126" s="1004"/>
      <c r="AS126" s="1004"/>
      <c r="AT126" s="1004"/>
      <c r="AU126" s="1004"/>
      <c r="AV126" s="1004"/>
      <c r="AW126" s="1066"/>
      <c r="AX126" s="1066"/>
      <c r="AY126" s="1066"/>
      <c r="AZ126" s="1066"/>
      <c r="BA126" s="177"/>
    </row>
    <row r="127" spans="1:53" s="257" customFormat="1">
      <c r="A127" s="177"/>
      <c r="B127" s="1893">
        <v>0</v>
      </c>
      <c r="C127" s="1893"/>
      <c r="D127" s="1893"/>
      <c r="E127" s="1893"/>
      <c r="F127" s="1893"/>
      <c r="G127" s="1893"/>
      <c r="H127" s="1893"/>
      <c r="I127" s="1893"/>
      <c r="J127" s="1893"/>
      <c r="K127" s="1893"/>
      <c r="L127" s="1893"/>
      <c r="M127" s="1893"/>
      <c r="N127" s="1893"/>
      <c r="O127" s="1896"/>
      <c r="P127" s="1093"/>
      <c r="Q127" s="1004"/>
      <c r="R127" s="1004"/>
      <c r="S127" s="1004"/>
      <c r="T127" s="1004"/>
      <c r="U127" s="1004"/>
      <c r="V127" s="1004"/>
      <c r="W127" s="1004"/>
      <c r="X127" s="1004"/>
      <c r="Y127" s="1132">
        <v>0</v>
      </c>
      <c r="Z127" s="1132"/>
      <c r="AA127" s="1132"/>
      <c r="AB127" s="1132"/>
      <c r="AC127" s="1004"/>
      <c r="AD127" s="1004"/>
      <c r="AE127" s="1004"/>
      <c r="AF127" s="1004"/>
      <c r="AG127" s="1004"/>
      <c r="AH127" s="1004"/>
      <c r="AI127" s="1004"/>
      <c r="AJ127" s="1004"/>
      <c r="AK127" s="1132">
        <v>0</v>
      </c>
      <c r="AL127" s="1132"/>
      <c r="AM127" s="1132"/>
      <c r="AN127" s="1132"/>
      <c r="AO127" s="1004"/>
      <c r="AP127" s="1004"/>
      <c r="AQ127" s="1004"/>
      <c r="AR127" s="1004"/>
      <c r="AS127" s="1004"/>
      <c r="AT127" s="1004"/>
      <c r="AU127" s="1004"/>
      <c r="AV127" s="1004"/>
      <c r="AW127" s="1066">
        <v>0</v>
      </c>
      <c r="AX127" s="1066"/>
      <c r="AY127" s="1066"/>
      <c r="AZ127" s="1066"/>
      <c r="BA127" s="177"/>
    </row>
    <row r="128" spans="1:53" s="257" customFormat="1" ht="15" customHeight="1">
      <c r="A128" s="177"/>
      <c r="B128" s="1460" t="s">
        <v>352</v>
      </c>
      <c r="C128" s="1460"/>
      <c r="D128" s="1460"/>
      <c r="E128" s="1460"/>
      <c r="F128" s="1460"/>
      <c r="G128" s="1460"/>
      <c r="H128" s="1460"/>
      <c r="I128" s="1460"/>
      <c r="J128" s="1460"/>
      <c r="K128" s="1460"/>
      <c r="L128" s="1460"/>
      <c r="M128" s="1460"/>
      <c r="N128" s="1460"/>
      <c r="O128" s="1007">
        <v>9000</v>
      </c>
      <c r="P128" s="1007"/>
      <c r="Q128" s="1004" t="s">
        <v>6</v>
      </c>
      <c r="R128" s="1004"/>
      <c r="S128" s="1004"/>
      <c r="T128" s="1004"/>
      <c r="U128" s="1004" t="s">
        <v>6</v>
      </c>
      <c r="V128" s="1004"/>
      <c r="W128" s="1004"/>
      <c r="X128" s="1004"/>
      <c r="Y128" s="1132">
        <f>Y125</f>
        <v>0</v>
      </c>
      <c r="Z128" s="1132"/>
      <c r="AA128" s="1132"/>
      <c r="AB128" s="1132"/>
      <c r="AC128" s="1004" t="s">
        <v>6</v>
      </c>
      <c r="AD128" s="1004"/>
      <c r="AE128" s="1004"/>
      <c r="AF128" s="1004"/>
      <c r="AG128" s="1004" t="s">
        <v>6</v>
      </c>
      <c r="AH128" s="1004"/>
      <c r="AI128" s="1004"/>
      <c r="AJ128" s="1004"/>
      <c r="AK128" s="1132">
        <f>AK125</f>
        <v>0</v>
      </c>
      <c r="AL128" s="1132"/>
      <c r="AM128" s="1132"/>
      <c r="AN128" s="1132"/>
      <c r="AO128" s="1004" t="s">
        <v>6</v>
      </c>
      <c r="AP128" s="1004"/>
      <c r="AQ128" s="1004"/>
      <c r="AR128" s="1004"/>
      <c r="AS128" s="1004" t="s">
        <v>6</v>
      </c>
      <c r="AT128" s="1004"/>
      <c r="AU128" s="1004"/>
      <c r="AV128" s="1004"/>
      <c r="AW128" s="1066">
        <f>AW125</f>
        <v>0</v>
      </c>
      <c r="AX128" s="1066"/>
      <c r="AY128" s="1066"/>
      <c r="AZ128" s="1066"/>
      <c r="BA128" s="177"/>
    </row>
    <row r="129" spans="1:53" s="257" customFormat="1" ht="15" customHeight="1">
      <c r="A129" s="177"/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26"/>
      <c r="T129" s="326"/>
      <c r="U129" s="325"/>
      <c r="V129" s="325"/>
      <c r="W129" s="325"/>
      <c r="X129" s="325"/>
      <c r="Y129" s="325"/>
      <c r="Z129" s="325"/>
      <c r="AA129" s="325"/>
      <c r="AB129" s="325"/>
      <c r="AC129" s="268"/>
      <c r="AD129" s="268"/>
      <c r="AE129" s="268"/>
      <c r="AF129" s="268"/>
      <c r="AG129" s="268"/>
      <c r="AH129" s="268"/>
      <c r="AI129" s="268"/>
      <c r="AJ129" s="268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177"/>
    </row>
    <row r="130" spans="1:53" s="257" customFormat="1" ht="15" customHeight="1">
      <c r="A130" s="177"/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26"/>
      <c r="T130" s="326"/>
      <c r="U130" s="325"/>
      <c r="V130" s="325"/>
      <c r="W130" s="325"/>
      <c r="X130" s="325"/>
      <c r="Y130" s="325"/>
      <c r="Z130" s="325"/>
      <c r="AA130" s="325"/>
      <c r="AB130" s="325"/>
      <c r="AC130" s="268"/>
      <c r="AD130" s="268"/>
      <c r="AE130" s="268"/>
      <c r="AF130" s="268"/>
      <c r="AG130" s="268"/>
      <c r="AH130" s="268"/>
      <c r="AI130" s="268"/>
      <c r="AJ130" s="268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177"/>
    </row>
    <row r="131" spans="1:53" s="257" customFormat="1" ht="15" customHeight="1">
      <c r="A131" s="177"/>
      <c r="B131" s="375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26"/>
      <c r="T131" s="326"/>
      <c r="U131" s="325"/>
      <c r="V131" s="325"/>
      <c r="W131" s="325"/>
      <c r="X131" s="325"/>
      <c r="Y131" s="325"/>
      <c r="Z131" s="325"/>
      <c r="AA131" s="325"/>
      <c r="AB131" s="325"/>
      <c r="AC131" s="268"/>
      <c r="AD131" s="268"/>
      <c r="AE131" s="268"/>
      <c r="AF131" s="268"/>
      <c r="AG131" s="268"/>
      <c r="AH131" s="268"/>
      <c r="AI131" s="268"/>
      <c r="AJ131" s="268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177"/>
    </row>
    <row r="132" spans="1:53" s="257" customFormat="1" ht="15" customHeight="1">
      <c r="A132" s="177"/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26"/>
      <c r="T132" s="326"/>
      <c r="U132" s="325"/>
      <c r="V132" s="325"/>
      <c r="W132" s="325"/>
      <c r="X132" s="325"/>
      <c r="Y132" s="325"/>
      <c r="Z132" s="325"/>
      <c r="AA132" s="325"/>
      <c r="AB132" s="325"/>
      <c r="AC132" s="268"/>
      <c r="AD132" s="268"/>
      <c r="AE132" s="268"/>
      <c r="AF132" s="268"/>
      <c r="AG132" s="268"/>
      <c r="AH132" s="268"/>
      <c r="AI132" s="268"/>
      <c r="AJ132" s="268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177"/>
    </row>
    <row r="133" spans="1:53" s="271" customFormat="1" ht="18" customHeight="1">
      <c r="A133" s="177"/>
      <c r="B133" s="270"/>
      <c r="C133" s="998" t="s">
        <v>436</v>
      </c>
      <c r="D133" s="998"/>
      <c r="E133" s="998"/>
      <c r="F133" s="998"/>
      <c r="G133" s="998"/>
      <c r="H133" s="998"/>
      <c r="I133" s="270"/>
      <c r="J133" s="999" t="str">
        <f>р.2!F129</f>
        <v>директор</v>
      </c>
      <c r="K133" s="999"/>
      <c r="L133" s="999"/>
      <c r="M133" s="999"/>
      <c r="N133" s="999"/>
      <c r="O133" s="999"/>
      <c r="P133" s="999"/>
      <c r="Q133" s="999"/>
      <c r="R133" s="999"/>
      <c r="S133" s="999"/>
      <c r="T133" s="999"/>
      <c r="U133" s="999"/>
      <c r="V133" s="999"/>
      <c r="W133" s="999"/>
      <c r="X133" s="999"/>
      <c r="Y133" s="999"/>
      <c r="Z133" s="270"/>
      <c r="AA133" s="270"/>
      <c r="AB133" s="999"/>
      <c r="AC133" s="999"/>
      <c r="AD133" s="999"/>
      <c r="AE133" s="999"/>
      <c r="AF133" s="999"/>
      <c r="AG133" s="999"/>
      <c r="AH133" s="999"/>
      <c r="AI133" s="177"/>
      <c r="AJ133" s="177"/>
      <c r="AK133" s="999" t="str">
        <f>р.2!O129</f>
        <v>/Л.А. Панюшева/</v>
      </c>
      <c r="AL133" s="999"/>
      <c r="AM133" s="999"/>
      <c r="AN133" s="999"/>
      <c r="AO133" s="999"/>
      <c r="AP133" s="999"/>
      <c r="AQ133" s="999"/>
      <c r="AR133" s="999"/>
      <c r="AS133" s="999"/>
      <c r="AT133" s="999"/>
      <c r="AU133" s="999"/>
      <c r="AV133" s="999"/>
      <c r="AW133" s="999"/>
      <c r="AX133" s="999"/>
      <c r="AY133" s="999"/>
      <c r="AZ133" s="999"/>
      <c r="BA133" s="274"/>
    </row>
    <row r="134" spans="1:53" s="271" customFormat="1" ht="18" customHeight="1">
      <c r="A134" s="177"/>
      <c r="B134" s="270"/>
      <c r="C134" s="998" t="s">
        <v>437</v>
      </c>
      <c r="D134" s="998"/>
      <c r="E134" s="998"/>
      <c r="F134" s="998"/>
      <c r="G134" s="998"/>
      <c r="H134" s="998"/>
      <c r="I134" s="270"/>
      <c r="J134" s="1000" t="s">
        <v>90</v>
      </c>
      <c r="K134" s="1000"/>
      <c r="L134" s="1000"/>
      <c r="M134" s="1000"/>
      <c r="N134" s="1000"/>
      <c r="O134" s="1000"/>
      <c r="P134" s="1000"/>
      <c r="Q134" s="1000"/>
      <c r="R134" s="1000"/>
      <c r="S134" s="1000"/>
      <c r="T134" s="1000"/>
      <c r="U134" s="1000"/>
      <c r="V134" s="1000"/>
      <c r="W134" s="1000"/>
      <c r="X134" s="1000"/>
      <c r="Y134" s="1000"/>
      <c r="Z134" s="272"/>
      <c r="AA134" s="272"/>
      <c r="AB134" s="1000" t="s">
        <v>42</v>
      </c>
      <c r="AC134" s="1000"/>
      <c r="AD134" s="1000"/>
      <c r="AE134" s="1000"/>
      <c r="AF134" s="1000"/>
      <c r="AG134" s="1000"/>
      <c r="AH134" s="1000"/>
      <c r="AI134" s="273"/>
      <c r="AJ134" s="273"/>
      <c r="AK134" s="1000" t="s">
        <v>41</v>
      </c>
      <c r="AL134" s="1000"/>
      <c r="AM134" s="1000"/>
      <c r="AN134" s="1000"/>
      <c r="AO134" s="1000"/>
      <c r="AP134" s="1000"/>
      <c r="AQ134" s="1000"/>
      <c r="AR134" s="1000"/>
      <c r="AS134" s="1000"/>
      <c r="AT134" s="1000"/>
      <c r="AU134" s="1000"/>
      <c r="AV134" s="1000"/>
      <c r="AW134" s="1000"/>
      <c r="AX134" s="1000"/>
      <c r="AY134" s="1000"/>
      <c r="AZ134" s="1000"/>
      <c r="BA134" s="274"/>
    </row>
    <row r="135" spans="1:53" s="271" customFormat="1" ht="18" customHeight="1">
      <c r="A135" s="177"/>
      <c r="B135" s="270"/>
      <c r="C135" s="270"/>
      <c r="D135" s="270"/>
      <c r="E135" s="270"/>
      <c r="F135" s="270"/>
      <c r="G135" s="270"/>
      <c r="H135" s="270"/>
      <c r="I135" s="270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3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4"/>
    </row>
    <row r="136" spans="1:53" s="271" customFormat="1" ht="18" customHeight="1">
      <c r="A136" s="274"/>
      <c r="B136" s="270"/>
      <c r="C136" s="998" t="s">
        <v>91</v>
      </c>
      <c r="D136" s="998"/>
      <c r="E136" s="998"/>
      <c r="F136" s="998"/>
      <c r="G136" s="998"/>
      <c r="H136" s="998"/>
      <c r="I136" s="270"/>
      <c r="J136" s="1002" t="s">
        <v>1089</v>
      </c>
      <c r="K136" s="1002"/>
      <c r="L136" s="1002"/>
      <c r="M136" s="1002"/>
      <c r="N136" s="1002"/>
      <c r="O136" s="1002"/>
      <c r="P136" s="1002"/>
      <c r="Q136" s="1002"/>
      <c r="R136" s="1002"/>
      <c r="S136" s="1002"/>
      <c r="T136" s="569"/>
      <c r="U136" s="1002"/>
      <c r="V136" s="1002"/>
      <c r="W136" s="1002"/>
      <c r="X136" s="1002"/>
      <c r="Y136" s="1002"/>
      <c r="Z136" s="1002"/>
      <c r="AA136" s="272"/>
      <c r="AB136" s="1223" t="str">
        <f>р.2!I134</f>
        <v>/Е.С. Орлова/</v>
      </c>
      <c r="AC136" s="1223"/>
      <c r="AD136" s="1223"/>
      <c r="AE136" s="1223"/>
      <c r="AF136" s="1223"/>
      <c r="AG136" s="1223"/>
      <c r="AH136" s="1223"/>
      <c r="AI136" s="1223"/>
      <c r="AJ136" s="1223"/>
      <c r="AK136" s="1223"/>
      <c r="AL136" s="1223"/>
      <c r="AM136" s="1223"/>
      <c r="AN136" s="1223"/>
      <c r="AO136" s="273"/>
      <c r="AP136" s="273"/>
      <c r="AQ136" s="1230" t="str">
        <f>р.2!O134</f>
        <v>8 (8332) 70-80-93</v>
      </c>
      <c r="AR136" s="1230"/>
      <c r="AS136" s="1230"/>
      <c r="AT136" s="1230"/>
      <c r="AU136" s="1230"/>
      <c r="AV136" s="1230"/>
      <c r="AW136" s="1230"/>
      <c r="AX136" s="1230"/>
      <c r="AY136" s="1230"/>
      <c r="AZ136" s="1230"/>
      <c r="BA136" s="274"/>
    </row>
    <row r="137" spans="1:53" s="271" customFormat="1" ht="18" customHeight="1">
      <c r="A137" s="274"/>
      <c r="B137" s="270"/>
      <c r="C137" s="1224"/>
      <c r="D137" s="1224"/>
      <c r="E137" s="1224"/>
      <c r="F137" s="1224"/>
      <c r="G137" s="1224"/>
      <c r="H137" s="1224"/>
      <c r="I137" s="270"/>
      <c r="J137" s="995" t="s">
        <v>1144</v>
      </c>
      <c r="K137" s="995"/>
      <c r="L137" s="995"/>
      <c r="M137" s="995"/>
      <c r="N137" s="995"/>
      <c r="O137" s="995"/>
      <c r="P137" s="995"/>
      <c r="Q137" s="995"/>
      <c r="R137" s="995"/>
      <c r="S137" s="995"/>
      <c r="T137" s="569"/>
      <c r="U137" s="996" t="s">
        <v>42</v>
      </c>
      <c r="V137" s="996"/>
      <c r="W137" s="996"/>
      <c r="X137" s="996"/>
      <c r="Y137" s="996"/>
      <c r="Z137" s="996"/>
      <c r="AA137" s="272"/>
      <c r="AB137" s="1000" t="s">
        <v>438</v>
      </c>
      <c r="AC137" s="1000"/>
      <c r="AD137" s="1000"/>
      <c r="AE137" s="1000"/>
      <c r="AF137" s="1000"/>
      <c r="AG137" s="1000"/>
      <c r="AH137" s="1000"/>
      <c r="AI137" s="1000"/>
      <c r="AJ137" s="1000"/>
      <c r="AK137" s="1000"/>
      <c r="AL137" s="1000"/>
      <c r="AM137" s="1000"/>
      <c r="AN137" s="1000"/>
      <c r="AO137" s="273"/>
      <c r="AP137" s="273"/>
      <c r="AQ137" s="1000" t="s">
        <v>92</v>
      </c>
      <c r="AR137" s="1000"/>
      <c r="AS137" s="1000"/>
      <c r="AT137" s="1000"/>
      <c r="AU137" s="1000"/>
      <c r="AV137" s="1000"/>
      <c r="AW137" s="1000"/>
      <c r="AX137" s="1000"/>
      <c r="AY137" s="1000"/>
      <c r="AZ137" s="1000"/>
      <c r="BA137" s="274"/>
    </row>
    <row r="138" spans="1:53" s="271" customFormat="1" ht="18" customHeight="1">
      <c r="A138" s="274"/>
      <c r="B138" s="270"/>
      <c r="C138" s="270"/>
      <c r="D138" s="270"/>
      <c r="E138" s="270"/>
      <c r="F138" s="270"/>
      <c r="G138" s="270"/>
      <c r="H138" s="270"/>
      <c r="I138" s="270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0"/>
      <c r="AA138" s="270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177"/>
      <c r="AP138" s="177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4"/>
    </row>
    <row r="139" spans="1:53" s="87" customFormat="1" ht="14.25" customHeight="1">
      <c r="C139" s="1802">
        <f>р.2!C137</f>
        <v>44925</v>
      </c>
      <c r="D139" s="1802"/>
      <c r="E139" s="1802"/>
      <c r="F139" s="1802"/>
      <c r="G139" s="1802"/>
      <c r="H139" s="557"/>
      <c r="I139" s="557"/>
      <c r="J139" s="557"/>
      <c r="K139" s="557"/>
      <c r="L139" s="557"/>
      <c r="M139" s="557"/>
    </row>
    <row r="140" spans="1:53" s="365" customFormat="1" ht="18" customHeight="1">
      <c r="A140" s="558"/>
      <c r="B140" s="261"/>
      <c r="C140" s="261"/>
      <c r="D140" s="1222"/>
      <c r="E140" s="1222"/>
      <c r="F140" s="261"/>
      <c r="G140" s="261"/>
      <c r="H140" s="1222"/>
      <c r="I140" s="1222"/>
      <c r="J140" s="1222"/>
      <c r="K140" s="1222"/>
      <c r="L140" s="1222"/>
      <c r="M140" s="1222"/>
      <c r="N140" s="261"/>
      <c r="O140" s="261"/>
      <c r="P140" s="261"/>
      <c r="Q140" s="1222"/>
      <c r="R140" s="1222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</row>
  </sheetData>
  <mergeCells count="711">
    <mergeCell ref="O127:P127"/>
    <mergeCell ref="AC124:AF124"/>
    <mergeCell ref="AG124:AJ124"/>
    <mergeCell ref="AK124:AN124"/>
    <mergeCell ref="AO124:AR124"/>
    <mergeCell ref="B120:AZ120"/>
    <mergeCell ref="Y125:AB125"/>
    <mergeCell ref="AC125:AF125"/>
    <mergeCell ref="AO123:AR123"/>
    <mergeCell ref="B125:N125"/>
    <mergeCell ref="O125:P125"/>
    <mergeCell ref="AS124:AV124"/>
    <mergeCell ref="AW124:AZ124"/>
    <mergeCell ref="Q124:T124"/>
    <mergeCell ref="U124:X124"/>
    <mergeCell ref="Y124:AB124"/>
    <mergeCell ref="U123:X123"/>
    <mergeCell ref="Y123:AB123"/>
    <mergeCell ref="B106:F106"/>
    <mergeCell ref="AC114:AJ114"/>
    <mergeCell ref="AK114:AR114"/>
    <mergeCell ref="AS114:AZ114"/>
    <mergeCell ref="B111:Y113"/>
    <mergeCell ref="G106:J106"/>
    <mergeCell ref="K106:N106"/>
    <mergeCell ref="O106:Q106"/>
    <mergeCell ref="Y106:AD106"/>
    <mergeCell ref="AE106:AH106"/>
    <mergeCell ref="AI106:AK106"/>
    <mergeCell ref="V106:X106"/>
    <mergeCell ref="R106:U106"/>
    <mergeCell ref="B109:AZ109"/>
    <mergeCell ref="AW106:AZ106"/>
    <mergeCell ref="AC112:AJ113"/>
    <mergeCell ref="AK112:AR113"/>
    <mergeCell ref="AL106:AO106"/>
    <mergeCell ref="AP106:AR106"/>
    <mergeCell ref="AS106:AV106"/>
    <mergeCell ref="Z111:AB113"/>
    <mergeCell ref="AC111:AZ111"/>
    <mergeCell ref="AC115:AJ115"/>
    <mergeCell ref="AK115:AR115"/>
    <mergeCell ref="AS115:AZ115"/>
    <mergeCell ref="AG127:AJ127"/>
    <mergeCell ref="AK127:AN127"/>
    <mergeCell ref="AO127:AR127"/>
    <mergeCell ref="AS127:AV127"/>
    <mergeCell ref="U126:X126"/>
    <mergeCell ref="Y126:AB126"/>
    <mergeCell ref="AC117:AJ117"/>
    <mergeCell ref="AK117:AR117"/>
    <mergeCell ref="AS117:AZ117"/>
    <mergeCell ref="B117:Y117"/>
    <mergeCell ref="Z117:AB117"/>
    <mergeCell ref="B115:Y115"/>
    <mergeCell ref="Z115:AB115"/>
    <mergeCell ref="B126:N126"/>
    <mergeCell ref="B124:N124"/>
    <mergeCell ref="O124:P124"/>
    <mergeCell ref="AC123:AF123"/>
    <mergeCell ref="AG123:AJ123"/>
    <mergeCell ref="AK123:AN123"/>
    <mergeCell ref="AS123:AV123"/>
    <mergeCell ref="AW123:AZ123"/>
    <mergeCell ref="Z35:AB35"/>
    <mergeCell ref="B35:Y35"/>
    <mergeCell ref="B36:Y36"/>
    <mergeCell ref="Z36:AB36"/>
    <mergeCell ref="B38:Y38"/>
    <mergeCell ref="Z38:AB38"/>
    <mergeCell ref="AC38:AJ38"/>
    <mergeCell ref="AK38:AR38"/>
    <mergeCell ref="AS38:AZ38"/>
    <mergeCell ref="Z37:AB37"/>
    <mergeCell ref="AS128:AV128"/>
    <mergeCell ref="AC126:AF126"/>
    <mergeCell ref="AG126:AJ126"/>
    <mergeCell ref="AK126:AN126"/>
    <mergeCell ref="AO126:AR126"/>
    <mergeCell ref="AS126:AV126"/>
    <mergeCell ref="AO128:AR128"/>
    <mergeCell ref="B122:N123"/>
    <mergeCell ref="O122:P123"/>
    <mergeCell ref="Q122:AB122"/>
    <mergeCell ref="AC122:AN122"/>
    <mergeCell ref="AO122:AZ122"/>
    <mergeCell ref="AW126:AZ126"/>
    <mergeCell ref="AG125:AJ125"/>
    <mergeCell ref="AK125:AN125"/>
    <mergeCell ref="AO125:AR125"/>
    <mergeCell ref="AS125:AV125"/>
    <mergeCell ref="AW125:AZ125"/>
    <mergeCell ref="Q126:T126"/>
    <mergeCell ref="B127:N127"/>
    <mergeCell ref="Q127:T127"/>
    <mergeCell ref="U127:X127"/>
    <mergeCell ref="Y127:AB127"/>
    <mergeCell ref="AC127:AF127"/>
    <mergeCell ref="AW128:AZ128"/>
    <mergeCell ref="Q125:T125"/>
    <mergeCell ref="U125:X125"/>
    <mergeCell ref="AS112:AZ113"/>
    <mergeCell ref="B114:Y114"/>
    <mergeCell ref="Z114:AB114"/>
    <mergeCell ref="B116:Y116"/>
    <mergeCell ref="Z116:AB116"/>
    <mergeCell ref="AC116:AJ116"/>
    <mergeCell ref="AK116:AR116"/>
    <mergeCell ref="AS116:AZ116"/>
    <mergeCell ref="O126:P126"/>
    <mergeCell ref="AW127:AZ127"/>
    <mergeCell ref="Y128:AB128"/>
    <mergeCell ref="AC128:AF128"/>
    <mergeCell ref="AG128:AJ128"/>
    <mergeCell ref="AK128:AN128"/>
    <mergeCell ref="O128:P128"/>
    <mergeCell ref="Q128:T128"/>
    <mergeCell ref="U128:X128"/>
    <mergeCell ref="B118:Y118"/>
    <mergeCell ref="AC118:AJ118"/>
    <mergeCell ref="AK118:AR118"/>
    <mergeCell ref="AS118:AZ118"/>
    <mergeCell ref="D140:E140"/>
    <mergeCell ref="H140:M140"/>
    <mergeCell ref="Q140:R140"/>
    <mergeCell ref="J136:S136"/>
    <mergeCell ref="U136:Z136"/>
    <mergeCell ref="J137:S137"/>
    <mergeCell ref="U137:Z137"/>
    <mergeCell ref="AB133:AH133"/>
    <mergeCell ref="J134:Y134"/>
    <mergeCell ref="AB136:AN136"/>
    <mergeCell ref="AB134:AH134"/>
    <mergeCell ref="AK134:AZ134"/>
    <mergeCell ref="AB137:AN137"/>
    <mergeCell ref="AQ137:AZ137"/>
    <mergeCell ref="C133:H133"/>
    <mergeCell ref="C134:H134"/>
    <mergeCell ref="C136:H136"/>
    <mergeCell ref="C137:H137"/>
    <mergeCell ref="AK133:AZ133"/>
    <mergeCell ref="AQ136:AZ136"/>
    <mergeCell ref="J133:Y133"/>
    <mergeCell ref="C139:G139"/>
    <mergeCell ref="Z118:AB118"/>
    <mergeCell ref="B128:N128"/>
    <mergeCell ref="Q123:T123"/>
    <mergeCell ref="AW103:AZ103"/>
    <mergeCell ref="B104:F104"/>
    <mergeCell ref="G104:J104"/>
    <mergeCell ref="K104:N104"/>
    <mergeCell ref="O104:Q104"/>
    <mergeCell ref="R104:U104"/>
    <mergeCell ref="V104:X104"/>
    <mergeCell ref="Y104:AD104"/>
    <mergeCell ref="AW104:AZ104"/>
    <mergeCell ref="AP103:AR103"/>
    <mergeCell ref="AS103:AV103"/>
    <mergeCell ref="B103:F103"/>
    <mergeCell ref="G103:J103"/>
    <mergeCell ref="K103:N103"/>
    <mergeCell ref="O103:Q103"/>
    <mergeCell ref="R103:U103"/>
    <mergeCell ref="V103:X103"/>
    <mergeCell ref="Y103:AD103"/>
    <mergeCell ref="AE103:AH103"/>
    <mergeCell ref="AI103:AK103"/>
    <mergeCell ref="AL103:AO103"/>
    <mergeCell ref="B105:F105"/>
    <mergeCell ref="G105:J105"/>
    <mergeCell ref="K105:N105"/>
    <mergeCell ref="O105:Q105"/>
    <mergeCell ref="R105:U105"/>
    <mergeCell ref="V105:X105"/>
    <mergeCell ref="AW105:AZ105"/>
    <mergeCell ref="AL104:AO104"/>
    <mergeCell ref="AP104:AR104"/>
    <mergeCell ref="AE104:AH104"/>
    <mergeCell ref="AI104:AK104"/>
    <mergeCell ref="AS104:AV104"/>
    <mergeCell ref="Y105:AD105"/>
    <mergeCell ref="AE105:AH105"/>
    <mergeCell ref="AI105:AK105"/>
    <mergeCell ref="AL105:AO105"/>
    <mergeCell ref="AP105:AR105"/>
    <mergeCell ref="AS105:AV105"/>
    <mergeCell ref="AW97:AZ97"/>
    <mergeCell ref="AI101:AK101"/>
    <mergeCell ref="AE102:AH102"/>
    <mergeCell ref="AI102:AK102"/>
    <mergeCell ref="AL102:AO102"/>
    <mergeCell ref="AP102:AR102"/>
    <mergeCell ref="AS102:AV102"/>
    <mergeCell ref="AW99:AZ101"/>
    <mergeCell ref="V100:AH100"/>
    <mergeCell ref="AI100:AO100"/>
    <mergeCell ref="V101:X101"/>
    <mergeCell ref="Y101:AD101"/>
    <mergeCell ref="AE101:AH101"/>
    <mergeCell ref="V102:X102"/>
    <mergeCell ref="AC97:AE97"/>
    <mergeCell ref="AF97:AH97"/>
    <mergeCell ref="AW102:AZ102"/>
    <mergeCell ref="AL101:AO101"/>
    <mergeCell ref="Y102:AD102"/>
    <mergeCell ref="AP99:AV100"/>
    <mergeCell ref="AP101:AR101"/>
    <mergeCell ref="AS101:AV101"/>
    <mergeCell ref="AP97:AR97"/>
    <mergeCell ref="AS97:AV97"/>
    <mergeCell ref="B102:F102"/>
    <mergeCell ref="G102:J102"/>
    <mergeCell ref="K102:N102"/>
    <mergeCell ref="O102:Q102"/>
    <mergeCell ref="R102:U102"/>
    <mergeCell ref="W94:Y94"/>
    <mergeCell ref="B99:F101"/>
    <mergeCell ref="G99:J101"/>
    <mergeCell ref="K99:N101"/>
    <mergeCell ref="O99:AO99"/>
    <mergeCell ref="AI97:AL97"/>
    <mergeCell ref="Z97:AB97"/>
    <mergeCell ref="B97:F97"/>
    <mergeCell ref="G97:L97"/>
    <mergeCell ref="M97:P97"/>
    <mergeCell ref="Q97:V97"/>
    <mergeCell ref="W97:Y97"/>
    <mergeCell ref="O100:U100"/>
    <mergeCell ref="O101:Q101"/>
    <mergeCell ref="R101:U101"/>
    <mergeCell ref="AM97:AO97"/>
    <mergeCell ref="AW96:AZ96"/>
    <mergeCell ref="AI96:AL96"/>
    <mergeCell ref="AM96:AO96"/>
    <mergeCell ref="AP96:AR96"/>
    <mergeCell ref="B96:F96"/>
    <mergeCell ref="G96:L96"/>
    <mergeCell ref="M96:P96"/>
    <mergeCell ref="Q96:V96"/>
    <mergeCell ref="W96:Y96"/>
    <mergeCell ref="AS96:AV96"/>
    <mergeCell ref="Z96:AB96"/>
    <mergeCell ref="AC96:AE96"/>
    <mergeCell ref="AF96:AH96"/>
    <mergeCell ref="AW94:AZ94"/>
    <mergeCell ref="B95:F95"/>
    <mergeCell ref="G95:L95"/>
    <mergeCell ref="M95:P95"/>
    <mergeCell ref="Q95:V95"/>
    <mergeCell ref="W95:Y95"/>
    <mergeCell ref="AS95:AV95"/>
    <mergeCell ref="AW95:AZ95"/>
    <mergeCell ref="AI95:AL95"/>
    <mergeCell ref="Z95:AB95"/>
    <mergeCell ref="AC95:AE95"/>
    <mergeCell ref="AF95:AH95"/>
    <mergeCell ref="AI94:AL94"/>
    <mergeCell ref="AM94:AO94"/>
    <mergeCell ref="AP94:AR94"/>
    <mergeCell ref="AM95:AO95"/>
    <mergeCell ref="AP95:AR95"/>
    <mergeCell ref="AC94:AE94"/>
    <mergeCell ref="AF94:AH94"/>
    <mergeCell ref="B94:F94"/>
    <mergeCell ref="G94:L94"/>
    <mergeCell ref="M94:P94"/>
    <mergeCell ref="Q94:V94"/>
    <mergeCell ref="Z94:AB94"/>
    <mergeCell ref="B92:F93"/>
    <mergeCell ref="G92:L93"/>
    <mergeCell ref="M92:P93"/>
    <mergeCell ref="Q92:V93"/>
    <mergeCell ref="W92:Y93"/>
    <mergeCell ref="AS92:AV93"/>
    <mergeCell ref="AW92:AZ93"/>
    <mergeCell ref="AI92:AL93"/>
    <mergeCell ref="Z92:AB93"/>
    <mergeCell ref="AC92:AE93"/>
    <mergeCell ref="AF92:AH93"/>
    <mergeCell ref="AM92:AO93"/>
    <mergeCell ref="AP92:AR93"/>
    <mergeCell ref="AS94:AV94"/>
    <mergeCell ref="AL87:AO87"/>
    <mergeCell ref="AP87:AR87"/>
    <mergeCell ref="AS87:AV87"/>
    <mergeCell ref="AI88:AK88"/>
    <mergeCell ref="B87:F87"/>
    <mergeCell ref="G87:J87"/>
    <mergeCell ref="K87:N87"/>
    <mergeCell ref="O87:Q87"/>
    <mergeCell ref="B90:BF90"/>
    <mergeCell ref="B88:F88"/>
    <mergeCell ref="G88:J88"/>
    <mergeCell ref="K88:N88"/>
    <mergeCell ref="O88:Q88"/>
    <mergeCell ref="R88:U88"/>
    <mergeCell ref="V88:X88"/>
    <mergeCell ref="AW88:AZ88"/>
    <mergeCell ref="AL88:AO88"/>
    <mergeCell ref="AP88:AR88"/>
    <mergeCell ref="AS88:AV88"/>
    <mergeCell ref="Y88:AD88"/>
    <mergeCell ref="AE88:AH88"/>
    <mergeCell ref="R87:U87"/>
    <mergeCell ref="V87:X87"/>
    <mergeCell ref="AW87:AZ87"/>
    <mergeCell ref="AS86:AV86"/>
    <mergeCell ref="AW86:AZ86"/>
    <mergeCell ref="AS85:AV85"/>
    <mergeCell ref="AW85:AZ85"/>
    <mergeCell ref="B86:F86"/>
    <mergeCell ref="G86:J86"/>
    <mergeCell ref="K86:N86"/>
    <mergeCell ref="O86:Q86"/>
    <mergeCell ref="R86:U86"/>
    <mergeCell ref="V86:X86"/>
    <mergeCell ref="Y86:AD86"/>
    <mergeCell ref="AE86:AH86"/>
    <mergeCell ref="AI86:AK86"/>
    <mergeCell ref="AL86:AO86"/>
    <mergeCell ref="AP86:AR86"/>
    <mergeCell ref="AI85:AK85"/>
    <mergeCell ref="AL85:AO85"/>
    <mergeCell ref="AP85:AR85"/>
    <mergeCell ref="Y87:AD87"/>
    <mergeCell ref="AE87:AH87"/>
    <mergeCell ref="AI87:AK87"/>
    <mergeCell ref="AE84:AH84"/>
    <mergeCell ref="B85:F85"/>
    <mergeCell ref="G85:J85"/>
    <mergeCell ref="K85:N85"/>
    <mergeCell ref="O85:Q85"/>
    <mergeCell ref="R85:U85"/>
    <mergeCell ref="V85:X85"/>
    <mergeCell ref="Y85:AD85"/>
    <mergeCell ref="AE85:AH85"/>
    <mergeCell ref="B84:F84"/>
    <mergeCell ref="G84:J84"/>
    <mergeCell ref="K84:N84"/>
    <mergeCell ref="O84:Q84"/>
    <mergeCell ref="R84:U84"/>
    <mergeCell ref="V84:X84"/>
    <mergeCell ref="Y84:AD84"/>
    <mergeCell ref="AI84:AK84"/>
    <mergeCell ref="AL84:AO84"/>
    <mergeCell ref="AP84:AR84"/>
    <mergeCell ref="AS84:AV84"/>
    <mergeCell ref="AW84:AZ84"/>
    <mergeCell ref="AL83:AO83"/>
    <mergeCell ref="AP83:AR83"/>
    <mergeCell ref="AS83:AV83"/>
    <mergeCell ref="AW81:AZ83"/>
    <mergeCell ref="AI82:AO82"/>
    <mergeCell ref="AI83:AK83"/>
    <mergeCell ref="W76:Y76"/>
    <mergeCell ref="Z76:AB76"/>
    <mergeCell ref="AM79:AO79"/>
    <mergeCell ref="AP79:AR79"/>
    <mergeCell ref="AS79:AV79"/>
    <mergeCell ref="AW79:AZ79"/>
    <mergeCell ref="B81:F83"/>
    <mergeCell ref="G81:J83"/>
    <mergeCell ref="K81:N83"/>
    <mergeCell ref="O81:AO81"/>
    <mergeCell ref="AP81:AV82"/>
    <mergeCell ref="O82:U82"/>
    <mergeCell ref="V82:AH82"/>
    <mergeCell ref="O83:Q83"/>
    <mergeCell ref="R83:U83"/>
    <mergeCell ref="V83:X83"/>
    <mergeCell ref="Y83:AD83"/>
    <mergeCell ref="AE83:AH83"/>
    <mergeCell ref="AC79:AE79"/>
    <mergeCell ref="AF79:AH79"/>
    <mergeCell ref="B79:F79"/>
    <mergeCell ref="G79:L79"/>
    <mergeCell ref="M79:P79"/>
    <mergeCell ref="Q79:V79"/>
    <mergeCell ref="W79:Y79"/>
    <mergeCell ref="Z79:AB79"/>
    <mergeCell ref="AI79:AL79"/>
    <mergeCell ref="AW78:AZ78"/>
    <mergeCell ref="AI78:AL78"/>
    <mergeCell ref="AM78:AO78"/>
    <mergeCell ref="AP78:AR78"/>
    <mergeCell ref="B78:F78"/>
    <mergeCell ref="G78:L78"/>
    <mergeCell ref="M78:P78"/>
    <mergeCell ref="Q78:V78"/>
    <mergeCell ref="W78:Y78"/>
    <mergeCell ref="AS78:AV78"/>
    <mergeCell ref="Z78:AB78"/>
    <mergeCell ref="AC78:AE78"/>
    <mergeCell ref="AF78:AH78"/>
    <mergeCell ref="AS76:AV76"/>
    <mergeCell ref="AW76:AZ76"/>
    <mergeCell ref="B77:F77"/>
    <mergeCell ref="G77:L77"/>
    <mergeCell ref="M77:P77"/>
    <mergeCell ref="Q77:V77"/>
    <mergeCell ref="W77:Y77"/>
    <mergeCell ref="AS77:AV77"/>
    <mergeCell ref="AW77:AZ77"/>
    <mergeCell ref="AI77:AL77"/>
    <mergeCell ref="Z77:AB77"/>
    <mergeCell ref="AC77:AE77"/>
    <mergeCell ref="AF77:AH77"/>
    <mergeCell ref="AI76:AL76"/>
    <mergeCell ref="AM76:AO76"/>
    <mergeCell ref="AP76:AR76"/>
    <mergeCell ref="AM77:AO77"/>
    <mergeCell ref="AP77:AR77"/>
    <mergeCell ref="AC76:AE76"/>
    <mergeCell ref="AF76:AH76"/>
    <mergeCell ref="B76:F76"/>
    <mergeCell ref="G76:L76"/>
    <mergeCell ref="M76:P76"/>
    <mergeCell ref="Q76:V76"/>
    <mergeCell ref="AS69:AV69"/>
    <mergeCell ref="AI70:AK70"/>
    <mergeCell ref="B72:BF72"/>
    <mergeCell ref="B74:F75"/>
    <mergeCell ref="G74:L75"/>
    <mergeCell ref="M74:P75"/>
    <mergeCell ref="Q74:V75"/>
    <mergeCell ref="W74:Y75"/>
    <mergeCell ref="AS74:AV75"/>
    <mergeCell ref="AW74:AZ75"/>
    <mergeCell ref="AI74:AL75"/>
    <mergeCell ref="Z74:AB75"/>
    <mergeCell ref="AC74:AE75"/>
    <mergeCell ref="AF74:AH75"/>
    <mergeCell ref="AM74:AO75"/>
    <mergeCell ref="AP74:AR75"/>
    <mergeCell ref="B69:F69"/>
    <mergeCell ref="G69:J69"/>
    <mergeCell ref="K69:N69"/>
    <mergeCell ref="O69:Q69"/>
    <mergeCell ref="R69:U69"/>
    <mergeCell ref="V69:X69"/>
    <mergeCell ref="AW69:AZ69"/>
    <mergeCell ref="B70:F70"/>
    <mergeCell ref="G70:J70"/>
    <mergeCell ref="K70:N70"/>
    <mergeCell ref="O70:Q70"/>
    <mergeCell ref="R70:U70"/>
    <mergeCell ref="V70:X70"/>
    <mergeCell ref="AW70:AZ70"/>
    <mergeCell ref="AL70:AO70"/>
    <mergeCell ref="AP70:AR70"/>
    <mergeCell ref="AS70:AV70"/>
    <mergeCell ref="Y70:AD70"/>
    <mergeCell ref="AE70:AH70"/>
    <mergeCell ref="Y69:AD69"/>
    <mergeCell ref="AE69:AH69"/>
    <mergeCell ref="AI69:AK69"/>
    <mergeCell ref="AL69:AO69"/>
    <mergeCell ref="AP69:AR69"/>
    <mergeCell ref="B67:F67"/>
    <mergeCell ref="G67:J67"/>
    <mergeCell ref="K67:N67"/>
    <mergeCell ref="O67:Q67"/>
    <mergeCell ref="R67:U67"/>
    <mergeCell ref="V67:X67"/>
    <mergeCell ref="Y67:AD67"/>
    <mergeCell ref="AE67:AH67"/>
    <mergeCell ref="AI67:AK67"/>
    <mergeCell ref="B68:F68"/>
    <mergeCell ref="G68:J68"/>
    <mergeCell ref="K68:N68"/>
    <mergeCell ref="O68:Q68"/>
    <mergeCell ref="R68:U68"/>
    <mergeCell ref="V68:X68"/>
    <mergeCell ref="Y68:AD68"/>
    <mergeCell ref="AE68:AH68"/>
    <mergeCell ref="AI68:AK68"/>
    <mergeCell ref="AS66:AV66"/>
    <mergeCell ref="AW66:AZ66"/>
    <mergeCell ref="AL65:AO65"/>
    <mergeCell ref="AP65:AR65"/>
    <mergeCell ref="AS65:AV65"/>
    <mergeCell ref="AE65:AH65"/>
    <mergeCell ref="AI65:AK65"/>
    <mergeCell ref="AL68:AO68"/>
    <mergeCell ref="AP68:AR68"/>
    <mergeCell ref="AE66:AH66"/>
    <mergeCell ref="AI66:AK66"/>
    <mergeCell ref="AL66:AO66"/>
    <mergeCell ref="AP66:AR66"/>
    <mergeCell ref="AL67:AO67"/>
    <mergeCell ref="AP67:AR67"/>
    <mergeCell ref="AS67:AV67"/>
    <mergeCell ref="AW67:AZ67"/>
    <mergeCell ref="AS68:AV68"/>
    <mergeCell ref="AW68:AZ68"/>
    <mergeCell ref="Y66:AD66"/>
    <mergeCell ref="O65:Q65"/>
    <mergeCell ref="R65:U65"/>
    <mergeCell ref="V65:X65"/>
    <mergeCell ref="Y65:AD65"/>
    <mergeCell ref="B63:F65"/>
    <mergeCell ref="G63:J65"/>
    <mergeCell ref="K63:N65"/>
    <mergeCell ref="O63:AO63"/>
    <mergeCell ref="B66:F66"/>
    <mergeCell ref="G66:J66"/>
    <mergeCell ref="K66:N66"/>
    <mergeCell ref="O66:Q66"/>
    <mergeCell ref="R66:U66"/>
    <mergeCell ref="V66:X66"/>
    <mergeCell ref="AP63:AV64"/>
    <mergeCell ref="AW63:AZ65"/>
    <mergeCell ref="O64:U64"/>
    <mergeCell ref="V64:AH64"/>
    <mergeCell ref="AI64:AO64"/>
    <mergeCell ref="AW59:AZ59"/>
    <mergeCell ref="AM60:AO60"/>
    <mergeCell ref="AP60:AR60"/>
    <mergeCell ref="AS60:AV60"/>
    <mergeCell ref="AW60:AZ60"/>
    <mergeCell ref="AW61:AZ61"/>
    <mergeCell ref="AC61:AE61"/>
    <mergeCell ref="AF61:AH61"/>
    <mergeCell ref="AI61:AL61"/>
    <mergeCell ref="AM61:AO61"/>
    <mergeCell ref="AP61:AR61"/>
    <mergeCell ref="AS61:AV61"/>
    <mergeCell ref="AM59:AO59"/>
    <mergeCell ref="AP59:AR59"/>
    <mergeCell ref="AS59:AV59"/>
    <mergeCell ref="AC60:AE60"/>
    <mergeCell ref="AF60:AH60"/>
    <mergeCell ref="AI60:AL60"/>
    <mergeCell ref="B61:F61"/>
    <mergeCell ref="G61:L61"/>
    <mergeCell ref="M61:P61"/>
    <mergeCell ref="Q61:V61"/>
    <mergeCell ref="W61:Y61"/>
    <mergeCell ref="Z61:AB61"/>
    <mergeCell ref="B60:F60"/>
    <mergeCell ref="G60:L60"/>
    <mergeCell ref="M60:P60"/>
    <mergeCell ref="Q60:V60"/>
    <mergeCell ref="W60:Y60"/>
    <mergeCell ref="Z60:AB60"/>
    <mergeCell ref="B59:F59"/>
    <mergeCell ref="G59:L59"/>
    <mergeCell ref="M59:P59"/>
    <mergeCell ref="Q59:V59"/>
    <mergeCell ref="W59:Y59"/>
    <mergeCell ref="Z59:AB59"/>
    <mergeCell ref="AC59:AE59"/>
    <mergeCell ref="AF59:AH59"/>
    <mergeCell ref="AI59:AL59"/>
    <mergeCell ref="B47:Y47"/>
    <mergeCell ref="Z47:AB47"/>
    <mergeCell ref="B42:AZ42"/>
    <mergeCell ref="B44:Y46"/>
    <mergeCell ref="Z44:AB46"/>
    <mergeCell ref="AC44:AZ44"/>
    <mergeCell ref="B49:Y49"/>
    <mergeCell ref="AM56:AO57"/>
    <mergeCell ref="AP56:AR57"/>
    <mergeCell ref="AS56:AV57"/>
    <mergeCell ref="B54:BF54"/>
    <mergeCell ref="B56:F57"/>
    <mergeCell ref="G56:L57"/>
    <mergeCell ref="M56:P57"/>
    <mergeCell ref="Q56:V57"/>
    <mergeCell ref="W56:Y57"/>
    <mergeCell ref="Z56:AB57"/>
    <mergeCell ref="AC56:AE57"/>
    <mergeCell ref="AF56:AH57"/>
    <mergeCell ref="AI56:AL57"/>
    <mergeCell ref="Z49:AB49"/>
    <mergeCell ref="B50:Y50"/>
    <mergeCell ref="Z50:AB50"/>
    <mergeCell ref="B51:Y51"/>
    <mergeCell ref="Z51:AB51"/>
    <mergeCell ref="B48:Y48"/>
    <mergeCell ref="Z48:AB48"/>
    <mergeCell ref="AW56:AZ57"/>
    <mergeCell ref="B58:F58"/>
    <mergeCell ref="G58:L58"/>
    <mergeCell ref="AW58:AZ58"/>
    <mergeCell ref="B53:BF53"/>
    <mergeCell ref="AS50:AZ50"/>
    <mergeCell ref="M58:P58"/>
    <mergeCell ref="Q58:V58"/>
    <mergeCell ref="W58:Y58"/>
    <mergeCell ref="Z58:AB58"/>
    <mergeCell ref="AC51:AJ51"/>
    <mergeCell ref="AK51:AR51"/>
    <mergeCell ref="AS51:AZ51"/>
    <mergeCell ref="AC50:AJ50"/>
    <mergeCell ref="AC58:AE58"/>
    <mergeCell ref="AF58:AH58"/>
    <mergeCell ref="AI58:AL58"/>
    <mergeCell ref="AM58:AO58"/>
    <mergeCell ref="AP58:AR58"/>
    <mergeCell ref="AS58:AV58"/>
    <mergeCell ref="B16:Y16"/>
    <mergeCell ref="Z16:AB16"/>
    <mergeCell ref="AC16:AJ16"/>
    <mergeCell ref="AK16:AR16"/>
    <mergeCell ref="Z19:AB19"/>
    <mergeCell ref="A1:AZ1"/>
    <mergeCell ref="L3:AZ3"/>
    <mergeCell ref="L6:AZ6"/>
    <mergeCell ref="L7:AZ7"/>
    <mergeCell ref="B15:Y15"/>
    <mergeCell ref="Z15:AB15"/>
    <mergeCell ref="B10:AS10"/>
    <mergeCell ref="B12:Y14"/>
    <mergeCell ref="Z12:AB14"/>
    <mergeCell ref="AC12:AZ12"/>
    <mergeCell ref="A3:K3"/>
    <mergeCell ref="A4:K4"/>
    <mergeCell ref="L4:AZ4"/>
    <mergeCell ref="L5:AZ5"/>
    <mergeCell ref="AC13:AJ14"/>
    <mergeCell ref="AK13:AR14"/>
    <mergeCell ref="AS13:AZ14"/>
    <mergeCell ref="AC15:AJ15"/>
    <mergeCell ref="AK15:AR15"/>
    <mergeCell ref="AS15:AZ15"/>
    <mergeCell ref="AS16:AZ16"/>
    <mergeCell ref="B17:Y17"/>
    <mergeCell ref="Z17:AB17"/>
    <mergeCell ref="AC17:AJ17"/>
    <mergeCell ref="AK17:AR17"/>
    <mergeCell ref="AS17:AZ17"/>
    <mergeCell ref="B39:Y39"/>
    <mergeCell ref="Z39:AB39"/>
    <mergeCell ref="B34:Y34"/>
    <mergeCell ref="Z34:AB34"/>
    <mergeCell ref="B33:Y33"/>
    <mergeCell ref="Z33:AB33"/>
    <mergeCell ref="AC21:AJ21"/>
    <mergeCell ref="AK21:AR21"/>
    <mergeCell ref="AS21:AZ21"/>
    <mergeCell ref="B26:AZ26"/>
    <mergeCell ref="B28:Y30"/>
    <mergeCell ref="Z28:AB30"/>
    <mergeCell ref="Z22:AB22"/>
    <mergeCell ref="AC22:AJ22"/>
    <mergeCell ref="AK22:AR22"/>
    <mergeCell ref="AS22:AZ22"/>
    <mergeCell ref="B21:Y21"/>
    <mergeCell ref="Z21:AB21"/>
    <mergeCell ref="AC28:AZ28"/>
    <mergeCell ref="AC29:AJ30"/>
    <mergeCell ref="AK29:AR30"/>
    <mergeCell ref="AC19:AJ19"/>
    <mergeCell ref="AK19:AR19"/>
    <mergeCell ref="AS29:AZ30"/>
    <mergeCell ref="B22:Y22"/>
    <mergeCell ref="B24:AZ24"/>
    <mergeCell ref="B19:Y19"/>
    <mergeCell ref="AS33:AZ33"/>
    <mergeCell ref="AC35:AJ35"/>
    <mergeCell ref="AK35:AR35"/>
    <mergeCell ref="AS35:AZ35"/>
    <mergeCell ref="AC39:AJ39"/>
    <mergeCell ref="AK39:AR39"/>
    <mergeCell ref="AS39:AZ39"/>
    <mergeCell ref="AC33:AJ33"/>
    <mergeCell ref="AK33:AR33"/>
    <mergeCell ref="AC36:AJ36"/>
    <mergeCell ref="AK36:AR36"/>
    <mergeCell ref="AS36:AZ36"/>
    <mergeCell ref="AC34:AJ34"/>
    <mergeCell ref="AK34:AR34"/>
    <mergeCell ref="AS34:AZ34"/>
    <mergeCell ref="AC37:AJ37"/>
    <mergeCell ref="AK37:AR37"/>
    <mergeCell ref="AS37:AZ37"/>
    <mergeCell ref="AC31:AJ31"/>
    <mergeCell ref="AS31:AZ31"/>
    <mergeCell ref="AC32:AJ32"/>
    <mergeCell ref="AK32:AR32"/>
    <mergeCell ref="AS32:AZ32"/>
    <mergeCell ref="AK31:AR31"/>
    <mergeCell ref="B32:Y32"/>
    <mergeCell ref="Z32:AB32"/>
    <mergeCell ref="B31:Y31"/>
    <mergeCell ref="Z31:AB31"/>
    <mergeCell ref="AS18:AZ18"/>
    <mergeCell ref="Z18:AB18"/>
    <mergeCell ref="AC18:AJ18"/>
    <mergeCell ref="AK18:AR18"/>
    <mergeCell ref="B18:Y18"/>
    <mergeCell ref="AK50:AR50"/>
    <mergeCell ref="AS19:AZ19"/>
    <mergeCell ref="B20:Y20"/>
    <mergeCell ref="Z20:AB20"/>
    <mergeCell ref="AC20:AJ20"/>
    <mergeCell ref="AK20:AR20"/>
    <mergeCell ref="AS20:AZ20"/>
    <mergeCell ref="AC48:AJ48"/>
    <mergeCell ref="AK48:AR48"/>
    <mergeCell ref="AS48:AZ48"/>
    <mergeCell ref="AC49:AJ49"/>
    <mergeCell ref="AK49:AR49"/>
    <mergeCell ref="AS49:AZ49"/>
    <mergeCell ref="AC45:AJ46"/>
    <mergeCell ref="AK45:AR46"/>
    <mergeCell ref="AS45:AZ46"/>
    <mergeCell ref="AC47:AJ47"/>
    <mergeCell ref="AK47:AR47"/>
    <mergeCell ref="AS47:AZ47"/>
  </mergeCells>
  <pageMargins left="0.70866141732283472" right="0.39370078740157483" top="0.74803149606299213" bottom="0.74803149606299213" header="0.31496062992125984" footer="0"/>
  <pageSetup paperSize="8" scale="48" fitToHeight="0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40"/>
  <sheetViews>
    <sheetView view="pageBreakPreview" topLeftCell="A59" zoomScaleNormal="100" zoomScaleSheetLayoutView="100" workbookViewId="0">
      <selection activeCell="G95" sqref="G95:Y95"/>
    </sheetView>
  </sheetViews>
  <sheetFormatPr defaultColWidth="0.85546875" defaultRowHeight="15"/>
  <cols>
    <col min="1" max="52" width="3.85546875" style="697" customWidth="1"/>
    <col min="53" max="53" width="0.85546875" style="697"/>
    <col min="54" max="16384" width="0.85546875" style="280"/>
  </cols>
  <sheetData>
    <row r="1" spans="1:53" ht="50.1" customHeight="1">
      <c r="A1" s="1306" t="s">
        <v>1255</v>
      </c>
      <c r="B1" s="1306"/>
      <c r="C1" s="1306"/>
      <c r="D1" s="1306"/>
      <c r="E1" s="1306"/>
      <c r="F1" s="1306"/>
      <c r="G1" s="1306"/>
      <c r="H1" s="1306"/>
      <c r="I1" s="1306"/>
      <c r="J1" s="1306"/>
      <c r="K1" s="1306"/>
      <c r="L1" s="1306"/>
      <c r="M1" s="1306"/>
      <c r="N1" s="1306"/>
      <c r="O1" s="1306"/>
      <c r="P1" s="1306"/>
      <c r="Q1" s="1306"/>
      <c r="R1" s="1306"/>
      <c r="S1" s="1306"/>
      <c r="T1" s="1306"/>
      <c r="U1" s="1306"/>
      <c r="V1" s="1306"/>
      <c r="W1" s="1306"/>
      <c r="X1" s="1306"/>
      <c r="Y1" s="1306"/>
      <c r="Z1" s="1306"/>
      <c r="AA1" s="1306"/>
      <c r="AB1" s="1306"/>
      <c r="AC1" s="1306"/>
      <c r="AD1" s="1306"/>
      <c r="AE1" s="1306"/>
      <c r="AF1" s="1306"/>
      <c r="AG1" s="1306"/>
      <c r="AH1" s="1306"/>
      <c r="AI1" s="1306"/>
      <c r="AJ1" s="1306"/>
      <c r="AK1" s="1306"/>
      <c r="AL1" s="1306"/>
      <c r="AM1" s="1306"/>
      <c r="AN1" s="1306"/>
      <c r="AO1" s="1306"/>
      <c r="AP1" s="1306"/>
      <c r="AQ1" s="1306"/>
      <c r="AR1" s="1306"/>
      <c r="AS1" s="1306"/>
      <c r="AT1" s="1306"/>
      <c r="AU1" s="1306"/>
      <c r="AV1" s="1306"/>
      <c r="AW1" s="1306"/>
      <c r="AX1" s="1306"/>
      <c r="AY1" s="1306"/>
      <c r="AZ1" s="1306"/>
      <c r="BA1" s="364"/>
    </row>
    <row r="2" spans="1:53" s="251" customFormat="1" ht="1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</row>
    <row r="3" spans="1:53" ht="15" customHeight="1">
      <c r="A3" s="1785" t="s">
        <v>296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307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7"/>
      <c r="AP3" s="1307"/>
      <c r="AQ3" s="1307"/>
      <c r="AR3" s="1307"/>
      <c r="AS3" s="1307"/>
      <c r="AT3" s="1307"/>
      <c r="AU3" s="1307"/>
      <c r="AV3" s="1307"/>
      <c r="AW3" s="1307"/>
      <c r="AX3" s="1307"/>
      <c r="AY3" s="1307"/>
      <c r="AZ3" s="1307"/>
      <c r="BA3" s="363"/>
    </row>
    <row r="4" spans="1:53" ht="28.5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1" t="s">
        <v>1038</v>
      </c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363"/>
    </row>
    <row r="5" spans="1:53" ht="15" customHeight="1">
      <c r="A5" s="699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363"/>
    </row>
    <row r="6" spans="1:53" ht="15" customHeight="1">
      <c r="A6" s="335" t="s">
        <v>297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1261" t="s">
        <v>548</v>
      </c>
      <c r="M6" s="1261"/>
      <c r="N6" s="1261"/>
      <c r="O6" s="1261"/>
      <c r="P6" s="1261"/>
      <c r="Q6" s="1261"/>
      <c r="R6" s="1261"/>
      <c r="S6" s="1261"/>
      <c r="T6" s="1261"/>
      <c r="U6" s="1261"/>
      <c r="V6" s="1261"/>
      <c r="W6" s="1261"/>
      <c r="X6" s="1261"/>
      <c r="Y6" s="1261"/>
      <c r="Z6" s="1261"/>
      <c r="AA6" s="1261"/>
      <c r="AB6" s="1261"/>
      <c r="AC6" s="1261"/>
      <c r="AD6" s="1261"/>
      <c r="AE6" s="1261"/>
      <c r="AF6" s="1261"/>
      <c r="AG6" s="1261"/>
      <c r="AH6" s="1261"/>
      <c r="AI6" s="1261"/>
      <c r="AJ6" s="1261"/>
      <c r="AK6" s="1261"/>
      <c r="AL6" s="1261"/>
      <c r="AM6" s="1261"/>
      <c r="AN6" s="1261"/>
      <c r="AO6" s="1261"/>
      <c r="AP6" s="1261"/>
      <c r="AQ6" s="1261"/>
      <c r="AR6" s="1261"/>
      <c r="AS6" s="1261"/>
      <c r="AT6" s="1261"/>
      <c r="AU6" s="1261"/>
      <c r="AV6" s="1261"/>
      <c r="AW6" s="1261"/>
      <c r="AX6" s="1261"/>
      <c r="AY6" s="1261"/>
      <c r="AZ6" s="1261"/>
      <c r="BA6" s="335"/>
    </row>
    <row r="7" spans="1:53" ht="15" customHeight="1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1786" t="s">
        <v>298</v>
      </c>
      <c r="M7" s="1786"/>
      <c r="N7" s="1786"/>
      <c r="O7" s="1786"/>
      <c r="P7" s="1786"/>
      <c r="Q7" s="1786"/>
      <c r="R7" s="1786"/>
      <c r="S7" s="1786"/>
      <c r="T7" s="1786"/>
      <c r="U7" s="1786"/>
      <c r="V7" s="1786"/>
      <c r="W7" s="1786"/>
      <c r="X7" s="1786"/>
      <c r="Y7" s="1786"/>
      <c r="Z7" s="1786"/>
      <c r="AA7" s="1786"/>
      <c r="AB7" s="1786"/>
      <c r="AC7" s="1786"/>
      <c r="AD7" s="1786"/>
      <c r="AE7" s="1786"/>
      <c r="AF7" s="1786"/>
      <c r="AG7" s="1786"/>
      <c r="AH7" s="1786"/>
      <c r="AI7" s="1786"/>
      <c r="AJ7" s="1786"/>
      <c r="AK7" s="1786"/>
      <c r="AL7" s="1786"/>
      <c r="AM7" s="1786"/>
      <c r="AN7" s="1786"/>
      <c r="AO7" s="1786"/>
      <c r="AP7" s="1786"/>
      <c r="AQ7" s="1786"/>
      <c r="AR7" s="1786"/>
      <c r="AS7" s="1786"/>
      <c r="AT7" s="1786"/>
      <c r="AU7" s="1786"/>
      <c r="AV7" s="1786"/>
      <c r="AW7" s="1786"/>
      <c r="AX7" s="1786"/>
      <c r="AY7" s="1786"/>
      <c r="AZ7" s="1786"/>
      <c r="BA7" s="386"/>
    </row>
    <row r="8" spans="1:53" s="251" customFormat="1" ht="15" customHeight="1">
      <c r="A8" s="335" t="s">
        <v>299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 t="s">
        <v>300</v>
      </c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</row>
    <row r="9" spans="1:53" ht="15" customHeight="1"/>
    <row r="10" spans="1:53" s="257" customFormat="1">
      <c r="A10" s="177"/>
      <c r="B10" s="1305" t="s">
        <v>818</v>
      </c>
      <c r="C10" s="1305"/>
      <c r="D10" s="1305"/>
      <c r="E10" s="1305"/>
      <c r="F10" s="1305"/>
      <c r="G10" s="1305"/>
      <c r="H10" s="1305"/>
      <c r="I10" s="1305"/>
      <c r="J10" s="1305"/>
      <c r="K10" s="1305"/>
      <c r="L10" s="1305"/>
      <c r="M10" s="1305"/>
      <c r="N10" s="1305"/>
      <c r="O10" s="1305"/>
      <c r="P10" s="1305"/>
      <c r="Q10" s="1305"/>
      <c r="R10" s="1305"/>
      <c r="S10" s="1305"/>
      <c r="T10" s="1305"/>
      <c r="U10" s="1305"/>
      <c r="V10" s="1305"/>
      <c r="W10" s="1305"/>
      <c r="X10" s="1305"/>
      <c r="Y10" s="1305"/>
      <c r="Z10" s="1305"/>
      <c r="AA10" s="1305"/>
      <c r="AB10" s="1305"/>
      <c r="AC10" s="1305"/>
      <c r="AD10" s="1305"/>
      <c r="AE10" s="1305"/>
      <c r="AF10" s="1305"/>
      <c r="AG10" s="1305"/>
      <c r="AH10" s="1305"/>
      <c r="AI10" s="1305"/>
      <c r="AJ10" s="1305"/>
      <c r="AK10" s="1305"/>
      <c r="AL10" s="1305"/>
      <c r="AM10" s="1305"/>
      <c r="AN10" s="1305"/>
      <c r="AO10" s="1305"/>
      <c r="AP10" s="1305"/>
      <c r="AQ10" s="1305"/>
      <c r="AR10" s="1305"/>
      <c r="AS10" s="1305"/>
      <c r="AT10" s="359"/>
      <c r="AU10" s="359"/>
      <c r="AV10" s="359"/>
      <c r="AW10" s="359"/>
      <c r="AX10" s="359"/>
      <c r="AY10" s="359"/>
      <c r="AZ10" s="359"/>
      <c r="BA10" s="177"/>
    </row>
    <row r="11" spans="1:53" s="257" customFormat="1" ht="8.1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1:53" s="257" customFormat="1" ht="24.95" customHeight="1">
      <c r="A12" s="177"/>
      <c r="B12" s="1052" t="s">
        <v>0</v>
      </c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3"/>
      <c r="Z12" s="1058" t="s">
        <v>302</v>
      </c>
      <c r="AA12" s="1052"/>
      <c r="AB12" s="1053"/>
      <c r="AC12" s="1061" t="s">
        <v>495</v>
      </c>
      <c r="AD12" s="1062"/>
      <c r="AE12" s="1062"/>
      <c r="AF12" s="1062"/>
      <c r="AG12" s="1062"/>
      <c r="AH12" s="1062"/>
      <c r="AI12" s="1062"/>
      <c r="AJ12" s="1062"/>
      <c r="AK12" s="1062"/>
      <c r="AL12" s="1062"/>
      <c r="AM12" s="1062"/>
      <c r="AN12" s="1062"/>
      <c r="AO12" s="1062"/>
      <c r="AP12" s="1062"/>
      <c r="AQ12" s="1062"/>
      <c r="AR12" s="1062"/>
      <c r="AS12" s="1062"/>
      <c r="AT12" s="1062"/>
      <c r="AU12" s="1062"/>
      <c r="AV12" s="1062"/>
      <c r="AW12" s="1062"/>
      <c r="AX12" s="1062"/>
      <c r="AY12" s="1062"/>
      <c r="AZ12" s="1062"/>
      <c r="BA12" s="177"/>
    </row>
    <row r="13" spans="1:53" s="257" customFormat="1" ht="24.95" customHeight="1">
      <c r="A13" s="177"/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5"/>
      <c r="Z13" s="1059"/>
      <c r="AA13" s="1054"/>
      <c r="AB13" s="1055"/>
      <c r="AC13" s="1058" t="s">
        <v>1212</v>
      </c>
      <c r="AD13" s="1052"/>
      <c r="AE13" s="1052"/>
      <c r="AF13" s="1052"/>
      <c r="AG13" s="1052"/>
      <c r="AH13" s="1052"/>
      <c r="AI13" s="1052"/>
      <c r="AJ13" s="1053"/>
      <c r="AK13" s="1044" t="s">
        <v>1213</v>
      </c>
      <c r="AL13" s="1044"/>
      <c r="AM13" s="1044"/>
      <c r="AN13" s="1044"/>
      <c r="AO13" s="1044"/>
      <c r="AP13" s="1044"/>
      <c r="AQ13" s="1044"/>
      <c r="AR13" s="1044"/>
      <c r="AS13" s="1052" t="s">
        <v>1214</v>
      </c>
      <c r="AT13" s="1052"/>
      <c r="AU13" s="1052"/>
      <c r="AV13" s="1052"/>
      <c r="AW13" s="1052"/>
      <c r="AX13" s="1052"/>
      <c r="AY13" s="1052"/>
      <c r="AZ13" s="1052"/>
      <c r="BA13" s="177"/>
    </row>
    <row r="14" spans="1:53" s="257" customFormat="1" ht="24.95" customHeight="1">
      <c r="A14" s="177"/>
      <c r="B14" s="1056"/>
      <c r="C14" s="1056"/>
      <c r="D14" s="1056"/>
      <c r="E14" s="1056"/>
      <c r="F14" s="1056"/>
      <c r="G14" s="1056"/>
      <c r="H14" s="1056"/>
      <c r="I14" s="1056"/>
      <c r="J14" s="1056"/>
      <c r="K14" s="1056"/>
      <c r="L14" s="1056"/>
      <c r="M14" s="1056"/>
      <c r="N14" s="1056"/>
      <c r="O14" s="1056"/>
      <c r="P14" s="1056"/>
      <c r="Q14" s="1056"/>
      <c r="R14" s="1056"/>
      <c r="S14" s="1056"/>
      <c r="T14" s="1056"/>
      <c r="U14" s="1056"/>
      <c r="V14" s="1056"/>
      <c r="W14" s="1056"/>
      <c r="X14" s="1056"/>
      <c r="Y14" s="1057"/>
      <c r="Z14" s="1060"/>
      <c r="AA14" s="1056"/>
      <c r="AB14" s="1057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  <c r="BA14" s="177"/>
    </row>
    <row r="15" spans="1:53" s="378" customFormat="1" ht="15" customHeight="1">
      <c r="A15" s="258"/>
      <c r="B15" s="1181">
        <v>1</v>
      </c>
      <c r="C15" s="1181"/>
      <c r="D15" s="1181"/>
      <c r="E15" s="1181"/>
      <c r="F15" s="1181"/>
      <c r="G15" s="1181"/>
      <c r="H15" s="1181"/>
      <c r="I15" s="1181"/>
      <c r="J15" s="1181"/>
      <c r="K15" s="1181"/>
      <c r="L15" s="1181"/>
      <c r="M15" s="1181"/>
      <c r="N15" s="1181"/>
      <c r="O15" s="1181"/>
      <c r="P15" s="1181"/>
      <c r="Q15" s="1181"/>
      <c r="R15" s="1181"/>
      <c r="S15" s="1181"/>
      <c r="T15" s="1181"/>
      <c r="U15" s="1181"/>
      <c r="V15" s="1181"/>
      <c r="W15" s="1181"/>
      <c r="X15" s="1181"/>
      <c r="Y15" s="1182"/>
      <c r="Z15" s="1183" t="s">
        <v>307</v>
      </c>
      <c r="AA15" s="1181"/>
      <c r="AB15" s="1182"/>
      <c r="AC15" s="1183" t="s">
        <v>308</v>
      </c>
      <c r="AD15" s="1181"/>
      <c r="AE15" s="1181"/>
      <c r="AF15" s="1181"/>
      <c r="AG15" s="1181"/>
      <c r="AH15" s="1181"/>
      <c r="AI15" s="1181"/>
      <c r="AJ15" s="1182"/>
      <c r="AK15" s="1183" t="s">
        <v>309</v>
      </c>
      <c r="AL15" s="1181"/>
      <c r="AM15" s="1181"/>
      <c r="AN15" s="1181"/>
      <c r="AO15" s="1181"/>
      <c r="AP15" s="1181"/>
      <c r="AQ15" s="1181"/>
      <c r="AR15" s="1182"/>
      <c r="AS15" s="1183" t="s">
        <v>310</v>
      </c>
      <c r="AT15" s="1181"/>
      <c r="AU15" s="1181"/>
      <c r="AV15" s="1181"/>
      <c r="AW15" s="1181"/>
      <c r="AX15" s="1181"/>
      <c r="AY15" s="1181"/>
      <c r="AZ15" s="1181"/>
      <c r="BA15" s="379"/>
    </row>
    <row r="16" spans="1:53" s="378" customFormat="1" ht="15" customHeight="1">
      <c r="A16" s="258"/>
      <c r="B16" s="1136" t="s">
        <v>817</v>
      </c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041" t="s">
        <v>312</v>
      </c>
      <c r="AA16" s="1041"/>
      <c r="AB16" s="1041"/>
      <c r="AC16" s="1042">
        <v>0</v>
      </c>
      <c r="AD16" s="1042"/>
      <c r="AE16" s="1042"/>
      <c r="AF16" s="1042"/>
      <c r="AG16" s="1042"/>
      <c r="AH16" s="1042"/>
      <c r="AI16" s="1042"/>
      <c r="AJ16" s="1042"/>
      <c r="AK16" s="1044"/>
      <c r="AL16" s="1044"/>
      <c r="AM16" s="1044"/>
      <c r="AN16" s="1044"/>
      <c r="AO16" s="1044"/>
      <c r="AP16" s="1044"/>
      <c r="AQ16" s="1044"/>
      <c r="AR16" s="1044"/>
      <c r="AS16" s="1044"/>
      <c r="AT16" s="1044"/>
      <c r="AU16" s="1044"/>
      <c r="AV16" s="1044"/>
      <c r="AW16" s="1044"/>
      <c r="AX16" s="1044"/>
      <c r="AY16" s="1044"/>
      <c r="AZ16" s="1044"/>
      <c r="BA16" s="379"/>
    </row>
    <row r="17" spans="1:54" s="378" customFormat="1" ht="15" customHeight="1">
      <c r="A17" s="258"/>
      <c r="B17" s="1048" t="s">
        <v>816</v>
      </c>
      <c r="C17" s="1049"/>
      <c r="D17" s="1049"/>
      <c r="E17" s="1049"/>
      <c r="F17" s="1049"/>
      <c r="G17" s="1049"/>
      <c r="H17" s="1049"/>
      <c r="I17" s="1049"/>
      <c r="J17" s="1049"/>
      <c r="K17" s="1049"/>
      <c r="L17" s="1049"/>
      <c r="M17" s="1049"/>
      <c r="N17" s="1049"/>
      <c r="O17" s="1049"/>
      <c r="P17" s="1049"/>
      <c r="Q17" s="1049"/>
      <c r="R17" s="1049"/>
      <c r="S17" s="1049"/>
      <c r="T17" s="1049"/>
      <c r="U17" s="1049"/>
      <c r="V17" s="1049"/>
      <c r="W17" s="1049"/>
      <c r="X17" s="1049"/>
      <c r="Y17" s="1050"/>
      <c r="Z17" s="1041" t="s">
        <v>314</v>
      </c>
      <c r="AA17" s="1041"/>
      <c r="AB17" s="1041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4"/>
      <c r="AU17" s="1044"/>
      <c r="AV17" s="1044"/>
      <c r="AW17" s="1044"/>
      <c r="AX17" s="1044"/>
      <c r="AY17" s="1044"/>
      <c r="AZ17" s="1044"/>
      <c r="BA17" s="379"/>
    </row>
    <row r="18" spans="1:54" s="257" customFormat="1">
      <c r="A18" s="177"/>
      <c r="B18" s="1338" t="s">
        <v>815</v>
      </c>
      <c r="C18" s="1339"/>
      <c r="D18" s="1339"/>
      <c r="E18" s="1339"/>
      <c r="F18" s="1339"/>
      <c r="G18" s="1339"/>
      <c r="H18" s="1339"/>
      <c r="I18" s="1339"/>
      <c r="J18" s="1339"/>
      <c r="K18" s="1339"/>
      <c r="L18" s="1339"/>
      <c r="M18" s="1339"/>
      <c r="N18" s="1339"/>
      <c r="O18" s="1339"/>
      <c r="P18" s="1339"/>
      <c r="Q18" s="1339"/>
      <c r="R18" s="1339"/>
      <c r="S18" s="1339"/>
      <c r="T18" s="1339"/>
      <c r="U18" s="1339"/>
      <c r="V18" s="1339"/>
      <c r="W18" s="1339"/>
      <c r="X18" s="1339"/>
      <c r="Y18" s="1340"/>
      <c r="Z18" s="1041" t="s">
        <v>316</v>
      </c>
      <c r="AA18" s="1041"/>
      <c r="AB18" s="1041"/>
      <c r="AC18" s="1172">
        <f>AC39-AC16</f>
        <v>0</v>
      </c>
      <c r="AD18" s="1044"/>
      <c r="AE18" s="1044"/>
      <c r="AF18" s="1044"/>
      <c r="AG18" s="1044"/>
      <c r="AH18" s="1044"/>
      <c r="AI18" s="1044"/>
      <c r="AJ18" s="1044"/>
      <c r="AK18" s="1172">
        <f>AK39</f>
        <v>0</v>
      </c>
      <c r="AL18" s="1044"/>
      <c r="AM18" s="1044"/>
      <c r="AN18" s="1044"/>
      <c r="AO18" s="1044"/>
      <c r="AP18" s="1044"/>
      <c r="AQ18" s="1044"/>
      <c r="AR18" s="1044"/>
      <c r="AS18" s="1172">
        <f>AS39</f>
        <v>0</v>
      </c>
      <c r="AT18" s="1044"/>
      <c r="AU18" s="1044"/>
      <c r="AV18" s="1044"/>
      <c r="AW18" s="1044"/>
      <c r="AX18" s="1044"/>
      <c r="AY18" s="1044"/>
      <c r="AZ18" s="1044"/>
      <c r="BA18" s="177"/>
    </row>
    <row r="19" spans="1:54" s="384" customFormat="1" ht="15" customHeight="1">
      <c r="A19" s="385"/>
      <c r="B19" s="1048" t="s">
        <v>814</v>
      </c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50"/>
      <c r="Z19" s="1041" t="s">
        <v>318</v>
      </c>
      <c r="AA19" s="1041"/>
      <c r="AB19" s="1041"/>
      <c r="AC19" s="1044"/>
      <c r="AD19" s="1044"/>
      <c r="AE19" s="1044"/>
      <c r="AF19" s="1044"/>
      <c r="AG19" s="1044"/>
      <c r="AH19" s="1044"/>
      <c r="AI19" s="1044"/>
      <c r="AJ19" s="1044"/>
      <c r="AK19" s="1044"/>
      <c r="AL19" s="1044"/>
      <c r="AM19" s="1044"/>
      <c r="AN19" s="1044"/>
      <c r="AO19" s="1044"/>
      <c r="AP19" s="1044"/>
      <c r="AQ19" s="1044"/>
      <c r="AR19" s="1044"/>
      <c r="AS19" s="1044"/>
      <c r="AT19" s="1044"/>
      <c r="AU19" s="1044"/>
      <c r="AV19" s="1044"/>
      <c r="AW19" s="1044"/>
      <c r="AX19" s="1044"/>
      <c r="AY19" s="1044"/>
      <c r="AZ19" s="1044"/>
      <c r="BA19" s="385"/>
    </row>
    <row r="20" spans="1:54" s="384" customFormat="1">
      <c r="A20" s="385"/>
      <c r="B20" s="1136" t="s">
        <v>813</v>
      </c>
      <c r="C20" s="1136"/>
      <c r="D20" s="1136"/>
      <c r="E20" s="1136"/>
      <c r="F20" s="1136"/>
      <c r="G20" s="1136"/>
      <c r="H20" s="1136"/>
      <c r="I20" s="1136"/>
      <c r="J20" s="1136"/>
      <c r="K20" s="1136"/>
      <c r="L20" s="1136"/>
      <c r="M20" s="1136"/>
      <c r="N20" s="1136"/>
      <c r="O20" s="1136"/>
      <c r="P20" s="1136"/>
      <c r="Q20" s="1136"/>
      <c r="R20" s="1136"/>
      <c r="S20" s="1136"/>
      <c r="T20" s="1136"/>
      <c r="U20" s="1136"/>
      <c r="V20" s="1136"/>
      <c r="W20" s="1136"/>
      <c r="X20" s="1136"/>
      <c r="Y20" s="1136"/>
      <c r="Z20" s="1041" t="s">
        <v>320</v>
      </c>
      <c r="AA20" s="1041"/>
      <c r="AB20" s="1041"/>
      <c r="AC20" s="1044"/>
      <c r="AD20" s="1044"/>
      <c r="AE20" s="1044"/>
      <c r="AF20" s="1044"/>
      <c r="AG20" s="1044"/>
      <c r="AH20" s="1044"/>
      <c r="AI20" s="1044"/>
      <c r="AJ20" s="1044"/>
      <c r="AK20" s="1044"/>
      <c r="AL20" s="1044"/>
      <c r="AM20" s="1044"/>
      <c r="AN20" s="1044"/>
      <c r="AO20" s="1044"/>
      <c r="AP20" s="1044"/>
      <c r="AQ20" s="1044"/>
      <c r="AR20" s="1044"/>
      <c r="AS20" s="1044"/>
      <c r="AT20" s="1044"/>
      <c r="AU20" s="1044"/>
      <c r="AV20" s="1044"/>
      <c r="AW20" s="1044"/>
      <c r="AX20" s="1044"/>
      <c r="AY20" s="1044"/>
      <c r="AZ20" s="1044"/>
      <c r="BA20" s="385"/>
    </row>
    <row r="21" spans="1:54" s="257" customFormat="1" ht="33" customHeight="1">
      <c r="A21" s="177"/>
      <c r="B21" s="1043" t="s">
        <v>812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1" t="s">
        <v>322</v>
      </c>
      <c r="AA21" s="1041"/>
      <c r="AB21" s="1041"/>
      <c r="AC21" s="1172">
        <f>AC18+AC16-AC17-AC19+AC20</f>
        <v>0</v>
      </c>
      <c r="AD21" s="1044"/>
      <c r="AE21" s="1044"/>
      <c r="AF21" s="1044"/>
      <c r="AG21" s="1044"/>
      <c r="AH21" s="1044"/>
      <c r="AI21" s="1044"/>
      <c r="AJ21" s="1044"/>
      <c r="AK21" s="1172">
        <f>AK18+AK16-AK17-AK19+AK20</f>
        <v>0</v>
      </c>
      <c r="AL21" s="1044"/>
      <c r="AM21" s="1044"/>
      <c r="AN21" s="1044"/>
      <c r="AO21" s="1044"/>
      <c r="AP21" s="1044"/>
      <c r="AQ21" s="1044"/>
      <c r="AR21" s="1044"/>
      <c r="AS21" s="1172">
        <f>AS18+AS16-AS17-AS19+AS20</f>
        <v>0</v>
      </c>
      <c r="AT21" s="1044"/>
      <c r="AU21" s="1044"/>
      <c r="AV21" s="1044"/>
      <c r="AW21" s="1044"/>
      <c r="AX21" s="1044"/>
      <c r="AY21" s="1044"/>
      <c r="AZ21" s="1044"/>
      <c r="BA21" s="177"/>
    </row>
    <row r="22" spans="1:54" s="257" customFormat="1" ht="18" customHeight="1">
      <c r="A22" s="177"/>
      <c r="B22" s="1039" t="s">
        <v>338</v>
      </c>
      <c r="C22" s="1040"/>
      <c r="D22" s="1040"/>
      <c r="E22" s="1040"/>
      <c r="F22" s="1040"/>
      <c r="G22" s="1040"/>
      <c r="H22" s="1040"/>
      <c r="I22" s="1040"/>
      <c r="J22" s="1040"/>
      <c r="K22" s="1040"/>
      <c r="L22" s="1040"/>
      <c r="M22" s="1040"/>
      <c r="N22" s="1040"/>
      <c r="O22" s="1040"/>
      <c r="P22" s="1040"/>
      <c r="Q22" s="1040"/>
      <c r="R22" s="1040"/>
      <c r="S22" s="1040"/>
      <c r="T22" s="1040"/>
      <c r="U22" s="1040"/>
      <c r="V22" s="1040"/>
      <c r="W22" s="1040"/>
      <c r="X22" s="1040"/>
      <c r="Y22" s="1040"/>
      <c r="Z22" s="1041" t="s">
        <v>339</v>
      </c>
      <c r="AA22" s="1041"/>
      <c r="AB22" s="1041"/>
      <c r="AC22" s="1042">
        <f>AC21</f>
        <v>0</v>
      </c>
      <c r="AD22" s="1042"/>
      <c r="AE22" s="1042"/>
      <c r="AF22" s="1042"/>
      <c r="AG22" s="1042"/>
      <c r="AH22" s="1042"/>
      <c r="AI22" s="1042"/>
      <c r="AJ22" s="1042"/>
      <c r="AK22" s="1042">
        <f>AK21</f>
        <v>0</v>
      </c>
      <c r="AL22" s="1042"/>
      <c r="AM22" s="1042"/>
      <c r="AN22" s="1042"/>
      <c r="AO22" s="1042"/>
      <c r="AP22" s="1042"/>
      <c r="AQ22" s="1042"/>
      <c r="AR22" s="1042"/>
      <c r="AS22" s="1042">
        <f>AS21</f>
        <v>0</v>
      </c>
      <c r="AT22" s="1042"/>
      <c r="AU22" s="1042"/>
      <c r="AV22" s="1042"/>
      <c r="AW22" s="1042"/>
      <c r="AX22" s="1042"/>
      <c r="AY22" s="1042"/>
      <c r="AZ22" s="1042"/>
      <c r="BA22" s="177"/>
    </row>
    <row r="23" spans="1:54" s="178" customFormat="1">
      <c r="A23" s="177"/>
      <c r="B23" s="695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211"/>
      <c r="AA23" s="211"/>
      <c r="AB23" s="21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691"/>
      <c r="AZ23" s="691"/>
      <c r="BA23" s="177"/>
      <c r="BB23" s="177"/>
    </row>
    <row r="24" spans="1:54" s="178" customFormat="1" hidden="1">
      <c r="A24" s="177"/>
      <c r="B24" s="1346" t="s">
        <v>811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  <c r="BA24" s="177"/>
      <c r="BB24" s="177"/>
    </row>
    <row r="25" spans="1:54" s="216" customFormat="1" hidden="1">
      <c r="A25" s="305"/>
      <c r="B25" s="697"/>
      <c r="C25" s="697"/>
      <c r="D25" s="697"/>
      <c r="E25" s="697"/>
      <c r="F25" s="697"/>
      <c r="G25" s="697"/>
      <c r="H25" s="697"/>
      <c r="I25" s="697"/>
      <c r="J25" s="697"/>
      <c r="K25" s="697"/>
      <c r="L25" s="697"/>
      <c r="M25" s="697"/>
      <c r="N25" s="697"/>
      <c r="O25" s="697"/>
      <c r="P25" s="697"/>
      <c r="Q25" s="697"/>
      <c r="R25" s="697"/>
      <c r="S25" s="697"/>
      <c r="T25" s="697"/>
      <c r="U25" s="697"/>
      <c r="V25" s="697"/>
      <c r="W25" s="697"/>
      <c r="X25" s="697"/>
      <c r="Y25" s="697"/>
      <c r="Z25" s="697"/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</row>
    <row r="26" spans="1:54" s="257" customFormat="1" ht="18" customHeight="1">
      <c r="A26" s="177"/>
      <c r="B26" s="1803" t="s">
        <v>810</v>
      </c>
      <c r="C26" s="1803"/>
      <c r="D26" s="1803"/>
      <c r="E26" s="1803"/>
      <c r="F26" s="1803"/>
      <c r="G26" s="1803"/>
      <c r="H26" s="1803"/>
      <c r="I26" s="1803"/>
      <c r="J26" s="1803"/>
      <c r="K26" s="1803"/>
      <c r="L26" s="1803"/>
      <c r="M26" s="1803"/>
      <c r="N26" s="1803"/>
      <c r="O26" s="1803"/>
      <c r="P26" s="1803"/>
      <c r="Q26" s="1803"/>
      <c r="R26" s="1803"/>
      <c r="S26" s="1803"/>
      <c r="T26" s="1803"/>
      <c r="U26" s="1803"/>
      <c r="V26" s="1803"/>
      <c r="W26" s="1803"/>
      <c r="X26" s="1803"/>
      <c r="Y26" s="1803"/>
      <c r="Z26" s="1803"/>
      <c r="AA26" s="1803"/>
      <c r="AB26" s="1803"/>
      <c r="AC26" s="1803"/>
      <c r="AD26" s="1803"/>
      <c r="AE26" s="1803"/>
      <c r="AF26" s="1803"/>
      <c r="AG26" s="1803"/>
      <c r="AH26" s="1803"/>
      <c r="AI26" s="1803"/>
      <c r="AJ26" s="1803"/>
      <c r="AK26" s="1803"/>
      <c r="AL26" s="1803"/>
      <c r="AM26" s="1803"/>
      <c r="AN26" s="1803"/>
      <c r="AO26" s="1803"/>
      <c r="AP26" s="1803"/>
      <c r="AQ26" s="1803"/>
      <c r="AR26" s="1803"/>
      <c r="AS26" s="1803"/>
      <c r="AT26" s="1803"/>
      <c r="AU26" s="1803"/>
      <c r="AV26" s="1803"/>
      <c r="AW26" s="1803"/>
      <c r="AX26" s="1803"/>
      <c r="AY26" s="1803"/>
      <c r="AZ26" s="1803"/>
      <c r="BA26" s="177"/>
    </row>
    <row r="27" spans="1:54" s="257" customFormat="1" ht="8.1" customHeight="1">
      <c r="A27" s="261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</row>
    <row r="28" spans="1:54" s="257" customFormat="1" ht="24.95" customHeight="1">
      <c r="A28" s="177"/>
      <c r="B28" s="1052" t="s">
        <v>0</v>
      </c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2"/>
      <c r="Q28" s="1052"/>
      <c r="R28" s="1052"/>
      <c r="S28" s="1052"/>
      <c r="T28" s="1052"/>
      <c r="U28" s="1052"/>
      <c r="V28" s="1052"/>
      <c r="W28" s="1052"/>
      <c r="X28" s="1052"/>
      <c r="Y28" s="1053"/>
      <c r="Z28" s="1058" t="s">
        <v>302</v>
      </c>
      <c r="AA28" s="1052"/>
      <c r="AB28" s="1053"/>
      <c r="AC28" s="1061" t="s">
        <v>495</v>
      </c>
      <c r="AD28" s="1062"/>
      <c r="AE28" s="1062"/>
      <c r="AF28" s="1062"/>
      <c r="AG28" s="1062"/>
      <c r="AH28" s="1062"/>
      <c r="AI28" s="1062"/>
      <c r="AJ28" s="1062"/>
      <c r="AK28" s="1062"/>
      <c r="AL28" s="1062"/>
      <c r="AM28" s="1062"/>
      <c r="AN28" s="1062"/>
      <c r="AO28" s="1062"/>
      <c r="AP28" s="1062"/>
      <c r="AQ28" s="1062"/>
      <c r="AR28" s="1062"/>
      <c r="AS28" s="1062"/>
      <c r="AT28" s="1062"/>
      <c r="AU28" s="1062"/>
      <c r="AV28" s="1062"/>
      <c r="AW28" s="1062"/>
      <c r="AX28" s="1062"/>
      <c r="AY28" s="1062"/>
      <c r="AZ28" s="1062"/>
      <c r="BA28" s="177"/>
    </row>
    <row r="29" spans="1:54" s="257" customFormat="1" ht="24.95" customHeight="1">
      <c r="A29" s="177"/>
      <c r="B29" s="1054"/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4"/>
      <c r="X29" s="1054"/>
      <c r="Y29" s="1055"/>
      <c r="Z29" s="1059"/>
      <c r="AA29" s="1054"/>
      <c r="AB29" s="1055"/>
      <c r="AC29" s="1058" t="s">
        <v>1212</v>
      </c>
      <c r="AD29" s="1052"/>
      <c r="AE29" s="1052"/>
      <c r="AF29" s="1052"/>
      <c r="AG29" s="1052"/>
      <c r="AH29" s="1052"/>
      <c r="AI29" s="1052"/>
      <c r="AJ29" s="1053"/>
      <c r="AK29" s="1044" t="s">
        <v>1213</v>
      </c>
      <c r="AL29" s="1044"/>
      <c r="AM29" s="1044"/>
      <c r="AN29" s="1044"/>
      <c r="AO29" s="1044"/>
      <c r="AP29" s="1044"/>
      <c r="AQ29" s="1044"/>
      <c r="AR29" s="1044"/>
      <c r="AS29" s="1052" t="s">
        <v>1214</v>
      </c>
      <c r="AT29" s="1052"/>
      <c r="AU29" s="1052"/>
      <c r="AV29" s="1052"/>
      <c r="AW29" s="1052"/>
      <c r="AX29" s="1052"/>
      <c r="AY29" s="1052"/>
      <c r="AZ29" s="1052"/>
      <c r="BA29" s="177"/>
    </row>
    <row r="30" spans="1:54" s="257" customFormat="1" ht="24.95" customHeight="1">
      <c r="A30" s="177"/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7"/>
      <c r="Z30" s="1060"/>
      <c r="AA30" s="1056"/>
      <c r="AB30" s="1057"/>
      <c r="AC30" s="1060"/>
      <c r="AD30" s="1056"/>
      <c r="AE30" s="1056"/>
      <c r="AF30" s="1056"/>
      <c r="AG30" s="1056"/>
      <c r="AH30" s="1056"/>
      <c r="AI30" s="1056"/>
      <c r="AJ30" s="1057"/>
      <c r="AK30" s="1044"/>
      <c r="AL30" s="1044"/>
      <c r="AM30" s="1044"/>
      <c r="AN30" s="1044"/>
      <c r="AO30" s="1044"/>
      <c r="AP30" s="1044"/>
      <c r="AQ30" s="1044"/>
      <c r="AR30" s="1044"/>
      <c r="AS30" s="1056"/>
      <c r="AT30" s="1056"/>
      <c r="AU30" s="1056"/>
      <c r="AV30" s="1056"/>
      <c r="AW30" s="1056"/>
      <c r="AX30" s="1056"/>
      <c r="AY30" s="1056"/>
      <c r="AZ30" s="1056"/>
      <c r="BA30" s="177"/>
    </row>
    <row r="31" spans="1:54" s="378" customFormat="1" ht="15" customHeight="1">
      <c r="A31" s="258"/>
      <c r="B31" s="1181">
        <v>1</v>
      </c>
      <c r="C31" s="1181"/>
      <c r="D31" s="1181"/>
      <c r="E31" s="1181"/>
      <c r="F31" s="1181"/>
      <c r="G31" s="1181"/>
      <c r="H31" s="1181"/>
      <c r="I31" s="1181"/>
      <c r="J31" s="1181"/>
      <c r="K31" s="1181"/>
      <c r="L31" s="1181"/>
      <c r="M31" s="1181"/>
      <c r="N31" s="1181"/>
      <c r="O31" s="1181"/>
      <c r="P31" s="1181"/>
      <c r="Q31" s="1181"/>
      <c r="R31" s="1181"/>
      <c r="S31" s="1181"/>
      <c r="T31" s="1181"/>
      <c r="U31" s="1181"/>
      <c r="V31" s="1181"/>
      <c r="W31" s="1181"/>
      <c r="X31" s="1181"/>
      <c r="Y31" s="1182"/>
      <c r="Z31" s="1183" t="s">
        <v>307</v>
      </c>
      <c r="AA31" s="1181"/>
      <c r="AB31" s="1182"/>
      <c r="AC31" s="1183" t="s">
        <v>308</v>
      </c>
      <c r="AD31" s="1181"/>
      <c r="AE31" s="1181"/>
      <c r="AF31" s="1181"/>
      <c r="AG31" s="1181"/>
      <c r="AH31" s="1181"/>
      <c r="AI31" s="1181"/>
      <c r="AJ31" s="1182"/>
      <c r="AK31" s="1183" t="s">
        <v>309</v>
      </c>
      <c r="AL31" s="1181"/>
      <c r="AM31" s="1181"/>
      <c r="AN31" s="1181"/>
      <c r="AO31" s="1181"/>
      <c r="AP31" s="1181"/>
      <c r="AQ31" s="1181"/>
      <c r="AR31" s="1182"/>
      <c r="AS31" s="1183" t="s">
        <v>310</v>
      </c>
      <c r="AT31" s="1181"/>
      <c r="AU31" s="1181"/>
      <c r="AV31" s="1181"/>
      <c r="AW31" s="1181"/>
      <c r="AX31" s="1181"/>
      <c r="AY31" s="1181"/>
      <c r="AZ31" s="1181"/>
      <c r="BA31" s="379"/>
    </row>
    <row r="32" spans="1:54" s="333" customFormat="1" ht="18" customHeight="1">
      <c r="A32" s="179"/>
      <c r="B32" s="1830" t="s">
        <v>809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580" t="s">
        <v>7</v>
      </c>
      <c r="AA32" s="1580"/>
      <c r="AB32" s="1580"/>
      <c r="AC32" s="1172">
        <f>AC48</f>
        <v>0</v>
      </c>
      <c r="AD32" s="1044"/>
      <c r="AE32" s="1044"/>
      <c r="AF32" s="1044"/>
      <c r="AG32" s="1044"/>
      <c r="AH32" s="1044"/>
      <c r="AI32" s="1044"/>
      <c r="AJ32" s="1044"/>
      <c r="AK32" s="1172">
        <f>AK48</f>
        <v>0</v>
      </c>
      <c r="AL32" s="1044"/>
      <c r="AM32" s="1044"/>
      <c r="AN32" s="1044"/>
      <c r="AO32" s="1044"/>
      <c r="AP32" s="1044"/>
      <c r="AQ32" s="1044"/>
      <c r="AR32" s="1044"/>
      <c r="AS32" s="1172">
        <f>AS48</f>
        <v>0</v>
      </c>
      <c r="AT32" s="1044"/>
      <c r="AU32" s="1044"/>
      <c r="AV32" s="1044"/>
      <c r="AW32" s="1044"/>
      <c r="AX32" s="1044"/>
      <c r="AY32" s="1044"/>
      <c r="AZ32" s="1044"/>
      <c r="BA32" s="179"/>
    </row>
    <row r="33" spans="1:65" s="257" customFormat="1" ht="18" customHeight="1">
      <c r="A33" s="177"/>
      <c r="B33" s="1830" t="s">
        <v>808</v>
      </c>
      <c r="C33" s="1830"/>
      <c r="D33" s="1830"/>
      <c r="E33" s="1830"/>
      <c r="F33" s="1830"/>
      <c r="G33" s="1830"/>
      <c r="H33" s="1830"/>
      <c r="I33" s="1830"/>
      <c r="J33" s="1830"/>
      <c r="K33" s="1830"/>
      <c r="L33" s="1830"/>
      <c r="M33" s="1830"/>
      <c r="N33" s="1830"/>
      <c r="O33" s="1830"/>
      <c r="P33" s="1830"/>
      <c r="Q33" s="1830"/>
      <c r="R33" s="1830"/>
      <c r="S33" s="1830"/>
      <c r="T33" s="1830"/>
      <c r="U33" s="1830"/>
      <c r="V33" s="1830"/>
      <c r="W33" s="1830"/>
      <c r="X33" s="1830"/>
      <c r="Y33" s="1830"/>
      <c r="Z33" s="1041" t="s">
        <v>9</v>
      </c>
      <c r="AA33" s="1041"/>
      <c r="AB33" s="1041"/>
      <c r="AC33" s="1042">
        <f>SUM(AC35:AJ37)</f>
        <v>0</v>
      </c>
      <c r="AD33" s="1042"/>
      <c r="AE33" s="1042"/>
      <c r="AF33" s="1042"/>
      <c r="AG33" s="1042"/>
      <c r="AH33" s="1042"/>
      <c r="AI33" s="1042"/>
      <c r="AJ33" s="1042"/>
      <c r="AK33" s="1042">
        <f>SUM(AK35:AR37)</f>
        <v>0</v>
      </c>
      <c r="AL33" s="1042"/>
      <c r="AM33" s="1042"/>
      <c r="AN33" s="1042"/>
      <c r="AO33" s="1042"/>
      <c r="AP33" s="1042"/>
      <c r="AQ33" s="1042"/>
      <c r="AR33" s="1042"/>
      <c r="AS33" s="1042">
        <f>SUM(AS35:AZ37)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65" s="257" customFormat="1" ht="18" customHeight="1">
      <c r="A34" s="177"/>
      <c r="B34" s="1873" t="s">
        <v>50</v>
      </c>
      <c r="C34" s="1873"/>
      <c r="D34" s="1873"/>
      <c r="E34" s="1873"/>
      <c r="F34" s="1873"/>
      <c r="G34" s="1873"/>
      <c r="H34" s="1873"/>
      <c r="I34" s="1873"/>
      <c r="J34" s="1873"/>
      <c r="K34" s="1873"/>
      <c r="L34" s="1873"/>
      <c r="M34" s="1873"/>
      <c r="N34" s="1873"/>
      <c r="O34" s="1873"/>
      <c r="P34" s="1873"/>
      <c r="Q34" s="1873"/>
      <c r="R34" s="1873"/>
      <c r="S34" s="1873"/>
      <c r="T34" s="1873"/>
      <c r="U34" s="1873"/>
      <c r="V34" s="1873"/>
      <c r="W34" s="1873"/>
      <c r="X34" s="1873"/>
      <c r="Y34" s="1873"/>
      <c r="Z34" s="1041"/>
      <c r="AA34" s="1041"/>
      <c r="AB34" s="1041"/>
      <c r="AC34" s="1042"/>
      <c r="AD34" s="1042"/>
      <c r="AE34" s="1042"/>
      <c r="AF34" s="1042"/>
      <c r="AG34" s="1042"/>
      <c r="AH34" s="1042"/>
      <c r="AI34" s="1042"/>
      <c r="AJ34" s="1042"/>
      <c r="AK34" s="1042"/>
      <c r="AL34" s="1042"/>
      <c r="AM34" s="1042"/>
      <c r="AN34" s="1042"/>
      <c r="AO34" s="1042"/>
      <c r="AP34" s="1042"/>
      <c r="AQ34" s="1042"/>
      <c r="AR34" s="1042"/>
      <c r="AS34" s="1042"/>
      <c r="AT34" s="1042"/>
      <c r="AU34" s="1042"/>
      <c r="AV34" s="1042"/>
      <c r="AW34" s="1042"/>
      <c r="AX34" s="1042"/>
      <c r="AY34" s="1042"/>
      <c r="AZ34" s="1042"/>
      <c r="BA34" s="177"/>
    </row>
    <row r="35" spans="1:65" s="257" customFormat="1" ht="18" customHeight="1">
      <c r="A35" s="177"/>
      <c r="B35" s="1894">
        <f>B127</f>
        <v>0</v>
      </c>
      <c r="C35" s="1894"/>
      <c r="D35" s="1894"/>
      <c r="E35" s="1894"/>
      <c r="F35" s="1894"/>
      <c r="G35" s="1894"/>
      <c r="H35" s="1894"/>
      <c r="I35" s="1894"/>
      <c r="J35" s="1894"/>
      <c r="K35" s="1894"/>
      <c r="L35" s="1894"/>
      <c r="M35" s="1894"/>
      <c r="N35" s="1894"/>
      <c r="O35" s="1894"/>
      <c r="P35" s="1894"/>
      <c r="Q35" s="1894"/>
      <c r="R35" s="1894"/>
      <c r="S35" s="1894"/>
      <c r="T35" s="1894"/>
      <c r="U35" s="1894"/>
      <c r="V35" s="1894"/>
      <c r="W35" s="1894"/>
      <c r="X35" s="1894"/>
      <c r="Y35" s="1894"/>
      <c r="Z35" s="1041"/>
      <c r="AA35" s="1041"/>
      <c r="AB35" s="1041"/>
      <c r="AC35" s="1042">
        <f>Y127</f>
        <v>0</v>
      </c>
      <c r="AD35" s="1042"/>
      <c r="AE35" s="1042"/>
      <c r="AF35" s="1042"/>
      <c r="AG35" s="1042"/>
      <c r="AH35" s="1042"/>
      <c r="AI35" s="1042"/>
      <c r="AJ35" s="1042"/>
      <c r="AK35" s="1042">
        <f>AK127</f>
        <v>0</v>
      </c>
      <c r="AL35" s="1042"/>
      <c r="AM35" s="1042"/>
      <c r="AN35" s="1042"/>
      <c r="AO35" s="1042"/>
      <c r="AP35" s="1042"/>
      <c r="AQ35" s="1042"/>
      <c r="AR35" s="1042"/>
      <c r="AS35" s="1042">
        <f>AW127</f>
        <v>0</v>
      </c>
      <c r="AT35" s="1042"/>
      <c r="AU35" s="1042"/>
      <c r="AV35" s="1042"/>
      <c r="AW35" s="1042"/>
      <c r="AX35" s="1042"/>
      <c r="AY35" s="1042"/>
      <c r="AZ35" s="1042"/>
      <c r="BA35" s="177"/>
    </row>
    <row r="36" spans="1:65" s="257" customFormat="1">
      <c r="A36" s="177"/>
      <c r="B36" s="1873"/>
      <c r="C36" s="1873"/>
      <c r="D36" s="1873"/>
      <c r="E36" s="1873"/>
      <c r="F36" s="1873"/>
      <c r="G36" s="1873"/>
      <c r="H36" s="1873"/>
      <c r="I36" s="1873"/>
      <c r="J36" s="1873"/>
      <c r="K36" s="1873"/>
      <c r="L36" s="1873"/>
      <c r="M36" s="1873"/>
      <c r="N36" s="1873"/>
      <c r="O36" s="1873"/>
      <c r="P36" s="1873"/>
      <c r="Q36" s="1873"/>
      <c r="R36" s="1873"/>
      <c r="S36" s="1873"/>
      <c r="T36" s="1873"/>
      <c r="U36" s="1873"/>
      <c r="V36" s="1873"/>
      <c r="W36" s="1873"/>
      <c r="X36" s="1873"/>
      <c r="Y36" s="1873"/>
      <c r="Z36" s="1041"/>
      <c r="AA36" s="1041"/>
      <c r="AB36" s="1041"/>
      <c r="AC36" s="1042"/>
      <c r="AD36" s="1042"/>
      <c r="AE36" s="1042"/>
      <c r="AF36" s="1042"/>
      <c r="AG36" s="1042"/>
      <c r="AH36" s="1042"/>
      <c r="AI36" s="1042"/>
      <c r="AJ36" s="1042"/>
      <c r="AK36" s="1042"/>
      <c r="AL36" s="1042"/>
      <c r="AM36" s="1042"/>
      <c r="AN36" s="1042"/>
      <c r="AO36" s="1042"/>
      <c r="AP36" s="1042"/>
      <c r="AQ36" s="1042"/>
      <c r="AR36" s="1042"/>
      <c r="AS36" s="1042"/>
      <c r="AT36" s="1042"/>
      <c r="AU36" s="1042"/>
      <c r="AV36" s="1042"/>
      <c r="AW36" s="1042"/>
      <c r="AX36" s="1042"/>
      <c r="AY36" s="1042"/>
      <c r="AZ36" s="1042"/>
      <c r="BA36" s="177"/>
    </row>
    <row r="37" spans="1:65" s="257" customFormat="1" ht="18" customHeight="1">
      <c r="A37" s="177"/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1574"/>
      <c r="AA37" s="1430"/>
      <c r="AB37" s="1431"/>
      <c r="AC37" s="1042"/>
      <c r="AD37" s="1042"/>
      <c r="AE37" s="1042"/>
      <c r="AF37" s="1042"/>
      <c r="AG37" s="1042"/>
      <c r="AH37" s="1042"/>
      <c r="AI37" s="1042"/>
      <c r="AJ37" s="1042"/>
      <c r="AK37" s="1042"/>
      <c r="AL37" s="1042"/>
      <c r="AM37" s="1042"/>
      <c r="AN37" s="1042"/>
      <c r="AO37" s="1042"/>
      <c r="AP37" s="1042"/>
      <c r="AQ37" s="1042"/>
      <c r="AR37" s="1042"/>
      <c r="AS37" s="1042"/>
      <c r="AT37" s="1042"/>
      <c r="AU37" s="1042"/>
      <c r="AV37" s="1042"/>
      <c r="AW37" s="1042"/>
      <c r="AX37" s="1042"/>
      <c r="AY37" s="1042"/>
      <c r="AZ37" s="1042"/>
      <c r="BA37" s="177"/>
    </row>
    <row r="38" spans="1:65" s="257" customFormat="1" ht="15" customHeight="1">
      <c r="A38" s="177"/>
      <c r="B38" s="1048" t="s">
        <v>633</v>
      </c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49"/>
      <c r="U38" s="1049"/>
      <c r="V38" s="1049"/>
      <c r="W38" s="1049"/>
      <c r="X38" s="1049"/>
      <c r="Y38" s="1050"/>
      <c r="Z38" s="1041" t="s">
        <v>807</v>
      </c>
      <c r="AA38" s="1041"/>
      <c r="AB38" s="1041"/>
      <c r="AC38" s="1042"/>
      <c r="AD38" s="1042"/>
      <c r="AE38" s="1042"/>
      <c r="AF38" s="1042"/>
      <c r="AG38" s="1042"/>
      <c r="AH38" s="1042"/>
      <c r="AI38" s="1042"/>
      <c r="AJ38" s="1042"/>
      <c r="AK38" s="1042"/>
      <c r="AL38" s="1042"/>
      <c r="AM38" s="1042"/>
      <c r="AN38" s="1042"/>
      <c r="AO38" s="1042"/>
      <c r="AP38" s="1042"/>
      <c r="AQ38" s="1042"/>
      <c r="AR38" s="1042"/>
      <c r="AS38" s="1042"/>
      <c r="AT38" s="1042"/>
      <c r="AU38" s="1042"/>
      <c r="AV38" s="1042"/>
      <c r="AW38" s="1042"/>
      <c r="AX38" s="1042"/>
      <c r="AY38" s="1042"/>
      <c r="AZ38" s="1042"/>
      <c r="BA38" s="177"/>
    </row>
    <row r="39" spans="1:65" s="257" customFormat="1" ht="18" customHeight="1">
      <c r="A39" s="177"/>
      <c r="B39" s="1039" t="s">
        <v>338</v>
      </c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1" t="s">
        <v>339</v>
      </c>
      <c r="AA39" s="1041"/>
      <c r="AB39" s="1041"/>
      <c r="AC39" s="1042">
        <f>AC32+AC33</f>
        <v>0</v>
      </c>
      <c r="AD39" s="1042"/>
      <c r="AE39" s="1042"/>
      <c r="AF39" s="1042"/>
      <c r="AG39" s="1042"/>
      <c r="AH39" s="1042"/>
      <c r="AI39" s="1042"/>
      <c r="AJ39" s="1042"/>
      <c r="AK39" s="1042">
        <f>AK32+AK33</f>
        <v>0</v>
      </c>
      <c r="AL39" s="1042"/>
      <c r="AM39" s="1042"/>
      <c r="AN39" s="1042"/>
      <c r="AO39" s="1042"/>
      <c r="AP39" s="1042"/>
      <c r="AQ39" s="1042"/>
      <c r="AR39" s="1042"/>
      <c r="AS39" s="1042">
        <f>AS32+AS33</f>
        <v>0</v>
      </c>
      <c r="AT39" s="1042"/>
      <c r="AU39" s="1042"/>
      <c r="AV39" s="1042"/>
      <c r="AW39" s="1042"/>
      <c r="AX39" s="1042"/>
      <c r="AY39" s="1042"/>
      <c r="AZ39" s="1042"/>
      <c r="BA39" s="177"/>
    </row>
    <row r="40" spans="1:65" s="257" customFormat="1" ht="15" customHeight="1">
      <c r="A40" s="177"/>
      <c r="B40" s="700"/>
      <c r="C40" s="700"/>
      <c r="D40" s="700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700"/>
      <c r="Z40" s="700"/>
      <c r="AA40" s="700"/>
      <c r="AB40" s="700"/>
      <c r="AC40" s="700"/>
      <c r="AD40" s="700"/>
      <c r="AE40" s="700"/>
      <c r="AF40" s="700"/>
      <c r="AG40" s="700"/>
      <c r="AH40" s="700"/>
      <c r="AI40" s="700"/>
      <c r="AJ40" s="700"/>
      <c r="AK40" s="700"/>
      <c r="AL40" s="700"/>
      <c r="AM40" s="700"/>
      <c r="AN40" s="700"/>
      <c r="AO40" s="700"/>
      <c r="AP40" s="700"/>
      <c r="AQ40" s="700"/>
      <c r="AR40" s="700"/>
      <c r="AS40" s="700"/>
      <c r="AT40" s="700"/>
      <c r="AU40" s="700"/>
      <c r="AV40" s="700"/>
      <c r="AW40" s="700"/>
      <c r="AX40" s="700"/>
      <c r="AY40" s="700"/>
      <c r="AZ40" s="700"/>
      <c r="BA40" s="177"/>
    </row>
    <row r="41" spans="1:65" s="257" customFormat="1" ht="15" customHeight="1">
      <c r="A41" s="177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317"/>
      <c r="BB41" s="265"/>
      <c r="BC41" s="265"/>
      <c r="BD41" s="265"/>
      <c r="BE41" s="265"/>
      <c r="BF41" s="265"/>
      <c r="BG41" s="260"/>
      <c r="BH41" s="260"/>
      <c r="BI41" s="260"/>
      <c r="BJ41" s="260"/>
      <c r="BK41" s="260"/>
      <c r="BL41" s="260"/>
      <c r="BM41" s="260"/>
    </row>
    <row r="42" spans="1:65" s="257" customFormat="1" ht="18" customHeight="1">
      <c r="A42" s="177"/>
      <c r="B42" s="1803" t="s">
        <v>806</v>
      </c>
      <c r="C42" s="1803"/>
      <c r="D42" s="1803"/>
      <c r="E42" s="1803"/>
      <c r="F42" s="1803"/>
      <c r="G42" s="1803"/>
      <c r="H42" s="1803"/>
      <c r="I42" s="1803"/>
      <c r="J42" s="1803"/>
      <c r="K42" s="1803"/>
      <c r="L42" s="1803"/>
      <c r="M42" s="1803"/>
      <c r="N42" s="1803"/>
      <c r="O42" s="1803"/>
      <c r="P42" s="1803"/>
      <c r="Q42" s="1803"/>
      <c r="R42" s="1803"/>
      <c r="S42" s="1803"/>
      <c r="T42" s="1803"/>
      <c r="U42" s="1803"/>
      <c r="V42" s="1803"/>
      <c r="W42" s="1803"/>
      <c r="X42" s="1803"/>
      <c r="Y42" s="1803"/>
      <c r="Z42" s="1803"/>
      <c r="AA42" s="1803"/>
      <c r="AB42" s="1803"/>
      <c r="AC42" s="1803"/>
      <c r="AD42" s="1803"/>
      <c r="AE42" s="1803"/>
      <c r="AF42" s="1803"/>
      <c r="AG42" s="1803"/>
      <c r="AH42" s="1803"/>
      <c r="AI42" s="1803"/>
      <c r="AJ42" s="1803"/>
      <c r="AK42" s="1803"/>
      <c r="AL42" s="1803"/>
      <c r="AM42" s="1803"/>
      <c r="AN42" s="1803"/>
      <c r="AO42" s="1803"/>
      <c r="AP42" s="1803"/>
      <c r="AQ42" s="1803"/>
      <c r="AR42" s="1803"/>
      <c r="AS42" s="1803"/>
      <c r="AT42" s="1803"/>
      <c r="AU42" s="1803"/>
      <c r="AV42" s="1803"/>
      <c r="AW42" s="1803"/>
      <c r="AX42" s="1803"/>
      <c r="AY42" s="1803"/>
      <c r="AZ42" s="1803"/>
      <c r="BA42" s="177"/>
    </row>
    <row r="43" spans="1:65" s="257" customFormat="1" ht="8.1" customHeight="1">
      <c r="A43" s="261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</row>
    <row r="44" spans="1:65" s="257" customFormat="1" ht="24.95" customHeight="1">
      <c r="A44" s="177"/>
      <c r="B44" s="1052" t="s">
        <v>766</v>
      </c>
      <c r="C44" s="1052"/>
      <c r="D44" s="1052"/>
      <c r="E44" s="1052"/>
      <c r="F44" s="1052"/>
      <c r="G44" s="1052"/>
      <c r="H44" s="1052"/>
      <c r="I44" s="1052"/>
      <c r="J44" s="1052"/>
      <c r="K44" s="1052"/>
      <c r="L44" s="1052"/>
      <c r="M44" s="1052"/>
      <c r="N44" s="1052"/>
      <c r="O44" s="1052"/>
      <c r="P44" s="1052"/>
      <c r="Q44" s="1052"/>
      <c r="R44" s="1052"/>
      <c r="S44" s="1052"/>
      <c r="T44" s="1052"/>
      <c r="U44" s="1052"/>
      <c r="V44" s="1052"/>
      <c r="W44" s="1052"/>
      <c r="X44" s="1052"/>
      <c r="Y44" s="1053"/>
      <c r="Z44" s="1058" t="s">
        <v>302</v>
      </c>
      <c r="AA44" s="1052"/>
      <c r="AB44" s="1053"/>
      <c r="AC44" s="1061" t="s">
        <v>495</v>
      </c>
      <c r="AD44" s="1062"/>
      <c r="AE44" s="1062"/>
      <c r="AF44" s="1062"/>
      <c r="AG44" s="1062"/>
      <c r="AH44" s="1062"/>
      <c r="AI44" s="1062"/>
      <c r="AJ44" s="1062"/>
      <c r="AK44" s="1062"/>
      <c r="AL44" s="1062"/>
      <c r="AM44" s="1062"/>
      <c r="AN44" s="1062"/>
      <c r="AO44" s="1062"/>
      <c r="AP44" s="1062"/>
      <c r="AQ44" s="1062"/>
      <c r="AR44" s="1062"/>
      <c r="AS44" s="1062"/>
      <c r="AT44" s="1062"/>
      <c r="AU44" s="1062"/>
      <c r="AV44" s="1062"/>
      <c r="AW44" s="1062"/>
      <c r="AX44" s="1062"/>
      <c r="AY44" s="1062"/>
      <c r="AZ44" s="1062"/>
      <c r="BA44" s="177"/>
    </row>
    <row r="45" spans="1:65" s="257" customFormat="1" ht="24.95" customHeight="1">
      <c r="A45" s="177"/>
      <c r="B45" s="1054"/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4"/>
      <c r="R45" s="1054"/>
      <c r="S45" s="1054"/>
      <c r="T45" s="1054"/>
      <c r="U45" s="1054"/>
      <c r="V45" s="1054"/>
      <c r="W45" s="1054"/>
      <c r="X45" s="1054"/>
      <c r="Y45" s="1055"/>
      <c r="Z45" s="1059"/>
      <c r="AA45" s="1054"/>
      <c r="AB45" s="1055"/>
      <c r="AC45" s="1058" t="s">
        <v>1212</v>
      </c>
      <c r="AD45" s="1052"/>
      <c r="AE45" s="1052"/>
      <c r="AF45" s="1052"/>
      <c r="AG45" s="1052"/>
      <c r="AH45" s="1052"/>
      <c r="AI45" s="1052"/>
      <c r="AJ45" s="1053"/>
      <c r="AK45" s="1044" t="s">
        <v>1213</v>
      </c>
      <c r="AL45" s="1044"/>
      <c r="AM45" s="1044"/>
      <c r="AN45" s="1044"/>
      <c r="AO45" s="1044"/>
      <c r="AP45" s="1044"/>
      <c r="AQ45" s="1044"/>
      <c r="AR45" s="1044"/>
      <c r="AS45" s="1052" t="s">
        <v>1214</v>
      </c>
      <c r="AT45" s="1052"/>
      <c r="AU45" s="1052"/>
      <c r="AV45" s="1052"/>
      <c r="AW45" s="1052"/>
      <c r="AX45" s="1052"/>
      <c r="AY45" s="1052"/>
      <c r="AZ45" s="1052"/>
      <c r="BA45" s="177"/>
    </row>
    <row r="46" spans="1:65" s="257" customFormat="1" ht="24.95" customHeight="1">
      <c r="A46" s="177"/>
      <c r="B46" s="1056"/>
      <c r="C46" s="1056"/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6"/>
      <c r="T46" s="1056"/>
      <c r="U46" s="1056"/>
      <c r="V46" s="1056"/>
      <c r="W46" s="1056"/>
      <c r="X46" s="1056"/>
      <c r="Y46" s="1057"/>
      <c r="Z46" s="1060"/>
      <c r="AA46" s="1056"/>
      <c r="AB46" s="1057"/>
      <c r="AC46" s="1060"/>
      <c r="AD46" s="1056"/>
      <c r="AE46" s="1056"/>
      <c r="AF46" s="1056"/>
      <c r="AG46" s="1056"/>
      <c r="AH46" s="1056"/>
      <c r="AI46" s="1056"/>
      <c r="AJ46" s="1057"/>
      <c r="AK46" s="1044"/>
      <c r="AL46" s="1044"/>
      <c r="AM46" s="1044"/>
      <c r="AN46" s="1044"/>
      <c r="AO46" s="1044"/>
      <c r="AP46" s="1044"/>
      <c r="AQ46" s="1044"/>
      <c r="AR46" s="1044"/>
      <c r="AS46" s="1056"/>
      <c r="AT46" s="1056"/>
      <c r="AU46" s="1056"/>
      <c r="AV46" s="1056"/>
      <c r="AW46" s="1056"/>
      <c r="AX46" s="1056"/>
      <c r="AY46" s="1056"/>
      <c r="AZ46" s="1056"/>
      <c r="BA46" s="177"/>
    </row>
    <row r="47" spans="1:65" s="378" customFormat="1" ht="15" customHeight="1">
      <c r="A47" s="258"/>
      <c r="B47" s="1181">
        <v>1</v>
      </c>
      <c r="C47" s="1181"/>
      <c r="D47" s="1181"/>
      <c r="E47" s="1181"/>
      <c r="F47" s="1181"/>
      <c r="G47" s="1181"/>
      <c r="H47" s="1181"/>
      <c r="I47" s="1181"/>
      <c r="J47" s="1181"/>
      <c r="K47" s="1181"/>
      <c r="L47" s="1181"/>
      <c r="M47" s="1181"/>
      <c r="N47" s="1181"/>
      <c r="O47" s="1181"/>
      <c r="P47" s="1181"/>
      <c r="Q47" s="1181"/>
      <c r="R47" s="1181"/>
      <c r="S47" s="1181"/>
      <c r="T47" s="1181"/>
      <c r="U47" s="1181"/>
      <c r="V47" s="1181"/>
      <c r="W47" s="1181"/>
      <c r="X47" s="1181"/>
      <c r="Y47" s="1182"/>
      <c r="Z47" s="1183" t="s">
        <v>307</v>
      </c>
      <c r="AA47" s="1181"/>
      <c r="AB47" s="1182"/>
      <c r="AC47" s="1183" t="s">
        <v>308</v>
      </c>
      <c r="AD47" s="1181"/>
      <c r="AE47" s="1181"/>
      <c r="AF47" s="1181"/>
      <c r="AG47" s="1181"/>
      <c r="AH47" s="1181"/>
      <c r="AI47" s="1181"/>
      <c r="AJ47" s="1182"/>
      <c r="AK47" s="1183" t="s">
        <v>309</v>
      </c>
      <c r="AL47" s="1181"/>
      <c r="AM47" s="1181"/>
      <c r="AN47" s="1181"/>
      <c r="AO47" s="1181"/>
      <c r="AP47" s="1181"/>
      <c r="AQ47" s="1181"/>
      <c r="AR47" s="1182"/>
      <c r="AS47" s="1183" t="s">
        <v>310</v>
      </c>
      <c r="AT47" s="1181"/>
      <c r="AU47" s="1181"/>
      <c r="AV47" s="1181"/>
      <c r="AW47" s="1181"/>
      <c r="AX47" s="1181"/>
      <c r="AY47" s="1181"/>
      <c r="AZ47" s="1181"/>
      <c r="BA47" s="379"/>
    </row>
    <row r="48" spans="1:65" s="333" customFormat="1" ht="18" customHeight="1">
      <c r="A48" s="179"/>
      <c r="B48" s="1832" t="s">
        <v>1084</v>
      </c>
      <c r="C48" s="1833"/>
      <c r="D48" s="1833"/>
      <c r="E48" s="1833"/>
      <c r="F48" s="1833"/>
      <c r="G48" s="1833"/>
      <c r="H48" s="1833"/>
      <c r="I48" s="1833"/>
      <c r="J48" s="1833"/>
      <c r="K48" s="1833"/>
      <c r="L48" s="1833"/>
      <c r="M48" s="1833"/>
      <c r="N48" s="1833"/>
      <c r="O48" s="1833"/>
      <c r="P48" s="1833"/>
      <c r="Q48" s="1833"/>
      <c r="R48" s="1833"/>
      <c r="S48" s="1833"/>
      <c r="T48" s="1833"/>
      <c r="U48" s="1833"/>
      <c r="V48" s="1833"/>
      <c r="W48" s="1833"/>
      <c r="X48" s="1833"/>
      <c r="Y48" s="1834"/>
      <c r="Z48" s="1580" t="s">
        <v>7</v>
      </c>
      <c r="AA48" s="1580"/>
      <c r="AB48" s="1580"/>
      <c r="AC48" s="1172">
        <f>AW61</f>
        <v>0</v>
      </c>
      <c r="AD48" s="1044"/>
      <c r="AE48" s="1044"/>
      <c r="AF48" s="1044"/>
      <c r="AG48" s="1044"/>
      <c r="AH48" s="1044"/>
      <c r="AI48" s="1044"/>
      <c r="AJ48" s="1044"/>
      <c r="AK48" s="1172">
        <f>AW79</f>
        <v>0</v>
      </c>
      <c r="AL48" s="1044"/>
      <c r="AM48" s="1044"/>
      <c r="AN48" s="1044"/>
      <c r="AO48" s="1044"/>
      <c r="AP48" s="1044"/>
      <c r="AQ48" s="1044"/>
      <c r="AR48" s="1044"/>
      <c r="AS48" s="1172">
        <f>AW97</f>
        <v>0</v>
      </c>
      <c r="AT48" s="1044"/>
      <c r="AU48" s="1044"/>
      <c r="AV48" s="1044"/>
      <c r="AW48" s="1044"/>
      <c r="AX48" s="1044"/>
      <c r="AY48" s="1044"/>
      <c r="AZ48" s="1044"/>
      <c r="BA48" s="179"/>
    </row>
    <row r="49" spans="1:62" s="257" customFormat="1" ht="18" customHeight="1">
      <c r="A49" s="177"/>
      <c r="B49" s="1835"/>
      <c r="C49" s="1835"/>
      <c r="D49" s="1835"/>
      <c r="E49" s="1835"/>
      <c r="F49" s="1835"/>
      <c r="G49" s="1835"/>
      <c r="H49" s="1835"/>
      <c r="I49" s="1835"/>
      <c r="J49" s="1835"/>
      <c r="K49" s="1835"/>
      <c r="L49" s="1835"/>
      <c r="M49" s="1835"/>
      <c r="N49" s="1835"/>
      <c r="O49" s="1835"/>
      <c r="P49" s="1835"/>
      <c r="Q49" s="1835"/>
      <c r="R49" s="1835"/>
      <c r="S49" s="1835"/>
      <c r="T49" s="1835"/>
      <c r="U49" s="1835"/>
      <c r="V49" s="1835"/>
      <c r="W49" s="1835"/>
      <c r="X49" s="1835"/>
      <c r="Y49" s="1835"/>
      <c r="Z49" s="1041" t="s">
        <v>9</v>
      </c>
      <c r="AA49" s="1041"/>
      <c r="AB49" s="1041"/>
      <c r="AC49" s="1172"/>
      <c r="AD49" s="1044"/>
      <c r="AE49" s="1044"/>
      <c r="AF49" s="1044"/>
      <c r="AG49" s="1044"/>
      <c r="AH49" s="1044"/>
      <c r="AI49" s="1044"/>
      <c r="AJ49" s="1044"/>
      <c r="AK49" s="1172"/>
      <c r="AL49" s="1044"/>
      <c r="AM49" s="1044"/>
      <c r="AN49" s="1044"/>
      <c r="AO49" s="1044"/>
      <c r="AP49" s="1044"/>
      <c r="AQ49" s="1044"/>
      <c r="AR49" s="1044"/>
      <c r="AS49" s="1172"/>
      <c r="AT49" s="1044"/>
      <c r="AU49" s="1044"/>
      <c r="AV49" s="1044"/>
      <c r="AW49" s="1044"/>
      <c r="AX49" s="1044"/>
      <c r="AY49" s="1044"/>
      <c r="AZ49" s="1044"/>
      <c r="BA49" s="177"/>
    </row>
    <row r="50" spans="1:62" s="257" customFormat="1" ht="18" customHeight="1">
      <c r="A50" s="177"/>
      <c r="B50" s="1877"/>
      <c r="C50" s="1878"/>
      <c r="D50" s="1878"/>
      <c r="E50" s="1878"/>
      <c r="F50" s="1878"/>
      <c r="G50" s="1878"/>
      <c r="H50" s="1878"/>
      <c r="I50" s="1878"/>
      <c r="J50" s="1878"/>
      <c r="K50" s="1878"/>
      <c r="L50" s="1878"/>
      <c r="M50" s="1878"/>
      <c r="N50" s="1878"/>
      <c r="O50" s="1878"/>
      <c r="P50" s="1878"/>
      <c r="Q50" s="1878"/>
      <c r="R50" s="1878"/>
      <c r="S50" s="1878"/>
      <c r="T50" s="1878"/>
      <c r="U50" s="1878"/>
      <c r="V50" s="1878"/>
      <c r="W50" s="1878"/>
      <c r="X50" s="1878"/>
      <c r="Y50" s="1879"/>
      <c r="Z50" s="1041" t="s">
        <v>555</v>
      </c>
      <c r="AA50" s="1041"/>
      <c r="AB50" s="1041"/>
      <c r="AC50" s="1044"/>
      <c r="AD50" s="1044"/>
      <c r="AE50" s="1044"/>
      <c r="AF50" s="1044"/>
      <c r="AG50" s="1044"/>
      <c r="AH50" s="1044"/>
      <c r="AI50" s="1044"/>
      <c r="AJ50" s="1044"/>
      <c r="AK50" s="1044"/>
      <c r="AL50" s="1044"/>
      <c r="AM50" s="1044"/>
      <c r="AN50" s="1044"/>
      <c r="AO50" s="1044"/>
      <c r="AP50" s="1044"/>
      <c r="AQ50" s="1044"/>
      <c r="AR50" s="1044"/>
      <c r="AS50" s="1044"/>
      <c r="AT50" s="1044"/>
      <c r="AU50" s="1044"/>
      <c r="AV50" s="1044"/>
      <c r="AW50" s="1044"/>
      <c r="AX50" s="1044"/>
      <c r="AY50" s="1044"/>
      <c r="AZ50" s="1044"/>
      <c r="BA50" s="177"/>
    </row>
    <row r="51" spans="1:62" s="257" customFormat="1" ht="18" customHeight="1">
      <c r="A51" s="177"/>
      <c r="B51" s="1039" t="s">
        <v>338</v>
      </c>
      <c r="C51" s="1040"/>
      <c r="D51" s="1040"/>
      <c r="E51" s="1040"/>
      <c r="F51" s="1040"/>
      <c r="G51" s="1040"/>
      <c r="H51" s="1040"/>
      <c r="I51" s="1040"/>
      <c r="J51" s="1040"/>
      <c r="K51" s="1040"/>
      <c r="L51" s="1040"/>
      <c r="M51" s="1040"/>
      <c r="N51" s="1040"/>
      <c r="O51" s="1040"/>
      <c r="P51" s="1040"/>
      <c r="Q51" s="1040"/>
      <c r="R51" s="1040"/>
      <c r="S51" s="1040"/>
      <c r="T51" s="1040"/>
      <c r="U51" s="1040"/>
      <c r="V51" s="1040"/>
      <c r="W51" s="1040"/>
      <c r="X51" s="1040"/>
      <c r="Y51" s="1040"/>
      <c r="Z51" s="1041" t="s">
        <v>339</v>
      </c>
      <c r="AA51" s="1041"/>
      <c r="AB51" s="1041"/>
      <c r="AC51" s="1172">
        <f>SUM(AC48:AJ50)</f>
        <v>0</v>
      </c>
      <c r="AD51" s="1044"/>
      <c r="AE51" s="1044"/>
      <c r="AF51" s="1044"/>
      <c r="AG51" s="1044"/>
      <c r="AH51" s="1044"/>
      <c r="AI51" s="1044"/>
      <c r="AJ51" s="1044"/>
      <c r="AK51" s="1172">
        <f>SUM(AK48:AR50)</f>
        <v>0</v>
      </c>
      <c r="AL51" s="1044"/>
      <c r="AM51" s="1044"/>
      <c r="AN51" s="1044"/>
      <c r="AO51" s="1044"/>
      <c r="AP51" s="1044"/>
      <c r="AQ51" s="1044"/>
      <c r="AR51" s="1044"/>
      <c r="AS51" s="1172">
        <f>SUM(AS48:AZ50)</f>
        <v>0</v>
      </c>
      <c r="AT51" s="1044"/>
      <c r="AU51" s="1044"/>
      <c r="AV51" s="1044"/>
      <c r="AW51" s="1044"/>
      <c r="AX51" s="1044"/>
      <c r="AY51" s="1044"/>
      <c r="AZ51" s="1044"/>
      <c r="BA51" s="177"/>
    </row>
    <row r="53" spans="1:62" s="382" customFormat="1" ht="18" customHeight="1">
      <c r="A53" s="374"/>
      <c r="B53" s="1875" t="s">
        <v>805</v>
      </c>
      <c r="C53" s="1875"/>
      <c r="D53" s="1875"/>
      <c r="E53" s="1875"/>
      <c r="F53" s="1875"/>
      <c r="G53" s="1875"/>
      <c r="H53" s="1875"/>
      <c r="I53" s="1875"/>
      <c r="J53" s="1875"/>
      <c r="K53" s="1875"/>
      <c r="L53" s="1875"/>
      <c r="M53" s="1875"/>
      <c r="N53" s="1875"/>
      <c r="O53" s="1875"/>
      <c r="P53" s="1875"/>
      <c r="Q53" s="1875"/>
      <c r="R53" s="1875"/>
      <c r="S53" s="1875"/>
      <c r="T53" s="1875"/>
      <c r="U53" s="1875"/>
      <c r="V53" s="1875"/>
      <c r="W53" s="1875"/>
      <c r="X53" s="1875"/>
      <c r="Y53" s="1875"/>
      <c r="Z53" s="1875"/>
      <c r="AA53" s="1875"/>
      <c r="AB53" s="1875"/>
      <c r="AC53" s="1875"/>
      <c r="AD53" s="1875"/>
      <c r="AE53" s="1875"/>
      <c r="AF53" s="1875"/>
      <c r="AG53" s="1875"/>
      <c r="AH53" s="1875"/>
      <c r="AI53" s="1875"/>
      <c r="AJ53" s="1875"/>
      <c r="AK53" s="1875"/>
      <c r="AL53" s="1875"/>
      <c r="AM53" s="1875"/>
      <c r="AN53" s="1875"/>
      <c r="AO53" s="1875"/>
      <c r="AP53" s="1875"/>
      <c r="AQ53" s="1875"/>
      <c r="AR53" s="1875"/>
      <c r="AS53" s="1875"/>
      <c r="AT53" s="1875"/>
      <c r="AU53" s="1875"/>
      <c r="AV53" s="1875"/>
      <c r="AW53" s="1875"/>
      <c r="AX53" s="1875"/>
      <c r="AY53" s="1875"/>
      <c r="AZ53" s="1875"/>
      <c r="BA53" s="1875"/>
      <c r="BB53" s="1875"/>
      <c r="BC53" s="1875"/>
      <c r="BD53" s="1875"/>
      <c r="BE53" s="1875"/>
      <c r="BF53" s="1875"/>
    </row>
    <row r="54" spans="1:62" s="257" customFormat="1" ht="18" customHeight="1">
      <c r="A54" s="177"/>
      <c r="B54" s="1876" t="s">
        <v>1256</v>
      </c>
      <c r="C54" s="1876"/>
      <c r="D54" s="1876"/>
      <c r="E54" s="1876"/>
      <c r="F54" s="1876"/>
      <c r="G54" s="1876"/>
      <c r="H54" s="1876"/>
      <c r="I54" s="1876"/>
      <c r="J54" s="1876"/>
      <c r="K54" s="1876"/>
      <c r="L54" s="1876"/>
      <c r="M54" s="1876"/>
      <c r="N54" s="1876"/>
      <c r="O54" s="1876"/>
      <c r="P54" s="1876"/>
      <c r="Q54" s="1876"/>
      <c r="R54" s="1876"/>
      <c r="S54" s="1876"/>
      <c r="T54" s="1876"/>
      <c r="U54" s="1876"/>
      <c r="V54" s="1876"/>
      <c r="W54" s="1876"/>
      <c r="X54" s="1876"/>
      <c r="Y54" s="1876"/>
      <c r="Z54" s="1876"/>
      <c r="AA54" s="1876"/>
      <c r="AB54" s="1876"/>
      <c r="AC54" s="1876"/>
      <c r="AD54" s="1876"/>
      <c r="AE54" s="1876"/>
      <c r="AF54" s="1876"/>
      <c r="AG54" s="1876"/>
      <c r="AH54" s="1876"/>
      <c r="AI54" s="1876"/>
      <c r="AJ54" s="1876"/>
      <c r="AK54" s="1876"/>
      <c r="AL54" s="1876"/>
      <c r="AM54" s="1876"/>
      <c r="AN54" s="1876"/>
      <c r="AO54" s="1876"/>
      <c r="AP54" s="1876"/>
      <c r="AQ54" s="1876"/>
      <c r="AR54" s="1876"/>
      <c r="AS54" s="1876"/>
      <c r="AT54" s="1876"/>
      <c r="AU54" s="1876"/>
      <c r="AV54" s="1876"/>
      <c r="AW54" s="1876"/>
      <c r="AX54" s="1876"/>
      <c r="AY54" s="1876"/>
      <c r="AZ54" s="1876"/>
      <c r="BA54" s="1876"/>
      <c r="BB54" s="1876"/>
      <c r="BC54" s="1876"/>
      <c r="BD54" s="1876"/>
      <c r="BE54" s="1876"/>
      <c r="BF54" s="1876"/>
    </row>
    <row r="55" spans="1:62" ht="8.1" customHeight="1"/>
    <row r="56" spans="1:62" s="257" customFormat="1" ht="69.95" customHeight="1">
      <c r="A56" s="261"/>
      <c r="B56" s="1052" t="s">
        <v>793</v>
      </c>
      <c r="C56" s="1052"/>
      <c r="D56" s="1052"/>
      <c r="E56" s="1052"/>
      <c r="F56" s="1053"/>
      <c r="G56" s="1058" t="s">
        <v>804</v>
      </c>
      <c r="H56" s="1052"/>
      <c r="I56" s="1052"/>
      <c r="J56" s="1052"/>
      <c r="K56" s="1052"/>
      <c r="L56" s="1053"/>
      <c r="M56" s="1058" t="s">
        <v>803</v>
      </c>
      <c r="N56" s="1052"/>
      <c r="O56" s="1052"/>
      <c r="P56" s="1053"/>
      <c r="Q56" s="1044" t="s">
        <v>802</v>
      </c>
      <c r="R56" s="1044"/>
      <c r="S56" s="1044"/>
      <c r="T56" s="1044"/>
      <c r="U56" s="1044"/>
      <c r="V56" s="1044"/>
      <c r="W56" s="1052" t="s">
        <v>801</v>
      </c>
      <c r="X56" s="1052"/>
      <c r="Y56" s="1053"/>
      <c r="Z56" s="1058" t="s">
        <v>800</v>
      </c>
      <c r="AA56" s="1052"/>
      <c r="AB56" s="1053"/>
      <c r="AC56" s="1044" t="s">
        <v>742</v>
      </c>
      <c r="AD56" s="1044"/>
      <c r="AE56" s="1044"/>
      <c r="AF56" s="1044" t="s">
        <v>799</v>
      </c>
      <c r="AG56" s="1044"/>
      <c r="AH56" s="1044"/>
      <c r="AI56" s="1052" t="s">
        <v>798</v>
      </c>
      <c r="AJ56" s="1052"/>
      <c r="AK56" s="1052"/>
      <c r="AL56" s="1053"/>
      <c r="AM56" s="1058" t="s">
        <v>797</v>
      </c>
      <c r="AN56" s="1052"/>
      <c r="AO56" s="1053"/>
      <c r="AP56" s="1052" t="s">
        <v>796</v>
      </c>
      <c r="AQ56" s="1052"/>
      <c r="AR56" s="1053"/>
      <c r="AS56" s="1058" t="s">
        <v>795</v>
      </c>
      <c r="AT56" s="1052"/>
      <c r="AU56" s="1052"/>
      <c r="AV56" s="1053"/>
      <c r="AW56" s="1058" t="s">
        <v>794</v>
      </c>
      <c r="AX56" s="1052"/>
      <c r="AY56" s="1052"/>
      <c r="AZ56" s="1052"/>
      <c r="BA56" s="319"/>
      <c r="BB56" s="263"/>
      <c r="BC56" s="263"/>
      <c r="BD56" s="263"/>
      <c r="BE56" s="263"/>
      <c r="BF56" s="263"/>
      <c r="BG56" s="260"/>
      <c r="BH56" s="260"/>
      <c r="BI56" s="260"/>
      <c r="BJ56" s="260"/>
    </row>
    <row r="57" spans="1:62" s="257" customFormat="1" ht="39.950000000000003" customHeight="1">
      <c r="A57" s="261"/>
      <c r="B57" s="1056"/>
      <c r="C57" s="1056"/>
      <c r="D57" s="1056"/>
      <c r="E57" s="1056"/>
      <c r="F57" s="1057"/>
      <c r="G57" s="1060"/>
      <c r="H57" s="1056"/>
      <c r="I57" s="1056"/>
      <c r="J57" s="1056"/>
      <c r="K57" s="1056"/>
      <c r="L57" s="1057"/>
      <c r="M57" s="1060"/>
      <c r="N57" s="1056"/>
      <c r="O57" s="1056"/>
      <c r="P57" s="1057"/>
      <c r="Q57" s="1044"/>
      <c r="R57" s="1044"/>
      <c r="S57" s="1044"/>
      <c r="T57" s="1044"/>
      <c r="U57" s="1044"/>
      <c r="V57" s="1044"/>
      <c r="W57" s="1056"/>
      <c r="X57" s="1056"/>
      <c r="Y57" s="1057"/>
      <c r="Z57" s="1060"/>
      <c r="AA57" s="1056"/>
      <c r="AB57" s="1057"/>
      <c r="AC57" s="1044"/>
      <c r="AD57" s="1044"/>
      <c r="AE57" s="1044"/>
      <c r="AF57" s="1044"/>
      <c r="AG57" s="1044"/>
      <c r="AH57" s="1044"/>
      <c r="AI57" s="1056"/>
      <c r="AJ57" s="1056"/>
      <c r="AK57" s="1056"/>
      <c r="AL57" s="1057"/>
      <c r="AM57" s="1060"/>
      <c r="AN57" s="1056"/>
      <c r="AO57" s="1057"/>
      <c r="AP57" s="1056"/>
      <c r="AQ57" s="1056"/>
      <c r="AR57" s="1057"/>
      <c r="AS57" s="1060"/>
      <c r="AT57" s="1056"/>
      <c r="AU57" s="1056"/>
      <c r="AV57" s="1057"/>
      <c r="AW57" s="1060"/>
      <c r="AX57" s="1056"/>
      <c r="AY57" s="1056"/>
      <c r="AZ57" s="1056"/>
      <c r="BA57" s="319"/>
      <c r="BB57" s="263"/>
      <c r="BC57" s="263"/>
      <c r="BD57" s="263"/>
      <c r="BE57" s="263"/>
      <c r="BF57" s="263"/>
      <c r="BG57" s="260"/>
      <c r="BH57" s="260"/>
      <c r="BI57" s="260"/>
      <c r="BJ57" s="260"/>
    </row>
    <row r="58" spans="1:62" s="378" customFormat="1" ht="12.75">
      <c r="A58" s="379"/>
      <c r="B58" s="1814">
        <v>1</v>
      </c>
      <c r="C58" s="1814"/>
      <c r="D58" s="1814"/>
      <c r="E58" s="1814"/>
      <c r="F58" s="1812"/>
      <c r="G58" s="1874">
        <v>2</v>
      </c>
      <c r="H58" s="1814"/>
      <c r="I58" s="1814"/>
      <c r="J58" s="1814"/>
      <c r="K58" s="1814"/>
      <c r="L58" s="1814"/>
      <c r="M58" s="1874">
        <v>3</v>
      </c>
      <c r="N58" s="1814"/>
      <c r="O58" s="1814"/>
      <c r="P58" s="1812"/>
      <c r="Q58" s="1814">
        <v>4</v>
      </c>
      <c r="R58" s="1814"/>
      <c r="S58" s="1814"/>
      <c r="T58" s="1814"/>
      <c r="U58" s="1814"/>
      <c r="V58" s="1812"/>
      <c r="W58" s="1874">
        <v>5</v>
      </c>
      <c r="X58" s="1814"/>
      <c r="Y58" s="1812"/>
      <c r="Z58" s="1874">
        <v>6</v>
      </c>
      <c r="AA58" s="1814"/>
      <c r="AB58" s="1812"/>
      <c r="AC58" s="1874">
        <v>7</v>
      </c>
      <c r="AD58" s="1814"/>
      <c r="AE58" s="1812"/>
      <c r="AF58" s="1874">
        <v>8</v>
      </c>
      <c r="AG58" s="1814"/>
      <c r="AH58" s="1812"/>
      <c r="AI58" s="1874">
        <v>9</v>
      </c>
      <c r="AJ58" s="1814"/>
      <c r="AK58" s="1814"/>
      <c r="AL58" s="1812"/>
      <c r="AM58" s="1874">
        <v>10</v>
      </c>
      <c r="AN58" s="1814"/>
      <c r="AO58" s="1812"/>
      <c r="AP58" s="1874">
        <v>11</v>
      </c>
      <c r="AQ58" s="1814"/>
      <c r="AR58" s="1812"/>
      <c r="AS58" s="1874">
        <v>12</v>
      </c>
      <c r="AT58" s="1814"/>
      <c r="AU58" s="1814"/>
      <c r="AV58" s="1812"/>
      <c r="AW58" s="1874">
        <v>13</v>
      </c>
      <c r="AX58" s="1814"/>
      <c r="AY58" s="1814"/>
      <c r="AZ58" s="1814"/>
      <c r="BA58" s="379" t="s">
        <v>614</v>
      </c>
      <c r="BB58" s="243"/>
      <c r="BC58" s="243"/>
      <c r="BD58" s="243"/>
      <c r="BE58" s="243"/>
      <c r="BF58" s="243"/>
      <c r="BG58" s="243"/>
      <c r="BH58" s="243"/>
      <c r="BI58" s="243"/>
      <c r="BJ58" s="243"/>
    </row>
    <row r="59" spans="1:62" s="257" customFormat="1" ht="18" customHeight="1">
      <c r="A59" s="261"/>
      <c r="B59" s="1588">
        <v>33701000</v>
      </c>
      <c r="C59" s="1588"/>
      <c r="D59" s="1588"/>
      <c r="E59" s="1588"/>
      <c r="F59" s="1588"/>
      <c r="G59" s="1880" t="s">
        <v>1260</v>
      </c>
      <c r="H59" s="1881"/>
      <c r="I59" s="1881"/>
      <c r="J59" s="1881"/>
      <c r="K59" s="1881"/>
      <c r="L59" s="1882"/>
      <c r="M59" s="1880" t="s">
        <v>1261</v>
      </c>
      <c r="N59" s="1881"/>
      <c r="O59" s="1881"/>
      <c r="P59" s="1882"/>
      <c r="Q59" s="1880" t="s">
        <v>1262</v>
      </c>
      <c r="R59" s="1881"/>
      <c r="S59" s="1881"/>
      <c r="T59" s="1881"/>
      <c r="U59" s="1881"/>
      <c r="V59" s="1882"/>
      <c r="W59" s="1852">
        <v>2012</v>
      </c>
      <c r="X59" s="1852"/>
      <c r="Y59" s="1852"/>
      <c r="Z59" s="1588"/>
      <c r="AA59" s="1588"/>
      <c r="AB59" s="1588"/>
      <c r="AC59" s="1821">
        <f>AW59/AP59</f>
        <v>0</v>
      </c>
      <c r="AD59" s="1588"/>
      <c r="AE59" s="1588"/>
      <c r="AF59" s="1588">
        <v>12</v>
      </c>
      <c r="AG59" s="1588"/>
      <c r="AH59" s="1588"/>
      <c r="AI59" s="1588">
        <v>1</v>
      </c>
      <c r="AJ59" s="1588"/>
      <c r="AK59" s="1588"/>
      <c r="AL59" s="1588"/>
      <c r="AM59" s="1588">
        <v>1</v>
      </c>
      <c r="AN59" s="1588"/>
      <c r="AO59" s="1588"/>
      <c r="AP59" s="1588">
        <v>100</v>
      </c>
      <c r="AQ59" s="1588"/>
      <c r="AR59" s="1588"/>
      <c r="AS59" s="1588">
        <v>1</v>
      </c>
      <c r="AT59" s="1588"/>
      <c r="AU59" s="1588"/>
      <c r="AV59" s="1588"/>
      <c r="AW59" s="1839">
        <v>0</v>
      </c>
      <c r="AX59" s="1839"/>
      <c r="AY59" s="1839"/>
      <c r="AZ59" s="1839"/>
      <c r="BA59" s="180"/>
      <c r="BB59" s="264"/>
      <c r="BC59" s="264"/>
      <c r="BD59" s="264"/>
      <c r="BE59" s="264"/>
      <c r="BF59" s="264"/>
      <c r="BG59" s="260"/>
      <c r="BH59" s="260"/>
      <c r="BI59" s="260"/>
      <c r="BJ59" s="260"/>
    </row>
    <row r="60" spans="1:62" s="257" customFormat="1" ht="18" customHeight="1">
      <c r="A60" s="261"/>
      <c r="B60" s="1588"/>
      <c r="C60" s="1588"/>
      <c r="D60" s="1588"/>
      <c r="E60" s="1588"/>
      <c r="F60" s="1588"/>
      <c r="G60" s="1588"/>
      <c r="H60" s="1588"/>
      <c r="I60" s="1588"/>
      <c r="J60" s="1588"/>
      <c r="K60" s="1588"/>
      <c r="L60" s="1588"/>
      <c r="M60" s="1588"/>
      <c r="N60" s="1588"/>
      <c r="O60" s="1588"/>
      <c r="P60" s="1588"/>
      <c r="Q60" s="1588"/>
      <c r="R60" s="1588"/>
      <c r="S60" s="1588"/>
      <c r="T60" s="1588"/>
      <c r="U60" s="1588"/>
      <c r="V60" s="1588"/>
      <c r="W60" s="1588"/>
      <c r="X60" s="1588"/>
      <c r="Y60" s="1588"/>
      <c r="Z60" s="1588"/>
      <c r="AA60" s="1588"/>
      <c r="AB60" s="1588"/>
      <c r="AC60" s="1588"/>
      <c r="AD60" s="1588"/>
      <c r="AE60" s="1588"/>
      <c r="AF60" s="1588"/>
      <c r="AG60" s="1588"/>
      <c r="AH60" s="1588"/>
      <c r="AI60" s="1588"/>
      <c r="AJ60" s="1588"/>
      <c r="AK60" s="1588"/>
      <c r="AL60" s="1588"/>
      <c r="AM60" s="1588"/>
      <c r="AN60" s="1588"/>
      <c r="AO60" s="1588"/>
      <c r="AP60" s="1588"/>
      <c r="AQ60" s="1588"/>
      <c r="AR60" s="1588"/>
      <c r="AS60" s="1588"/>
      <c r="AT60" s="1588"/>
      <c r="AU60" s="1588"/>
      <c r="AV60" s="1588"/>
      <c r="AW60" s="1839"/>
      <c r="AX60" s="1839"/>
      <c r="AY60" s="1839"/>
      <c r="AZ60" s="1839"/>
      <c r="BA60" s="180"/>
      <c r="BB60" s="264"/>
      <c r="BC60" s="264"/>
      <c r="BD60" s="264"/>
      <c r="BE60" s="264"/>
      <c r="BF60" s="264"/>
      <c r="BG60" s="260"/>
      <c r="BH60" s="260"/>
      <c r="BI60" s="260"/>
      <c r="BJ60" s="260"/>
    </row>
    <row r="61" spans="1:62" s="257" customFormat="1" ht="18" customHeight="1">
      <c r="A61" s="261"/>
      <c r="B61" s="1800" t="s">
        <v>352</v>
      </c>
      <c r="C61" s="1800"/>
      <c r="D61" s="1800"/>
      <c r="E61" s="1800"/>
      <c r="F61" s="1800"/>
      <c r="G61" s="1228" t="s">
        <v>6</v>
      </c>
      <c r="H61" s="1228"/>
      <c r="I61" s="1228"/>
      <c r="J61" s="1228"/>
      <c r="K61" s="1228"/>
      <c r="L61" s="1228"/>
      <c r="M61" s="1228" t="s">
        <v>6</v>
      </c>
      <c r="N61" s="1228"/>
      <c r="O61" s="1228"/>
      <c r="P61" s="1228"/>
      <c r="Q61" s="1228" t="s">
        <v>6</v>
      </c>
      <c r="R61" s="1228"/>
      <c r="S61" s="1228"/>
      <c r="T61" s="1228"/>
      <c r="U61" s="1228"/>
      <c r="V61" s="1228"/>
      <c r="W61" s="1228" t="s">
        <v>6</v>
      </c>
      <c r="X61" s="1228"/>
      <c r="Y61" s="1228"/>
      <c r="Z61" s="1228" t="s">
        <v>6</v>
      </c>
      <c r="AA61" s="1228"/>
      <c r="AB61" s="1228"/>
      <c r="AC61" s="1228" t="s">
        <v>6</v>
      </c>
      <c r="AD61" s="1228"/>
      <c r="AE61" s="1228"/>
      <c r="AF61" s="1228" t="s">
        <v>6</v>
      </c>
      <c r="AG61" s="1228"/>
      <c r="AH61" s="1228"/>
      <c r="AI61" s="1228" t="s">
        <v>6</v>
      </c>
      <c r="AJ61" s="1228"/>
      <c r="AK61" s="1228"/>
      <c r="AL61" s="1228"/>
      <c r="AM61" s="1228" t="s">
        <v>6</v>
      </c>
      <c r="AN61" s="1228"/>
      <c r="AO61" s="1228"/>
      <c r="AP61" s="1228" t="s">
        <v>6</v>
      </c>
      <c r="AQ61" s="1228"/>
      <c r="AR61" s="1228"/>
      <c r="AS61" s="1228" t="s">
        <v>6</v>
      </c>
      <c r="AT61" s="1228"/>
      <c r="AU61" s="1228"/>
      <c r="AV61" s="1228"/>
      <c r="AW61" s="1839">
        <f>SUM(AW59:AZ60)</f>
        <v>0</v>
      </c>
      <c r="AX61" s="1839"/>
      <c r="AY61" s="1839"/>
      <c r="AZ61" s="1839"/>
      <c r="BA61" s="180"/>
      <c r="BB61" s="264"/>
      <c r="BC61" s="264"/>
      <c r="BD61" s="264"/>
      <c r="BE61" s="264"/>
      <c r="BF61" s="264"/>
      <c r="BG61" s="260"/>
      <c r="BH61" s="260"/>
      <c r="BI61" s="260"/>
      <c r="BJ61" s="260"/>
    </row>
    <row r="63" spans="1:62" s="257" customFormat="1" ht="26.25" hidden="1" customHeight="1">
      <c r="A63" s="261"/>
      <c r="B63" s="1052" t="s">
        <v>793</v>
      </c>
      <c r="C63" s="1052"/>
      <c r="D63" s="1052"/>
      <c r="E63" s="1052"/>
      <c r="F63" s="1053"/>
      <c r="G63" s="1058" t="s">
        <v>792</v>
      </c>
      <c r="H63" s="1052"/>
      <c r="I63" s="1052"/>
      <c r="J63" s="1053"/>
      <c r="K63" s="1044" t="s">
        <v>791</v>
      </c>
      <c r="L63" s="1044"/>
      <c r="M63" s="1044"/>
      <c r="N63" s="1044"/>
      <c r="O63" s="1044" t="s">
        <v>734</v>
      </c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 t="s">
        <v>790</v>
      </c>
      <c r="AQ63" s="1044"/>
      <c r="AR63" s="1044"/>
      <c r="AS63" s="1044"/>
      <c r="AT63" s="1044"/>
      <c r="AU63" s="1044"/>
      <c r="AV63" s="1044"/>
      <c r="AW63" s="1058" t="s">
        <v>789</v>
      </c>
      <c r="AX63" s="1052"/>
      <c r="AY63" s="1052"/>
      <c r="AZ63" s="1052"/>
      <c r="BA63" s="319"/>
      <c r="BB63" s="263"/>
      <c r="BC63" s="263"/>
      <c r="BD63" s="263"/>
      <c r="BE63" s="263"/>
      <c r="BF63" s="263"/>
      <c r="BG63" s="260"/>
      <c r="BH63" s="260"/>
      <c r="BI63" s="260"/>
      <c r="BJ63" s="260"/>
    </row>
    <row r="64" spans="1:62" s="257" customFormat="1" ht="36.75" hidden="1" customHeight="1">
      <c r="A64" s="261"/>
      <c r="B64" s="1054"/>
      <c r="C64" s="1054"/>
      <c r="D64" s="1054"/>
      <c r="E64" s="1054"/>
      <c r="F64" s="1055"/>
      <c r="G64" s="1059"/>
      <c r="H64" s="1054"/>
      <c r="I64" s="1054"/>
      <c r="J64" s="1055"/>
      <c r="K64" s="1044"/>
      <c r="L64" s="1044"/>
      <c r="M64" s="1044"/>
      <c r="N64" s="1044"/>
      <c r="O64" s="1044" t="s">
        <v>788</v>
      </c>
      <c r="P64" s="1044"/>
      <c r="Q64" s="1044"/>
      <c r="R64" s="1044"/>
      <c r="S64" s="1044"/>
      <c r="T64" s="1044"/>
      <c r="U64" s="1044"/>
      <c r="V64" s="1044" t="s">
        <v>787</v>
      </c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 t="s">
        <v>786</v>
      </c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59"/>
      <c r="AX64" s="1054"/>
      <c r="AY64" s="1054"/>
      <c r="AZ64" s="1054"/>
      <c r="BA64" s="319"/>
      <c r="BB64" s="263"/>
      <c r="BC64" s="263"/>
      <c r="BD64" s="263"/>
      <c r="BE64" s="263"/>
      <c r="BF64" s="263"/>
      <c r="BG64" s="260"/>
      <c r="BH64" s="260"/>
      <c r="BI64" s="260"/>
      <c r="BJ64" s="260"/>
    </row>
    <row r="65" spans="1:62" s="257" customFormat="1" ht="50.1" hidden="1" customHeight="1">
      <c r="A65" s="261"/>
      <c r="B65" s="1056"/>
      <c r="C65" s="1056"/>
      <c r="D65" s="1056"/>
      <c r="E65" s="1056"/>
      <c r="F65" s="1057"/>
      <c r="G65" s="1060"/>
      <c r="H65" s="1056"/>
      <c r="I65" s="1056"/>
      <c r="J65" s="1057"/>
      <c r="K65" s="1044"/>
      <c r="L65" s="1044"/>
      <c r="M65" s="1044"/>
      <c r="N65" s="1044"/>
      <c r="O65" s="1061" t="s">
        <v>725</v>
      </c>
      <c r="P65" s="1062"/>
      <c r="Q65" s="1168"/>
      <c r="R65" s="1044" t="s">
        <v>397</v>
      </c>
      <c r="S65" s="1044"/>
      <c r="T65" s="1044"/>
      <c r="U65" s="1044"/>
      <c r="V65" s="1061" t="s">
        <v>725</v>
      </c>
      <c r="W65" s="1062"/>
      <c r="X65" s="1168"/>
      <c r="Y65" s="1044" t="s">
        <v>785</v>
      </c>
      <c r="Z65" s="1044"/>
      <c r="AA65" s="1044"/>
      <c r="AB65" s="1044"/>
      <c r="AC65" s="1044"/>
      <c r="AD65" s="1044"/>
      <c r="AE65" s="1044" t="s">
        <v>397</v>
      </c>
      <c r="AF65" s="1044"/>
      <c r="AG65" s="1044"/>
      <c r="AH65" s="1044"/>
      <c r="AI65" s="1061" t="s">
        <v>725</v>
      </c>
      <c r="AJ65" s="1062"/>
      <c r="AK65" s="1168"/>
      <c r="AL65" s="1044" t="s">
        <v>397</v>
      </c>
      <c r="AM65" s="1044"/>
      <c r="AN65" s="1044"/>
      <c r="AO65" s="1044"/>
      <c r="AP65" s="1061" t="s">
        <v>725</v>
      </c>
      <c r="AQ65" s="1062"/>
      <c r="AR65" s="1168"/>
      <c r="AS65" s="1061" t="s">
        <v>397</v>
      </c>
      <c r="AT65" s="1062"/>
      <c r="AU65" s="1062"/>
      <c r="AV65" s="1168"/>
      <c r="AW65" s="1060"/>
      <c r="AX65" s="1056"/>
      <c r="AY65" s="1056"/>
      <c r="AZ65" s="1056"/>
      <c r="BA65" s="319"/>
      <c r="BB65" s="263"/>
      <c r="BC65" s="263"/>
      <c r="BD65" s="263"/>
      <c r="BE65" s="263"/>
      <c r="BF65" s="263"/>
      <c r="BG65" s="260"/>
      <c r="BH65" s="260"/>
      <c r="BI65" s="260"/>
      <c r="BJ65" s="260"/>
    </row>
    <row r="66" spans="1:62" s="378" customFormat="1" ht="13.5" hidden="1" thickBot="1">
      <c r="A66" s="381"/>
      <c r="B66" s="1287">
        <v>1</v>
      </c>
      <c r="C66" s="1287"/>
      <c r="D66" s="1287"/>
      <c r="E66" s="1287"/>
      <c r="F66" s="1286"/>
      <c r="G66" s="1883">
        <v>14</v>
      </c>
      <c r="H66" s="1883"/>
      <c r="I66" s="1883"/>
      <c r="J66" s="1883"/>
      <c r="K66" s="1883">
        <v>15</v>
      </c>
      <c r="L66" s="1883"/>
      <c r="M66" s="1883"/>
      <c r="N66" s="1883"/>
      <c r="O66" s="1883">
        <v>16</v>
      </c>
      <c r="P66" s="1883"/>
      <c r="Q66" s="1883"/>
      <c r="R66" s="1883">
        <v>17</v>
      </c>
      <c r="S66" s="1883"/>
      <c r="T66" s="1883"/>
      <c r="U66" s="1883"/>
      <c r="V66" s="1883">
        <v>18</v>
      </c>
      <c r="W66" s="1883"/>
      <c r="X66" s="1883"/>
      <c r="Y66" s="1883">
        <v>19</v>
      </c>
      <c r="Z66" s="1883"/>
      <c r="AA66" s="1883"/>
      <c r="AB66" s="1883"/>
      <c r="AC66" s="1883"/>
      <c r="AD66" s="1883"/>
      <c r="AE66" s="1883">
        <v>20</v>
      </c>
      <c r="AF66" s="1883"/>
      <c r="AG66" s="1883"/>
      <c r="AH66" s="1883"/>
      <c r="AI66" s="1883">
        <v>21</v>
      </c>
      <c r="AJ66" s="1883"/>
      <c r="AK66" s="1883"/>
      <c r="AL66" s="1883">
        <v>22</v>
      </c>
      <c r="AM66" s="1883"/>
      <c r="AN66" s="1883"/>
      <c r="AO66" s="1883"/>
      <c r="AP66" s="1883">
        <v>23</v>
      </c>
      <c r="AQ66" s="1883"/>
      <c r="AR66" s="1883"/>
      <c r="AS66" s="1285">
        <v>24</v>
      </c>
      <c r="AT66" s="1287"/>
      <c r="AU66" s="1287"/>
      <c r="AV66" s="1286"/>
      <c r="AW66" s="1285">
        <v>25</v>
      </c>
      <c r="AX66" s="1287"/>
      <c r="AY66" s="1287"/>
      <c r="AZ66" s="1287"/>
      <c r="BA66" s="379" t="s">
        <v>614</v>
      </c>
      <c r="BB66" s="243"/>
      <c r="BC66" s="243"/>
      <c r="BD66" s="243"/>
      <c r="BE66" s="243"/>
      <c r="BF66" s="243"/>
      <c r="BG66" s="243"/>
      <c r="BH66" s="243"/>
      <c r="BI66" s="243"/>
      <c r="BJ66" s="243"/>
    </row>
    <row r="67" spans="1:62" s="257" customFormat="1" ht="18" hidden="1" customHeight="1">
      <c r="A67" s="380"/>
      <c r="B67" s="1860"/>
      <c r="C67" s="1860"/>
      <c r="D67" s="1860"/>
      <c r="E67" s="1860"/>
      <c r="F67" s="1860"/>
      <c r="G67" s="1884"/>
      <c r="H67" s="1884"/>
      <c r="I67" s="1884"/>
      <c r="J67" s="1884"/>
      <c r="K67" s="1884"/>
      <c r="L67" s="1884"/>
      <c r="M67" s="1884"/>
      <c r="N67" s="1884"/>
      <c r="O67" s="1884"/>
      <c r="P67" s="1884"/>
      <c r="Q67" s="1884"/>
      <c r="R67" s="1884"/>
      <c r="S67" s="1884"/>
      <c r="T67" s="1884"/>
      <c r="U67" s="1884"/>
      <c r="V67" s="1884"/>
      <c r="W67" s="1884"/>
      <c r="X67" s="1884"/>
      <c r="Y67" s="1884"/>
      <c r="Z67" s="1884"/>
      <c r="AA67" s="1884"/>
      <c r="AB67" s="1884"/>
      <c r="AC67" s="1884"/>
      <c r="AD67" s="1884"/>
      <c r="AE67" s="1884"/>
      <c r="AF67" s="1884"/>
      <c r="AG67" s="1884"/>
      <c r="AH67" s="1884"/>
      <c r="AI67" s="1884"/>
      <c r="AJ67" s="1884"/>
      <c r="AK67" s="1884"/>
      <c r="AL67" s="1884"/>
      <c r="AM67" s="1884"/>
      <c r="AN67" s="1884"/>
      <c r="AO67" s="1884"/>
      <c r="AP67" s="1884"/>
      <c r="AQ67" s="1884"/>
      <c r="AR67" s="1884"/>
      <c r="AS67" s="1884"/>
      <c r="AT67" s="1884"/>
      <c r="AU67" s="1884"/>
      <c r="AV67" s="1884"/>
      <c r="AW67" s="1885"/>
      <c r="AX67" s="1885"/>
      <c r="AY67" s="1885"/>
      <c r="AZ67" s="1886"/>
      <c r="BA67" s="180"/>
      <c r="BB67" s="264"/>
      <c r="BC67" s="264"/>
      <c r="BD67" s="264"/>
      <c r="BE67" s="264"/>
      <c r="BF67" s="264"/>
      <c r="BG67" s="260"/>
      <c r="BH67" s="260"/>
      <c r="BI67" s="260"/>
      <c r="BJ67" s="260"/>
    </row>
    <row r="68" spans="1:62" s="257" customFormat="1" ht="18" hidden="1" customHeight="1">
      <c r="A68" s="380"/>
      <c r="B68" s="1627"/>
      <c r="C68" s="1627"/>
      <c r="D68" s="1627"/>
      <c r="E68" s="1627"/>
      <c r="F68" s="1627"/>
      <c r="G68" s="1588"/>
      <c r="H68" s="1588"/>
      <c r="I68" s="1588"/>
      <c r="J68" s="1588"/>
      <c r="K68" s="1588"/>
      <c r="L68" s="1588"/>
      <c r="M68" s="1588"/>
      <c r="N68" s="1588"/>
      <c r="O68" s="1588"/>
      <c r="P68" s="1588"/>
      <c r="Q68" s="1588"/>
      <c r="R68" s="1588"/>
      <c r="S68" s="1588"/>
      <c r="T68" s="1588"/>
      <c r="U68" s="1588"/>
      <c r="V68" s="1588"/>
      <c r="W68" s="1588"/>
      <c r="X68" s="1588"/>
      <c r="Y68" s="1588"/>
      <c r="Z68" s="1588"/>
      <c r="AA68" s="1588"/>
      <c r="AB68" s="1588"/>
      <c r="AC68" s="1588"/>
      <c r="AD68" s="1588"/>
      <c r="AE68" s="1588"/>
      <c r="AF68" s="1588"/>
      <c r="AG68" s="1588"/>
      <c r="AH68" s="1588"/>
      <c r="AI68" s="1588"/>
      <c r="AJ68" s="1588"/>
      <c r="AK68" s="1588"/>
      <c r="AL68" s="1588"/>
      <c r="AM68" s="1588"/>
      <c r="AN68" s="1588"/>
      <c r="AO68" s="1588"/>
      <c r="AP68" s="1588"/>
      <c r="AQ68" s="1588"/>
      <c r="AR68" s="1588"/>
      <c r="AS68" s="1588"/>
      <c r="AT68" s="1588"/>
      <c r="AU68" s="1588"/>
      <c r="AV68" s="1588"/>
      <c r="AW68" s="1588"/>
      <c r="AX68" s="1588"/>
      <c r="AY68" s="1588"/>
      <c r="AZ68" s="1887"/>
      <c r="BA68" s="180"/>
      <c r="BB68" s="264"/>
      <c r="BC68" s="264"/>
      <c r="BD68" s="264"/>
      <c r="BE68" s="264"/>
      <c r="BF68" s="264"/>
      <c r="BG68" s="260"/>
      <c r="BH68" s="260"/>
      <c r="BI68" s="260"/>
      <c r="BJ68" s="260"/>
    </row>
    <row r="69" spans="1:62" s="257" customFormat="1" ht="18" hidden="1" customHeight="1" thickBot="1">
      <c r="A69" s="380"/>
      <c r="B69" s="1854"/>
      <c r="C69" s="1854"/>
      <c r="D69" s="1854"/>
      <c r="E69" s="1854"/>
      <c r="F69" s="1854"/>
      <c r="G69" s="1588"/>
      <c r="H69" s="1588"/>
      <c r="I69" s="1588"/>
      <c r="J69" s="1588"/>
      <c r="K69" s="1588"/>
      <c r="L69" s="1588"/>
      <c r="M69" s="1588"/>
      <c r="N69" s="1588"/>
      <c r="O69" s="1588"/>
      <c r="P69" s="1588"/>
      <c r="Q69" s="1588"/>
      <c r="R69" s="1588"/>
      <c r="S69" s="1588"/>
      <c r="T69" s="1588"/>
      <c r="U69" s="1588"/>
      <c r="V69" s="1588"/>
      <c r="W69" s="1588"/>
      <c r="X69" s="1588"/>
      <c r="Y69" s="1588"/>
      <c r="Z69" s="1588"/>
      <c r="AA69" s="1588"/>
      <c r="AB69" s="1588"/>
      <c r="AC69" s="1588"/>
      <c r="AD69" s="1588"/>
      <c r="AE69" s="1588"/>
      <c r="AF69" s="1588"/>
      <c r="AG69" s="1588"/>
      <c r="AH69" s="1588"/>
      <c r="AI69" s="1588"/>
      <c r="AJ69" s="1588"/>
      <c r="AK69" s="1588"/>
      <c r="AL69" s="1588"/>
      <c r="AM69" s="1588"/>
      <c r="AN69" s="1588"/>
      <c r="AO69" s="1588"/>
      <c r="AP69" s="1588"/>
      <c r="AQ69" s="1588"/>
      <c r="AR69" s="1588"/>
      <c r="AS69" s="1588" t="s">
        <v>614</v>
      </c>
      <c r="AT69" s="1588"/>
      <c r="AU69" s="1588"/>
      <c r="AV69" s="1588"/>
      <c r="AW69" s="1588"/>
      <c r="AX69" s="1588"/>
      <c r="AY69" s="1588"/>
      <c r="AZ69" s="1887"/>
      <c r="BA69" s="180"/>
      <c r="BB69" s="264"/>
      <c r="BC69" s="264"/>
      <c r="BD69" s="264"/>
      <c r="BE69" s="264"/>
      <c r="BF69" s="264"/>
      <c r="BG69" s="260"/>
      <c r="BH69" s="260"/>
      <c r="BI69" s="260"/>
      <c r="BJ69" s="260"/>
    </row>
    <row r="70" spans="1:62" s="257" customFormat="1" ht="18" hidden="1" customHeight="1" thickBot="1">
      <c r="A70" s="261"/>
      <c r="B70" s="1891" t="s">
        <v>352</v>
      </c>
      <c r="C70" s="1891"/>
      <c r="D70" s="1891"/>
      <c r="E70" s="1891"/>
      <c r="F70" s="1892"/>
      <c r="G70" s="1290" t="s">
        <v>6</v>
      </c>
      <c r="H70" s="1888"/>
      <c r="I70" s="1888"/>
      <c r="J70" s="1888"/>
      <c r="K70" s="1888" t="s">
        <v>6</v>
      </c>
      <c r="L70" s="1888"/>
      <c r="M70" s="1888"/>
      <c r="N70" s="1888"/>
      <c r="O70" s="1888" t="s">
        <v>6</v>
      </c>
      <c r="P70" s="1888"/>
      <c r="Q70" s="1888"/>
      <c r="R70" s="1889"/>
      <c r="S70" s="1889"/>
      <c r="T70" s="1889"/>
      <c r="U70" s="1889"/>
      <c r="V70" s="1888" t="s">
        <v>6</v>
      </c>
      <c r="W70" s="1888"/>
      <c r="X70" s="1888"/>
      <c r="Y70" s="1888" t="s">
        <v>6</v>
      </c>
      <c r="Z70" s="1888"/>
      <c r="AA70" s="1888"/>
      <c r="AB70" s="1888"/>
      <c r="AC70" s="1888"/>
      <c r="AD70" s="1888"/>
      <c r="AE70" s="1889"/>
      <c r="AF70" s="1889"/>
      <c r="AG70" s="1889"/>
      <c r="AH70" s="1889"/>
      <c r="AI70" s="1888" t="s">
        <v>6</v>
      </c>
      <c r="AJ70" s="1888"/>
      <c r="AK70" s="1888"/>
      <c r="AL70" s="1889"/>
      <c r="AM70" s="1889"/>
      <c r="AN70" s="1889"/>
      <c r="AO70" s="1889"/>
      <c r="AP70" s="1888" t="s">
        <v>6</v>
      </c>
      <c r="AQ70" s="1888"/>
      <c r="AR70" s="1888"/>
      <c r="AS70" s="1798"/>
      <c r="AT70" s="1854"/>
      <c r="AU70" s="1854"/>
      <c r="AV70" s="1799"/>
      <c r="AW70" s="1798"/>
      <c r="AX70" s="1854"/>
      <c r="AY70" s="1854"/>
      <c r="AZ70" s="1890"/>
      <c r="BA70" s="180"/>
      <c r="BB70" s="264"/>
      <c r="BC70" s="264"/>
      <c r="BD70" s="264"/>
      <c r="BE70" s="264"/>
      <c r="BF70" s="264"/>
      <c r="BG70" s="260"/>
      <c r="BH70" s="260"/>
      <c r="BI70" s="260"/>
      <c r="BJ70" s="260"/>
    </row>
    <row r="71" spans="1:62" hidden="1"/>
    <row r="72" spans="1:62" s="257" customFormat="1" ht="18" customHeight="1">
      <c r="A72" s="177"/>
      <c r="B72" s="1876" t="s">
        <v>1257</v>
      </c>
      <c r="C72" s="1876"/>
      <c r="D72" s="1876"/>
      <c r="E72" s="1876"/>
      <c r="F72" s="1876"/>
      <c r="G72" s="1876"/>
      <c r="H72" s="1876"/>
      <c r="I72" s="1876"/>
      <c r="J72" s="1876"/>
      <c r="K72" s="1876"/>
      <c r="L72" s="1876"/>
      <c r="M72" s="1876"/>
      <c r="N72" s="1876"/>
      <c r="O72" s="1876"/>
      <c r="P72" s="1876"/>
      <c r="Q72" s="1876"/>
      <c r="R72" s="1876"/>
      <c r="S72" s="1876"/>
      <c r="T72" s="1876"/>
      <c r="U72" s="1876"/>
      <c r="V72" s="1876"/>
      <c r="W72" s="1876"/>
      <c r="X72" s="1876"/>
      <c r="Y72" s="1876"/>
      <c r="Z72" s="1876"/>
      <c r="AA72" s="1876"/>
      <c r="AB72" s="1876"/>
      <c r="AC72" s="1876"/>
      <c r="AD72" s="1876"/>
      <c r="AE72" s="1876"/>
      <c r="AF72" s="1876"/>
      <c r="AG72" s="1876"/>
      <c r="AH72" s="1876"/>
      <c r="AI72" s="1876"/>
      <c r="AJ72" s="1876"/>
      <c r="AK72" s="1876"/>
      <c r="AL72" s="1876"/>
      <c r="AM72" s="1876"/>
      <c r="AN72" s="1876"/>
      <c r="AO72" s="1876"/>
      <c r="AP72" s="1876"/>
      <c r="AQ72" s="1876"/>
      <c r="AR72" s="1876"/>
      <c r="AS72" s="1876"/>
      <c r="AT72" s="1876"/>
      <c r="AU72" s="1876"/>
      <c r="AV72" s="1876"/>
      <c r="AW72" s="1876"/>
      <c r="AX72" s="1876"/>
      <c r="AY72" s="1876"/>
      <c r="AZ72" s="1876"/>
      <c r="BA72" s="1876"/>
      <c r="BB72" s="1876"/>
      <c r="BC72" s="1876"/>
      <c r="BD72" s="1876"/>
      <c r="BE72" s="1876"/>
      <c r="BF72" s="1876"/>
    </row>
    <row r="73" spans="1:62" ht="8.1" customHeight="1"/>
    <row r="74" spans="1:62" s="257" customFormat="1" ht="69.95" customHeight="1">
      <c r="A74" s="261"/>
      <c r="B74" s="1052" t="s">
        <v>793</v>
      </c>
      <c r="C74" s="1052"/>
      <c r="D74" s="1052"/>
      <c r="E74" s="1052"/>
      <c r="F74" s="1053"/>
      <c r="G74" s="1058" t="s">
        <v>804</v>
      </c>
      <c r="H74" s="1052"/>
      <c r="I74" s="1052"/>
      <c r="J74" s="1052"/>
      <c r="K74" s="1052"/>
      <c r="L74" s="1053"/>
      <c r="M74" s="1058" t="s">
        <v>803</v>
      </c>
      <c r="N74" s="1052"/>
      <c r="O74" s="1052"/>
      <c r="P74" s="1053"/>
      <c r="Q74" s="1044" t="s">
        <v>802</v>
      </c>
      <c r="R74" s="1044"/>
      <c r="S74" s="1044"/>
      <c r="T74" s="1044"/>
      <c r="U74" s="1044"/>
      <c r="V74" s="1044"/>
      <c r="W74" s="1052" t="s">
        <v>801</v>
      </c>
      <c r="X74" s="1052"/>
      <c r="Y74" s="1053"/>
      <c r="Z74" s="1058" t="s">
        <v>800</v>
      </c>
      <c r="AA74" s="1052"/>
      <c r="AB74" s="1053"/>
      <c r="AC74" s="1044" t="s">
        <v>742</v>
      </c>
      <c r="AD74" s="1044"/>
      <c r="AE74" s="1044"/>
      <c r="AF74" s="1044" t="s">
        <v>799</v>
      </c>
      <c r="AG74" s="1044"/>
      <c r="AH74" s="1044"/>
      <c r="AI74" s="1052" t="s">
        <v>798</v>
      </c>
      <c r="AJ74" s="1052"/>
      <c r="AK74" s="1052"/>
      <c r="AL74" s="1053"/>
      <c r="AM74" s="1058" t="s">
        <v>797</v>
      </c>
      <c r="AN74" s="1052"/>
      <c r="AO74" s="1053"/>
      <c r="AP74" s="1052" t="s">
        <v>796</v>
      </c>
      <c r="AQ74" s="1052"/>
      <c r="AR74" s="1053"/>
      <c r="AS74" s="1058" t="s">
        <v>795</v>
      </c>
      <c r="AT74" s="1052"/>
      <c r="AU74" s="1052"/>
      <c r="AV74" s="1053"/>
      <c r="AW74" s="1058" t="s">
        <v>794</v>
      </c>
      <c r="AX74" s="1052"/>
      <c r="AY74" s="1052"/>
      <c r="AZ74" s="1052"/>
      <c r="BA74" s="319"/>
      <c r="BB74" s="263"/>
      <c r="BC74" s="263"/>
      <c r="BD74" s="263"/>
      <c r="BE74" s="263"/>
      <c r="BF74" s="263"/>
      <c r="BG74" s="260"/>
      <c r="BH74" s="260"/>
      <c r="BI74" s="260"/>
      <c r="BJ74" s="260"/>
    </row>
    <row r="75" spans="1:62" s="257" customFormat="1" ht="39.950000000000003" customHeight="1">
      <c r="A75" s="261"/>
      <c r="B75" s="1056"/>
      <c r="C75" s="1056"/>
      <c r="D75" s="1056"/>
      <c r="E75" s="1056"/>
      <c r="F75" s="1057"/>
      <c r="G75" s="1060"/>
      <c r="H75" s="1056"/>
      <c r="I75" s="1056"/>
      <c r="J75" s="1056"/>
      <c r="K75" s="1056"/>
      <c r="L75" s="1057"/>
      <c r="M75" s="1060"/>
      <c r="N75" s="1056"/>
      <c r="O75" s="1056"/>
      <c r="P75" s="1057"/>
      <c r="Q75" s="1044"/>
      <c r="R75" s="1044"/>
      <c r="S75" s="1044"/>
      <c r="T75" s="1044"/>
      <c r="U75" s="1044"/>
      <c r="V75" s="1044"/>
      <c r="W75" s="1056"/>
      <c r="X75" s="1056"/>
      <c r="Y75" s="1057"/>
      <c r="Z75" s="1060"/>
      <c r="AA75" s="1056"/>
      <c r="AB75" s="1057"/>
      <c r="AC75" s="1044"/>
      <c r="AD75" s="1044"/>
      <c r="AE75" s="1044"/>
      <c r="AF75" s="1044"/>
      <c r="AG75" s="1044"/>
      <c r="AH75" s="1044"/>
      <c r="AI75" s="1056"/>
      <c r="AJ75" s="1056"/>
      <c r="AK75" s="1056"/>
      <c r="AL75" s="1057"/>
      <c r="AM75" s="1060"/>
      <c r="AN75" s="1056"/>
      <c r="AO75" s="1057"/>
      <c r="AP75" s="1056"/>
      <c r="AQ75" s="1056"/>
      <c r="AR75" s="1057"/>
      <c r="AS75" s="1060"/>
      <c r="AT75" s="1056"/>
      <c r="AU75" s="1056"/>
      <c r="AV75" s="1057"/>
      <c r="AW75" s="1060"/>
      <c r="AX75" s="1056"/>
      <c r="AY75" s="1056"/>
      <c r="AZ75" s="1056"/>
      <c r="BA75" s="319"/>
      <c r="BB75" s="263"/>
      <c r="BC75" s="263"/>
      <c r="BD75" s="263"/>
      <c r="BE75" s="263"/>
      <c r="BF75" s="263"/>
      <c r="BG75" s="260"/>
      <c r="BH75" s="260"/>
      <c r="BI75" s="260"/>
      <c r="BJ75" s="260"/>
    </row>
    <row r="76" spans="1:62" s="378" customFormat="1" ht="12.75">
      <c r="A76" s="379"/>
      <c r="B76" s="1814">
        <v>1</v>
      </c>
      <c r="C76" s="1814"/>
      <c r="D76" s="1814"/>
      <c r="E76" s="1814"/>
      <c r="F76" s="1812"/>
      <c r="G76" s="1874">
        <v>2</v>
      </c>
      <c r="H76" s="1814"/>
      <c r="I76" s="1814"/>
      <c r="J76" s="1814"/>
      <c r="K76" s="1814"/>
      <c r="L76" s="1814"/>
      <c r="M76" s="1874">
        <v>3</v>
      </c>
      <c r="N76" s="1814"/>
      <c r="O76" s="1814"/>
      <c r="P76" s="1812"/>
      <c r="Q76" s="1814">
        <v>4</v>
      </c>
      <c r="R76" s="1814"/>
      <c r="S76" s="1814"/>
      <c r="T76" s="1814"/>
      <c r="U76" s="1814"/>
      <c r="V76" s="1812"/>
      <c r="W76" s="1874">
        <v>5</v>
      </c>
      <c r="X76" s="1814"/>
      <c r="Y76" s="1812"/>
      <c r="Z76" s="1874">
        <v>6</v>
      </c>
      <c r="AA76" s="1814"/>
      <c r="AB76" s="1812"/>
      <c r="AC76" s="1874">
        <v>7</v>
      </c>
      <c r="AD76" s="1814"/>
      <c r="AE76" s="1812"/>
      <c r="AF76" s="1874">
        <v>8</v>
      </c>
      <c r="AG76" s="1814"/>
      <c r="AH76" s="1812"/>
      <c r="AI76" s="1874">
        <v>9</v>
      </c>
      <c r="AJ76" s="1814"/>
      <c r="AK76" s="1814"/>
      <c r="AL76" s="1812"/>
      <c r="AM76" s="1874">
        <v>10</v>
      </c>
      <c r="AN76" s="1814"/>
      <c r="AO76" s="1812"/>
      <c r="AP76" s="1874">
        <v>11</v>
      </c>
      <c r="AQ76" s="1814"/>
      <c r="AR76" s="1812"/>
      <c r="AS76" s="1874">
        <v>12</v>
      </c>
      <c r="AT76" s="1814"/>
      <c r="AU76" s="1814"/>
      <c r="AV76" s="1812"/>
      <c r="AW76" s="1874">
        <v>13</v>
      </c>
      <c r="AX76" s="1814"/>
      <c r="AY76" s="1814"/>
      <c r="AZ76" s="1814"/>
      <c r="BA76" s="379" t="s">
        <v>614</v>
      </c>
      <c r="BB76" s="243"/>
      <c r="BC76" s="243"/>
      <c r="BD76" s="243"/>
      <c r="BE76" s="243"/>
      <c r="BF76" s="243"/>
      <c r="BG76" s="243"/>
      <c r="BH76" s="243"/>
      <c r="BI76" s="243"/>
      <c r="BJ76" s="243"/>
    </row>
    <row r="77" spans="1:62" s="257" customFormat="1" ht="18" customHeight="1">
      <c r="A77" s="261"/>
      <c r="B77" s="1588">
        <v>33701000</v>
      </c>
      <c r="C77" s="1588"/>
      <c r="D77" s="1588"/>
      <c r="E77" s="1588"/>
      <c r="F77" s="1588"/>
      <c r="G77" s="1880" t="s">
        <v>1260</v>
      </c>
      <c r="H77" s="1881"/>
      <c r="I77" s="1881"/>
      <c r="J77" s="1881"/>
      <c r="K77" s="1881"/>
      <c r="L77" s="1882"/>
      <c r="M77" s="1880" t="s">
        <v>1261</v>
      </c>
      <c r="N77" s="1881"/>
      <c r="O77" s="1881"/>
      <c r="P77" s="1882"/>
      <c r="Q77" s="1880" t="s">
        <v>1262</v>
      </c>
      <c r="R77" s="1881"/>
      <c r="S77" s="1881"/>
      <c r="T77" s="1881"/>
      <c r="U77" s="1881"/>
      <c r="V77" s="1882"/>
      <c r="W77" s="1852">
        <v>2012</v>
      </c>
      <c r="X77" s="1852"/>
      <c r="Y77" s="1852"/>
      <c r="Z77" s="1588"/>
      <c r="AA77" s="1588"/>
      <c r="AB77" s="1588"/>
      <c r="AC77" s="1821">
        <f>AW77/AP77</f>
        <v>0</v>
      </c>
      <c r="AD77" s="1588"/>
      <c r="AE77" s="1588"/>
      <c r="AF77" s="1588">
        <v>12</v>
      </c>
      <c r="AG77" s="1588"/>
      <c r="AH77" s="1588"/>
      <c r="AI77" s="1588">
        <v>1</v>
      </c>
      <c r="AJ77" s="1588"/>
      <c r="AK77" s="1588"/>
      <c r="AL77" s="1588"/>
      <c r="AM77" s="1588">
        <v>1</v>
      </c>
      <c r="AN77" s="1588"/>
      <c r="AO77" s="1588"/>
      <c r="AP77" s="1588">
        <v>100</v>
      </c>
      <c r="AQ77" s="1588"/>
      <c r="AR77" s="1588"/>
      <c r="AS77" s="1588">
        <v>1</v>
      </c>
      <c r="AT77" s="1588"/>
      <c r="AU77" s="1588"/>
      <c r="AV77" s="1588"/>
      <c r="AW77" s="1839">
        <v>0</v>
      </c>
      <c r="AX77" s="1839"/>
      <c r="AY77" s="1839"/>
      <c r="AZ77" s="1839"/>
      <c r="BA77" s="180"/>
      <c r="BB77" s="264"/>
      <c r="BC77" s="264"/>
      <c r="BD77" s="264"/>
      <c r="BE77" s="264"/>
      <c r="BF77" s="264"/>
      <c r="BG77" s="260"/>
      <c r="BH77" s="260"/>
      <c r="BI77" s="260"/>
      <c r="BJ77" s="260"/>
    </row>
    <row r="78" spans="1:62" s="257" customFormat="1" ht="18" customHeight="1">
      <c r="A78" s="261"/>
      <c r="B78" s="1588"/>
      <c r="C78" s="1588"/>
      <c r="D78" s="1588"/>
      <c r="E78" s="1588"/>
      <c r="F78" s="1588"/>
      <c r="G78" s="1588"/>
      <c r="H78" s="1588"/>
      <c r="I78" s="1588"/>
      <c r="J78" s="1588"/>
      <c r="K78" s="1588"/>
      <c r="L78" s="1588"/>
      <c r="M78" s="1588"/>
      <c r="N78" s="1588"/>
      <c r="O78" s="1588"/>
      <c r="P78" s="1588"/>
      <c r="Q78" s="1588"/>
      <c r="R78" s="1588"/>
      <c r="S78" s="1588"/>
      <c r="T78" s="1588"/>
      <c r="U78" s="1588"/>
      <c r="V78" s="1588"/>
      <c r="W78" s="1588"/>
      <c r="X78" s="1588"/>
      <c r="Y78" s="1588"/>
      <c r="Z78" s="1588"/>
      <c r="AA78" s="1588"/>
      <c r="AB78" s="1588"/>
      <c r="AC78" s="1588"/>
      <c r="AD78" s="1588"/>
      <c r="AE78" s="1588"/>
      <c r="AF78" s="1588"/>
      <c r="AG78" s="1588"/>
      <c r="AH78" s="1588"/>
      <c r="AI78" s="1588"/>
      <c r="AJ78" s="1588"/>
      <c r="AK78" s="1588"/>
      <c r="AL78" s="1588"/>
      <c r="AM78" s="1588"/>
      <c r="AN78" s="1588"/>
      <c r="AO78" s="1588"/>
      <c r="AP78" s="1588"/>
      <c r="AQ78" s="1588"/>
      <c r="AR78" s="1588"/>
      <c r="AS78" s="1588"/>
      <c r="AT78" s="1588"/>
      <c r="AU78" s="1588"/>
      <c r="AV78" s="1588"/>
      <c r="AW78" s="1839"/>
      <c r="AX78" s="1839"/>
      <c r="AY78" s="1839"/>
      <c r="AZ78" s="1839"/>
      <c r="BA78" s="180"/>
      <c r="BB78" s="264"/>
      <c r="BC78" s="264"/>
      <c r="BD78" s="264"/>
      <c r="BE78" s="264"/>
      <c r="BF78" s="264"/>
      <c r="BG78" s="260"/>
      <c r="BH78" s="260"/>
      <c r="BI78" s="260"/>
      <c r="BJ78" s="260"/>
    </row>
    <row r="79" spans="1:62" s="257" customFormat="1" ht="18" customHeight="1">
      <c r="A79" s="261"/>
      <c r="B79" s="1800" t="s">
        <v>352</v>
      </c>
      <c r="C79" s="1800"/>
      <c r="D79" s="1800"/>
      <c r="E79" s="1800"/>
      <c r="F79" s="1800"/>
      <c r="G79" s="1228" t="s">
        <v>6</v>
      </c>
      <c r="H79" s="1228"/>
      <c r="I79" s="1228"/>
      <c r="J79" s="1228"/>
      <c r="K79" s="1228"/>
      <c r="L79" s="1228"/>
      <c r="M79" s="1228" t="s">
        <v>6</v>
      </c>
      <c r="N79" s="1228"/>
      <c r="O79" s="1228"/>
      <c r="P79" s="1228"/>
      <c r="Q79" s="1228" t="s">
        <v>6</v>
      </c>
      <c r="R79" s="1228"/>
      <c r="S79" s="1228"/>
      <c r="T79" s="1228"/>
      <c r="U79" s="1228"/>
      <c r="V79" s="1228"/>
      <c r="W79" s="1228" t="s">
        <v>6</v>
      </c>
      <c r="X79" s="1228"/>
      <c r="Y79" s="1228"/>
      <c r="Z79" s="1228" t="s">
        <v>6</v>
      </c>
      <c r="AA79" s="1228"/>
      <c r="AB79" s="1228"/>
      <c r="AC79" s="1228" t="s">
        <v>6</v>
      </c>
      <c r="AD79" s="1228"/>
      <c r="AE79" s="1228"/>
      <c r="AF79" s="1228" t="s">
        <v>6</v>
      </c>
      <c r="AG79" s="1228"/>
      <c r="AH79" s="1228"/>
      <c r="AI79" s="1228" t="s">
        <v>6</v>
      </c>
      <c r="AJ79" s="1228"/>
      <c r="AK79" s="1228"/>
      <c r="AL79" s="1228"/>
      <c r="AM79" s="1228" t="s">
        <v>6</v>
      </c>
      <c r="AN79" s="1228"/>
      <c r="AO79" s="1228"/>
      <c r="AP79" s="1228" t="s">
        <v>6</v>
      </c>
      <c r="AQ79" s="1228"/>
      <c r="AR79" s="1228"/>
      <c r="AS79" s="1228" t="s">
        <v>6</v>
      </c>
      <c r="AT79" s="1228"/>
      <c r="AU79" s="1228"/>
      <c r="AV79" s="1228"/>
      <c r="AW79" s="1839">
        <f>SUM(AW77:AZ78)</f>
        <v>0</v>
      </c>
      <c r="AX79" s="1839"/>
      <c r="AY79" s="1839"/>
      <c r="AZ79" s="1839"/>
      <c r="BA79" s="180"/>
      <c r="BB79" s="264"/>
      <c r="BC79" s="264"/>
      <c r="BD79" s="264"/>
      <c r="BE79" s="264"/>
      <c r="BF79" s="264"/>
      <c r="BG79" s="260"/>
      <c r="BH79" s="260"/>
      <c r="BI79" s="260"/>
      <c r="BJ79" s="260"/>
    </row>
    <row r="81" spans="1:62" s="257" customFormat="1" ht="30" hidden="1" customHeight="1">
      <c r="A81" s="261"/>
      <c r="B81" s="1052" t="s">
        <v>793</v>
      </c>
      <c r="C81" s="1052"/>
      <c r="D81" s="1052"/>
      <c r="E81" s="1052"/>
      <c r="F81" s="1053"/>
      <c r="G81" s="1058" t="s">
        <v>792</v>
      </c>
      <c r="H81" s="1052"/>
      <c r="I81" s="1052"/>
      <c r="J81" s="1053"/>
      <c r="K81" s="1044" t="s">
        <v>791</v>
      </c>
      <c r="L81" s="1044"/>
      <c r="M81" s="1044"/>
      <c r="N81" s="1044"/>
      <c r="O81" s="1044" t="s">
        <v>734</v>
      </c>
      <c r="P81" s="1044"/>
      <c r="Q81" s="1044"/>
      <c r="R81" s="1044"/>
      <c r="S81" s="1044"/>
      <c r="T81" s="1044"/>
      <c r="U81" s="1044"/>
      <c r="V81" s="1044"/>
      <c r="W81" s="1044"/>
      <c r="X81" s="1044"/>
      <c r="Y81" s="1044"/>
      <c r="Z81" s="1044"/>
      <c r="AA81" s="1044"/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1044"/>
      <c r="AL81" s="1044"/>
      <c r="AM81" s="1044"/>
      <c r="AN81" s="1044"/>
      <c r="AO81" s="1044"/>
      <c r="AP81" s="1044" t="s">
        <v>790</v>
      </c>
      <c r="AQ81" s="1044"/>
      <c r="AR81" s="1044"/>
      <c r="AS81" s="1044"/>
      <c r="AT81" s="1044"/>
      <c r="AU81" s="1044"/>
      <c r="AV81" s="1044"/>
      <c r="AW81" s="1058" t="s">
        <v>789</v>
      </c>
      <c r="AX81" s="1052"/>
      <c r="AY81" s="1052"/>
      <c r="AZ81" s="1052"/>
      <c r="BA81" s="319"/>
      <c r="BB81" s="263"/>
      <c r="BC81" s="263"/>
      <c r="BD81" s="263"/>
      <c r="BE81" s="263"/>
      <c r="BF81" s="263"/>
      <c r="BG81" s="260"/>
      <c r="BH81" s="260"/>
      <c r="BI81" s="260"/>
      <c r="BJ81" s="260"/>
    </row>
    <row r="82" spans="1:62" s="257" customFormat="1" ht="39.950000000000003" hidden="1" customHeight="1">
      <c r="A82" s="261"/>
      <c r="B82" s="1054"/>
      <c r="C82" s="1054"/>
      <c r="D82" s="1054"/>
      <c r="E82" s="1054"/>
      <c r="F82" s="1055"/>
      <c r="G82" s="1059"/>
      <c r="H82" s="1054"/>
      <c r="I82" s="1054"/>
      <c r="J82" s="1055"/>
      <c r="K82" s="1044"/>
      <c r="L82" s="1044"/>
      <c r="M82" s="1044"/>
      <c r="N82" s="1044"/>
      <c r="O82" s="1044" t="s">
        <v>788</v>
      </c>
      <c r="P82" s="1044"/>
      <c r="Q82" s="1044"/>
      <c r="R82" s="1044"/>
      <c r="S82" s="1044"/>
      <c r="T82" s="1044"/>
      <c r="U82" s="1044"/>
      <c r="V82" s="1044" t="s">
        <v>787</v>
      </c>
      <c r="W82" s="1044"/>
      <c r="X82" s="1044"/>
      <c r="Y82" s="1044"/>
      <c r="Z82" s="1044"/>
      <c r="AA82" s="1044"/>
      <c r="AB82" s="1044"/>
      <c r="AC82" s="1044"/>
      <c r="AD82" s="1044"/>
      <c r="AE82" s="1044"/>
      <c r="AF82" s="1044"/>
      <c r="AG82" s="1044"/>
      <c r="AH82" s="1044"/>
      <c r="AI82" s="1044" t="s">
        <v>786</v>
      </c>
      <c r="AJ82" s="1044"/>
      <c r="AK82" s="1044"/>
      <c r="AL82" s="1044"/>
      <c r="AM82" s="1044"/>
      <c r="AN82" s="1044"/>
      <c r="AO82" s="1044"/>
      <c r="AP82" s="1044"/>
      <c r="AQ82" s="1044"/>
      <c r="AR82" s="1044"/>
      <c r="AS82" s="1044"/>
      <c r="AT82" s="1044"/>
      <c r="AU82" s="1044"/>
      <c r="AV82" s="1044"/>
      <c r="AW82" s="1059"/>
      <c r="AX82" s="1054"/>
      <c r="AY82" s="1054"/>
      <c r="AZ82" s="1054"/>
      <c r="BA82" s="319"/>
      <c r="BB82" s="263"/>
      <c r="BC82" s="263"/>
      <c r="BD82" s="263"/>
      <c r="BE82" s="263"/>
      <c r="BF82" s="263"/>
      <c r="BG82" s="260"/>
      <c r="BH82" s="260"/>
      <c r="BI82" s="260"/>
      <c r="BJ82" s="260"/>
    </row>
    <row r="83" spans="1:62" s="257" customFormat="1" ht="50.1" hidden="1" customHeight="1">
      <c r="A83" s="261"/>
      <c r="B83" s="1056"/>
      <c r="C83" s="1056"/>
      <c r="D83" s="1056"/>
      <c r="E83" s="1056"/>
      <c r="F83" s="1057"/>
      <c r="G83" s="1060"/>
      <c r="H83" s="1056"/>
      <c r="I83" s="1056"/>
      <c r="J83" s="1057"/>
      <c r="K83" s="1044"/>
      <c r="L83" s="1044"/>
      <c r="M83" s="1044"/>
      <c r="N83" s="1044"/>
      <c r="O83" s="1061" t="s">
        <v>725</v>
      </c>
      <c r="P83" s="1062"/>
      <c r="Q83" s="1168"/>
      <c r="R83" s="1044" t="s">
        <v>397</v>
      </c>
      <c r="S83" s="1044"/>
      <c r="T83" s="1044"/>
      <c r="U83" s="1044"/>
      <c r="V83" s="1061" t="s">
        <v>725</v>
      </c>
      <c r="W83" s="1062"/>
      <c r="X83" s="1168"/>
      <c r="Y83" s="1044" t="s">
        <v>785</v>
      </c>
      <c r="Z83" s="1044"/>
      <c r="AA83" s="1044"/>
      <c r="AB83" s="1044"/>
      <c r="AC83" s="1044"/>
      <c r="AD83" s="1044"/>
      <c r="AE83" s="1044" t="s">
        <v>397</v>
      </c>
      <c r="AF83" s="1044"/>
      <c r="AG83" s="1044"/>
      <c r="AH83" s="1044"/>
      <c r="AI83" s="1061" t="s">
        <v>725</v>
      </c>
      <c r="AJ83" s="1062"/>
      <c r="AK83" s="1168"/>
      <c r="AL83" s="1044" t="s">
        <v>397</v>
      </c>
      <c r="AM83" s="1044"/>
      <c r="AN83" s="1044"/>
      <c r="AO83" s="1044"/>
      <c r="AP83" s="1061" t="s">
        <v>725</v>
      </c>
      <c r="AQ83" s="1062"/>
      <c r="AR83" s="1168"/>
      <c r="AS83" s="1061" t="s">
        <v>397</v>
      </c>
      <c r="AT83" s="1062"/>
      <c r="AU83" s="1062"/>
      <c r="AV83" s="1168"/>
      <c r="AW83" s="1060"/>
      <c r="AX83" s="1056"/>
      <c r="AY83" s="1056"/>
      <c r="AZ83" s="1056"/>
      <c r="BA83" s="319"/>
      <c r="BB83" s="263"/>
      <c r="BC83" s="263"/>
      <c r="BD83" s="263"/>
      <c r="BE83" s="263"/>
      <c r="BF83" s="263"/>
      <c r="BG83" s="260"/>
      <c r="BH83" s="260"/>
      <c r="BI83" s="260"/>
      <c r="BJ83" s="260"/>
    </row>
    <row r="84" spans="1:62" s="378" customFormat="1" ht="13.5" hidden="1" thickBot="1">
      <c r="A84" s="379"/>
      <c r="B84" s="1287">
        <v>1</v>
      </c>
      <c r="C84" s="1287"/>
      <c r="D84" s="1287"/>
      <c r="E84" s="1287"/>
      <c r="F84" s="1286"/>
      <c r="G84" s="1883">
        <v>14</v>
      </c>
      <c r="H84" s="1883"/>
      <c r="I84" s="1883"/>
      <c r="J84" s="1883"/>
      <c r="K84" s="1883">
        <v>15</v>
      </c>
      <c r="L84" s="1883"/>
      <c r="M84" s="1883"/>
      <c r="N84" s="1883"/>
      <c r="O84" s="1883">
        <v>16</v>
      </c>
      <c r="P84" s="1883"/>
      <c r="Q84" s="1883"/>
      <c r="R84" s="1883">
        <v>17</v>
      </c>
      <c r="S84" s="1883"/>
      <c r="T84" s="1883"/>
      <c r="U84" s="1883"/>
      <c r="V84" s="1883">
        <v>18</v>
      </c>
      <c r="W84" s="1883"/>
      <c r="X84" s="1883"/>
      <c r="Y84" s="1883">
        <v>19</v>
      </c>
      <c r="Z84" s="1883"/>
      <c r="AA84" s="1883"/>
      <c r="AB84" s="1883"/>
      <c r="AC84" s="1883"/>
      <c r="AD84" s="1883"/>
      <c r="AE84" s="1883">
        <v>20</v>
      </c>
      <c r="AF84" s="1883"/>
      <c r="AG84" s="1883"/>
      <c r="AH84" s="1883"/>
      <c r="AI84" s="1883">
        <v>21</v>
      </c>
      <c r="AJ84" s="1883"/>
      <c r="AK84" s="1883"/>
      <c r="AL84" s="1883">
        <v>22</v>
      </c>
      <c r="AM84" s="1883"/>
      <c r="AN84" s="1883"/>
      <c r="AO84" s="1883"/>
      <c r="AP84" s="1883">
        <v>23</v>
      </c>
      <c r="AQ84" s="1883"/>
      <c r="AR84" s="1883"/>
      <c r="AS84" s="1285">
        <v>24</v>
      </c>
      <c r="AT84" s="1287"/>
      <c r="AU84" s="1287"/>
      <c r="AV84" s="1286"/>
      <c r="AW84" s="1285">
        <v>25</v>
      </c>
      <c r="AX84" s="1287"/>
      <c r="AY84" s="1287"/>
      <c r="AZ84" s="1287"/>
      <c r="BA84" s="379" t="s">
        <v>614</v>
      </c>
      <c r="BB84" s="243"/>
      <c r="BC84" s="243"/>
      <c r="BD84" s="243"/>
      <c r="BE84" s="243"/>
      <c r="BF84" s="243"/>
      <c r="BG84" s="243"/>
      <c r="BH84" s="243"/>
      <c r="BI84" s="243"/>
      <c r="BJ84" s="243"/>
    </row>
    <row r="85" spans="1:62" s="257" customFormat="1" ht="18" hidden="1" customHeight="1">
      <c r="A85" s="380"/>
      <c r="B85" s="1860"/>
      <c r="C85" s="1860"/>
      <c r="D85" s="1860"/>
      <c r="E85" s="1860"/>
      <c r="F85" s="1860"/>
      <c r="G85" s="1884"/>
      <c r="H85" s="1884"/>
      <c r="I85" s="1884"/>
      <c r="J85" s="1884"/>
      <c r="K85" s="1884"/>
      <c r="L85" s="1884"/>
      <c r="M85" s="1884"/>
      <c r="N85" s="1884"/>
      <c r="O85" s="1884"/>
      <c r="P85" s="1884"/>
      <c r="Q85" s="1884"/>
      <c r="R85" s="1884"/>
      <c r="S85" s="1884"/>
      <c r="T85" s="1884"/>
      <c r="U85" s="1884"/>
      <c r="V85" s="1884"/>
      <c r="W85" s="1884"/>
      <c r="X85" s="1884"/>
      <c r="Y85" s="1884"/>
      <c r="Z85" s="1884"/>
      <c r="AA85" s="1884"/>
      <c r="AB85" s="1884"/>
      <c r="AC85" s="1884"/>
      <c r="AD85" s="1884"/>
      <c r="AE85" s="1884"/>
      <c r="AF85" s="1884"/>
      <c r="AG85" s="1884"/>
      <c r="AH85" s="1884"/>
      <c r="AI85" s="1884"/>
      <c r="AJ85" s="1884"/>
      <c r="AK85" s="1884"/>
      <c r="AL85" s="1884"/>
      <c r="AM85" s="1884"/>
      <c r="AN85" s="1884"/>
      <c r="AO85" s="1884"/>
      <c r="AP85" s="1884"/>
      <c r="AQ85" s="1884"/>
      <c r="AR85" s="1884"/>
      <c r="AS85" s="1884"/>
      <c r="AT85" s="1884"/>
      <c r="AU85" s="1884"/>
      <c r="AV85" s="1884"/>
      <c r="AW85" s="1885"/>
      <c r="AX85" s="1885"/>
      <c r="AY85" s="1885"/>
      <c r="AZ85" s="1886"/>
      <c r="BA85" s="180"/>
      <c r="BB85" s="264"/>
      <c r="BC85" s="264"/>
      <c r="BD85" s="264"/>
      <c r="BE85" s="264"/>
      <c r="BF85" s="264"/>
      <c r="BG85" s="260"/>
      <c r="BH85" s="260"/>
      <c r="BI85" s="260"/>
      <c r="BJ85" s="260"/>
    </row>
    <row r="86" spans="1:62" s="257" customFormat="1" ht="18" hidden="1" customHeight="1">
      <c r="A86" s="380"/>
      <c r="B86" s="1627"/>
      <c r="C86" s="1627"/>
      <c r="D86" s="1627"/>
      <c r="E86" s="1627"/>
      <c r="F86" s="1627"/>
      <c r="G86" s="1588"/>
      <c r="H86" s="1588"/>
      <c r="I86" s="1588"/>
      <c r="J86" s="1588"/>
      <c r="K86" s="1588"/>
      <c r="L86" s="1588"/>
      <c r="M86" s="1588"/>
      <c r="N86" s="1588"/>
      <c r="O86" s="1588"/>
      <c r="P86" s="1588"/>
      <c r="Q86" s="1588"/>
      <c r="R86" s="1588"/>
      <c r="S86" s="1588"/>
      <c r="T86" s="1588"/>
      <c r="U86" s="1588"/>
      <c r="V86" s="1588"/>
      <c r="W86" s="1588"/>
      <c r="X86" s="1588"/>
      <c r="Y86" s="1588"/>
      <c r="Z86" s="1588"/>
      <c r="AA86" s="1588"/>
      <c r="AB86" s="1588"/>
      <c r="AC86" s="1588"/>
      <c r="AD86" s="1588"/>
      <c r="AE86" s="1588"/>
      <c r="AF86" s="1588"/>
      <c r="AG86" s="1588"/>
      <c r="AH86" s="1588"/>
      <c r="AI86" s="1588"/>
      <c r="AJ86" s="1588"/>
      <c r="AK86" s="1588"/>
      <c r="AL86" s="1588"/>
      <c r="AM86" s="1588"/>
      <c r="AN86" s="1588"/>
      <c r="AO86" s="1588"/>
      <c r="AP86" s="1588"/>
      <c r="AQ86" s="1588"/>
      <c r="AR86" s="1588"/>
      <c r="AS86" s="1588"/>
      <c r="AT86" s="1588"/>
      <c r="AU86" s="1588"/>
      <c r="AV86" s="1588"/>
      <c r="AW86" s="1588"/>
      <c r="AX86" s="1588"/>
      <c r="AY86" s="1588"/>
      <c r="AZ86" s="1887"/>
      <c r="BA86" s="180"/>
      <c r="BB86" s="264"/>
      <c r="BC86" s="264"/>
      <c r="BD86" s="264"/>
      <c r="BE86" s="264"/>
      <c r="BF86" s="264"/>
      <c r="BG86" s="260"/>
      <c r="BH86" s="260"/>
      <c r="BI86" s="260"/>
      <c r="BJ86" s="260"/>
    </row>
    <row r="87" spans="1:62" s="257" customFormat="1" ht="18" hidden="1" customHeight="1" thickBot="1">
      <c r="A87" s="380"/>
      <c r="B87" s="1854"/>
      <c r="C87" s="1854"/>
      <c r="D87" s="1854"/>
      <c r="E87" s="1854"/>
      <c r="F87" s="1854"/>
      <c r="G87" s="1588"/>
      <c r="H87" s="1588"/>
      <c r="I87" s="1588"/>
      <c r="J87" s="1588"/>
      <c r="K87" s="1588"/>
      <c r="L87" s="1588"/>
      <c r="M87" s="1588"/>
      <c r="N87" s="1588"/>
      <c r="O87" s="1588"/>
      <c r="P87" s="1588"/>
      <c r="Q87" s="1588"/>
      <c r="R87" s="1588"/>
      <c r="S87" s="1588"/>
      <c r="T87" s="1588"/>
      <c r="U87" s="1588"/>
      <c r="V87" s="1588"/>
      <c r="W87" s="1588"/>
      <c r="X87" s="1588"/>
      <c r="Y87" s="1588"/>
      <c r="Z87" s="1588"/>
      <c r="AA87" s="1588"/>
      <c r="AB87" s="1588"/>
      <c r="AC87" s="1588"/>
      <c r="AD87" s="1588"/>
      <c r="AE87" s="1588"/>
      <c r="AF87" s="1588"/>
      <c r="AG87" s="1588"/>
      <c r="AH87" s="1588"/>
      <c r="AI87" s="1588"/>
      <c r="AJ87" s="1588"/>
      <c r="AK87" s="1588"/>
      <c r="AL87" s="1588"/>
      <c r="AM87" s="1588"/>
      <c r="AN87" s="1588"/>
      <c r="AO87" s="1588"/>
      <c r="AP87" s="1588"/>
      <c r="AQ87" s="1588"/>
      <c r="AR87" s="1588"/>
      <c r="AS87" s="1588" t="s">
        <v>614</v>
      </c>
      <c r="AT87" s="1588"/>
      <c r="AU87" s="1588"/>
      <c r="AV87" s="1588"/>
      <c r="AW87" s="1588"/>
      <c r="AX87" s="1588"/>
      <c r="AY87" s="1588"/>
      <c r="AZ87" s="1887"/>
      <c r="BA87" s="180"/>
      <c r="BB87" s="264"/>
      <c r="BC87" s="264"/>
      <c r="BD87" s="264"/>
      <c r="BE87" s="264"/>
      <c r="BF87" s="264"/>
      <c r="BG87" s="260"/>
      <c r="BH87" s="260"/>
      <c r="BI87" s="260"/>
      <c r="BJ87" s="260"/>
    </row>
    <row r="88" spans="1:62" s="257" customFormat="1" ht="18" hidden="1" customHeight="1" thickBot="1">
      <c r="A88" s="261"/>
      <c r="B88" s="1891" t="s">
        <v>352</v>
      </c>
      <c r="C88" s="1891"/>
      <c r="D88" s="1891"/>
      <c r="E88" s="1891"/>
      <c r="F88" s="1892"/>
      <c r="G88" s="1290" t="s">
        <v>6</v>
      </c>
      <c r="H88" s="1888"/>
      <c r="I88" s="1888"/>
      <c r="J88" s="1888"/>
      <c r="K88" s="1888" t="s">
        <v>6</v>
      </c>
      <c r="L88" s="1888"/>
      <c r="M88" s="1888"/>
      <c r="N88" s="1888"/>
      <c r="O88" s="1888" t="s">
        <v>6</v>
      </c>
      <c r="P88" s="1888"/>
      <c r="Q88" s="1888"/>
      <c r="R88" s="1889"/>
      <c r="S88" s="1889"/>
      <c r="T88" s="1889"/>
      <c r="U88" s="1889"/>
      <c r="V88" s="1888" t="s">
        <v>6</v>
      </c>
      <c r="W88" s="1888"/>
      <c r="X88" s="1888"/>
      <c r="Y88" s="1888" t="s">
        <v>6</v>
      </c>
      <c r="Z88" s="1888"/>
      <c r="AA88" s="1888"/>
      <c r="AB88" s="1888"/>
      <c r="AC88" s="1888"/>
      <c r="AD88" s="1888"/>
      <c r="AE88" s="1889"/>
      <c r="AF88" s="1889"/>
      <c r="AG88" s="1889"/>
      <c r="AH88" s="1889"/>
      <c r="AI88" s="1888" t="s">
        <v>6</v>
      </c>
      <c r="AJ88" s="1888"/>
      <c r="AK88" s="1888"/>
      <c r="AL88" s="1889"/>
      <c r="AM88" s="1889"/>
      <c r="AN88" s="1889"/>
      <c r="AO88" s="1889"/>
      <c r="AP88" s="1888" t="s">
        <v>6</v>
      </c>
      <c r="AQ88" s="1888"/>
      <c r="AR88" s="1888"/>
      <c r="AS88" s="1798"/>
      <c r="AT88" s="1854"/>
      <c r="AU88" s="1854"/>
      <c r="AV88" s="1799"/>
      <c r="AW88" s="1798"/>
      <c r="AX88" s="1854"/>
      <c r="AY88" s="1854"/>
      <c r="AZ88" s="1890"/>
      <c r="BA88" s="180"/>
      <c r="BB88" s="264"/>
      <c r="BC88" s="264"/>
      <c r="BD88" s="264"/>
      <c r="BE88" s="264"/>
      <c r="BF88" s="264"/>
      <c r="BG88" s="260"/>
      <c r="BH88" s="260"/>
      <c r="BI88" s="260"/>
      <c r="BJ88" s="260"/>
    </row>
    <row r="89" spans="1:62" hidden="1"/>
    <row r="90" spans="1:62" s="257" customFormat="1" ht="18" customHeight="1">
      <c r="A90" s="177"/>
      <c r="B90" s="1876" t="s">
        <v>1258</v>
      </c>
      <c r="C90" s="1876"/>
      <c r="D90" s="1876"/>
      <c r="E90" s="1876"/>
      <c r="F90" s="1876"/>
      <c r="G90" s="1876"/>
      <c r="H90" s="1876"/>
      <c r="I90" s="1876"/>
      <c r="J90" s="1876"/>
      <c r="K90" s="1876"/>
      <c r="L90" s="1876"/>
      <c r="M90" s="1876"/>
      <c r="N90" s="1876"/>
      <c r="O90" s="1876"/>
      <c r="P90" s="1876"/>
      <c r="Q90" s="1876"/>
      <c r="R90" s="1876"/>
      <c r="S90" s="1876"/>
      <c r="T90" s="1876"/>
      <c r="U90" s="1876"/>
      <c r="V90" s="1876"/>
      <c r="W90" s="1876"/>
      <c r="X90" s="1876"/>
      <c r="Y90" s="1876"/>
      <c r="Z90" s="1876"/>
      <c r="AA90" s="1876"/>
      <c r="AB90" s="1876"/>
      <c r="AC90" s="1876"/>
      <c r="AD90" s="1876"/>
      <c r="AE90" s="1876"/>
      <c r="AF90" s="1876"/>
      <c r="AG90" s="1876"/>
      <c r="AH90" s="1876"/>
      <c r="AI90" s="1876"/>
      <c r="AJ90" s="1876"/>
      <c r="AK90" s="1876"/>
      <c r="AL90" s="1876"/>
      <c r="AM90" s="1876"/>
      <c r="AN90" s="1876"/>
      <c r="AO90" s="1876"/>
      <c r="AP90" s="1876"/>
      <c r="AQ90" s="1876"/>
      <c r="AR90" s="1876"/>
      <c r="AS90" s="1876"/>
      <c r="AT90" s="1876"/>
      <c r="AU90" s="1876"/>
      <c r="AV90" s="1876"/>
      <c r="AW90" s="1876"/>
      <c r="AX90" s="1876"/>
      <c r="AY90" s="1876"/>
      <c r="AZ90" s="1876"/>
      <c r="BA90" s="1876"/>
      <c r="BB90" s="1876"/>
      <c r="BC90" s="1876"/>
      <c r="BD90" s="1876"/>
      <c r="BE90" s="1876"/>
      <c r="BF90" s="1876"/>
    </row>
    <row r="91" spans="1:62" ht="8.1" customHeight="1"/>
    <row r="92" spans="1:62" s="257" customFormat="1" ht="69.95" customHeight="1">
      <c r="A92" s="261"/>
      <c r="B92" s="1052" t="s">
        <v>793</v>
      </c>
      <c r="C92" s="1052"/>
      <c r="D92" s="1052"/>
      <c r="E92" s="1052"/>
      <c r="F92" s="1053"/>
      <c r="G92" s="1058" t="s">
        <v>804</v>
      </c>
      <c r="H92" s="1052"/>
      <c r="I92" s="1052"/>
      <c r="J92" s="1052"/>
      <c r="K92" s="1052"/>
      <c r="L92" s="1053"/>
      <c r="M92" s="1058" t="s">
        <v>803</v>
      </c>
      <c r="N92" s="1052"/>
      <c r="O92" s="1052"/>
      <c r="P92" s="1053"/>
      <c r="Q92" s="1044" t="s">
        <v>802</v>
      </c>
      <c r="R92" s="1044"/>
      <c r="S92" s="1044"/>
      <c r="T92" s="1044"/>
      <c r="U92" s="1044"/>
      <c r="V92" s="1044"/>
      <c r="W92" s="1052" t="s">
        <v>801</v>
      </c>
      <c r="X92" s="1052"/>
      <c r="Y92" s="1053"/>
      <c r="Z92" s="1058" t="s">
        <v>800</v>
      </c>
      <c r="AA92" s="1052"/>
      <c r="AB92" s="1053"/>
      <c r="AC92" s="1044" t="s">
        <v>742</v>
      </c>
      <c r="AD92" s="1044"/>
      <c r="AE92" s="1044"/>
      <c r="AF92" s="1044" t="s">
        <v>799</v>
      </c>
      <c r="AG92" s="1044"/>
      <c r="AH92" s="1044"/>
      <c r="AI92" s="1052" t="s">
        <v>798</v>
      </c>
      <c r="AJ92" s="1052"/>
      <c r="AK92" s="1052"/>
      <c r="AL92" s="1053"/>
      <c r="AM92" s="1058" t="s">
        <v>797</v>
      </c>
      <c r="AN92" s="1052"/>
      <c r="AO92" s="1053"/>
      <c r="AP92" s="1052" t="s">
        <v>796</v>
      </c>
      <c r="AQ92" s="1052"/>
      <c r="AR92" s="1053"/>
      <c r="AS92" s="1058" t="s">
        <v>795</v>
      </c>
      <c r="AT92" s="1052"/>
      <c r="AU92" s="1052"/>
      <c r="AV92" s="1053"/>
      <c r="AW92" s="1058" t="s">
        <v>794</v>
      </c>
      <c r="AX92" s="1052"/>
      <c r="AY92" s="1052"/>
      <c r="AZ92" s="1052"/>
      <c r="BA92" s="319"/>
      <c r="BB92" s="263"/>
      <c r="BC92" s="263"/>
      <c r="BD92" s="263"/>
      <c r="BE92" s="263"/>
      <c r="BF92" s="263"/>
      <c r="BG92" s="260"/>
      <c r="BH92" s="260"/>
      <c r="BI92" s="260"/>
      <c r="BJ92" s="260"/>
    </row>
    <row r="93" spans="1:62" s="257" customFormat="1" ht="39.950000000000003" customHeight="1">
      <c r="A93" s="261"/>
      <c r="B93" s="1056"/>
      <c r="C93" s="1056"/>
      <c r="D93" s="1056"/>
      <c r="E93" s="1056"/>
      <c r="F93" s="1057"/>
      <c r="G93" s="1060"/>
      <c r="H93" s="1056"/>
      <c r="I93" s="1056"/>
      <c r="J93" s="1056"/>
      <c r="K93" s="1056"/>
      <c r="L93" s="1057"/>
      <c r="M93" s="1060"/>
      <c r="N93" s="1056"/>
      <c r="O93" s="1056"/>
      <c r="P93" s="1057"/>
      <c r="Q93" s="1044"/>
      <c r="R93" s="1044"/>
      <c r="S93" s="1044"/>
      <c r="T93" s="1044"/>
      <c r="U93" s="1044"/>
      <c r="V93" s="1044"/>
      <c r="W93" s="1056"/>
      <c r="X93" s="1056"/>
      <c r="Y93" s="1057"/>
      <c r="Z93" s="1060"/>
      <c r="AA93" s="1056"/>
      <c r="AB93" s="1057"/>
      <c r="AC93" s="1044"/>
      <c r="AD93" s="1044"/>
      <c r="AE93" s="1044"/>
      <c r="AF93" s="1044"/>
      <c r="AG93" s="1044"/>
      <c r="AH93" s="1044"/>
      <c r="AI93" s="1056"/>
      <c r="AJ93" s="1056"/>
      <c r="AK93" s="1056"/>
      <c r="AL93" s="1057"/>
      <c r="AM93" s="1060"/>
      <c r="AN93" s="1056"/>
      <c r="AO93" s="1057"/>
      <c r="AP93" s="1056"/>
      <c r="AQ93" s="1056"/>
      <c r="AR93" s="1057"/>
      <c r="AS93" s="1060"/>
      <c r="AT93" s="1056"/>
      <c r="AU93" s="1056"/>
      <c r="AV93" s="1057"/>
      <c r="AW93" s="1060"/>
      <c r="AX93" s="1056"/>
      <c r="AY93" s="1056"/>
      <c r="AZ93" s="1056"/>
      <c r="BA93" s="319"/>
      <c r="BB93" s="263"/>
      <c r="BC93" s="263"/>
      <c r="BD93" s="263"/>
      <c r="BE93" s="263"/>
      <c r="BF93" s="263"/>
      <c r="BG93" s="260"/>
      <c r="BH93" s="260"/>
      <c r="BI93" s="260"/>
      <c r="BJ93" s="260"/>
    </row>
    <row r="94" spans="1:62" s="378" customFormat="1" ht="12.75">
      <c r="A94" s="379"/>
      <c r="B94" s="1814">
        <v>1</v>
      </c>
      <c r="C94" s="1814"/>
      <c r="D94" s="1814"/>
      <c r="E94" s="1814"/>
      <c r="F94" s="1812"/>
      <c r="G94" s="1874">
        <v>2</v>
      </c>
      <c r="H94" s="1814"/>
      <c r="I94" s="1814"/>
      <c r="J94" s="1814"/>
      <c r="K94" s="1814"/>
      <c r="L94" s="1814"/>
      <c r="M94" s="1874">
        <v>3</v>
      </c>
      <c r="N94" s="1814"/>
      <c r="O94" s="1814"/>
      <c r="P94" s="1812"/>
      <c r="Q94" s="1814">
        <v>4</v>
      </c>
      <c r="R94" s="1814"/>
      <c r="S94" s="1814"/>
      <c r="T94" s="1814"/>
      <c r="U94" s="1814"/>
      <c r="V94" s="1812"/>
      <c r="W94" s="1874">
        <v>5</v>
      </c>
      <c r="X94" s="1814"/>
      <c r="Y94" s="1812"/>
      <c r="Z94" s="1874">
        <v>6</v>
      </c>
      <c r="AA94" s="1814"/>
      <c r="AB94" s="1812"/>
      <c r="AC94" s="1874">
        <v>7</v>
      </c>
      <c r="AD94" s="1814"/>
      <c r="AE94" s="1812"/>
      <c r="AF94" s="1874">
        <v>8</v>
      </c>
      <c r="AG94" s="1814"/>
      <c r="AH94" s="1812"/>
      <c r="AI94" s="1874">
        <v>9</v>
      </c>
      <c r="AJ94" s="1814"/>
      <c r="AK94" s="1814"/>
      <c r="AL94" s="1812"/>
      <c r="AM94" s="1874">
        <v>10</v>
      </c>
      <c r="AN94" s="1814"/>
      <c r="AO94" s="1812"/>
      <c r="AP94" s="1874">
        <v>11</v>
      </c>
      <c r="AQ94" s="1814"/>
      <c r="AR94" s="1812"/>
      <c r="AS94" s="1874">
        <v>12</v>
      </c>
      <c r="AT94" s="1814"/>
      <c r="AU94" s="1814"/>
      <c r="AV94" s="1812"/>
      <c r="AW94" s="1874">
        <v>13</v>
      </c>
      <c r="AX94" s="1814"/>
      <c r="AY94" s="1814"/>
      <c r="AZ94" s="1814"/>
      <c r="BA94" s="379" t="s">
        <v>614</v>
      </c>
      <c r="BB94" s="243"/>
      <c r="BC94" s="243"/>
      <c r="BD94" s="243"/>
      <c r="BE94" s="243"/>
      <c r="BF94" s="243"/>
      <c r="BG94" s="243"/>
      <c r="BH94" s="243"/>
      <c r="BI94" s="243"/>
      <c r="BJ94" s="243"/>
    </row>
    <row r="95" spans="1:62" s="257" customFormat="1" ht="18" customHeight="1">
      <c r="A95" s="261"/>
      <c r="B95" s="1588">
        <v>33701000</v>
      </c>
      <c r="C95" s="1588"/>
      <c r="D95" s="1588"/>
      <c r="E95" s="1588"/>
      <c r="F95" s="1588"/>
      <c r="G95" s="1880" t="s">
        <v>1260</v>
      </c>
      <c r="H95" s="1881"/>
      <c r="I95" s="1881"/>
      <c r="J95" s="1881"/>
      <c r="K95" s="1881"/>
      <c r="L95" s="1882"/>
      <c r="M95" s="1880" t="s">
        <v>1261</v>
      </c>
      <c r="N95" s="1881"/>
      <c r="O95" s="1881"/>
      <c r="P95" s="1882"/>
      <c r="Q95" s="1880" t="s">
        <v>1262</v>
      </c>
      <c r="R95" s="1881"/>
      <c r="S95" s="1881"/>
      <c r="T95" s="1881"/>
      <c r="U95" s="1881"/>
      <c r="V95" s="1882"/>
      <c r="W95" s="1852">
        <v>2012</v>
      </c>
      <c r="X95" s="1852"/>
      <c r="Y95" s="1852"/>
      <c r="Z95" s="1588"/>
      <c r="AA95" s="1588"/>
      <c r="AB95" s="1588"/>
      <c r="AC95" s="1821">
        <f>AW95/AP95</f>
        <v>0</v>
      </c>
      <c r="AD95" s="1588"/>
      <c r="AE95" s="1588"/>
      <c r="AF95" s="1588">
        <v>12</v>
      </c>
      <c r="AG95" s="1588"/>
      <c r="AH95" s="1588"/>
      <c r="AI95" s="1588">
        <v>1</v>
      </c>
      <c r="AJ95" s="1588"/>
      <c r="AK95" s="1588"/>
      <c r="AL95" s="1588"/>
      <c r="AM95" s="1588">
        <v>1</v>
      </c>
      <c r="AN95" s="1588"/>
      <c r="AO95" s="1588"/>
      <c r="AP95" s="1588">
        <v>100</v>
      </c>
      <c r="AQ95" s="1588"/>
      <c r="AR95" s="1588"/>
      <c r="AS95" s="1588">
        <v>1</v>
      </c>
      <c r="AT95" s="1588"/>
      <c r="AU95" s="1588"/>
      <c r="AV95" s="1588"/>
      <c r="AW95" s="1839">
        <v>0</v>
      </c>
      <c r="AX95" s="1839"/>
      <c r="AY95" s="1839"/>
      <c r="AZ95" s="1839"/>
      <c r="BA95" s="180"/>
      <c r="BB95" s="264"/>
      <c r="BC95" s="264"/>
      <c r="BD95" s="264"/>
      <c r="BE95" s="264"/>
      <c r="BF95" s="264"/>
      <c r="BG95" s="260"/>
      <c r="BH95" s="260"/>
      <c r="BI95" s="260"/>
      <c r="BJ95" s="260"/>
    </row>
    <row r="96" spans="1:62" s="257" customFormat="1" ht="18" customHeight="1">
      <c r="A96" s="261"/>
      <c r="B96" s="1588"/>
      <c r="C96" s="1588"/>
      <c r="D96" s="1588"/>
      <c r="E96" s="1588"/>
      <c r="F96" s="1588"/>
      <c r="G96" s="1588"/>
      <c r="H96" s="1588"/>
      <c r="I96" s="1588"/>
      <c r="J96" s="1588"/>
      <c r="K96" s="1588"/>
      <c r="L96" s="1588"/>
      <c r="M96" s="1588"/>
      <c r="N96" s="1588"/>
      <c r="O96" s="1588"/>
      <c r="P96" s="1588"/>
      <c r="Q96" s="1588"/>
      <c r="R96" s="1588"/>
      <c r="S96" s="1588"/>
      <c r="T96" s="1588"/>
      <c r="U96" s="1588"/>
      <c r="V96" s="1588"/>
      <c r="W96" s="1588"/>
      <c r="X96" s="1588"/>
      <c r="Y96" s="1588"/>
      <c r="Z96" s="1588"/>
      <c r="AA96" s="1588"/>
      <c r="AB96" s="1588"/>
      <c r="AC96" s="1588"/>
      <c r="AD96" s="1588"/>
      <c r="AE96" s="1588"/>
      <c r="AF96" s="1588"/>
      <c r="AG96" s="1588"/>
      <c r="AH96" s="1588"/>
      <c r="AI96" s="1588"/>
      <c r="AJ96" s="1588"/>
      <c r="AK96" s="1588"/>
      <c r="AL96" s="1588"/>
      <c r="AM96" s="1588"/>
      <c r="AN96" s="1588"/>
      <c r="AO96" s="1588"/>
      <c r="AP96" s="1588"/>
      <c r="AQ96" s="1588"/>
      <c r="AR96" s="1588"/>
      <c r="AS96" s="1588"/>
      <c r="AT96" s="1588"/>
      <c r="AU96" s="1588"/>
      <c r="AV96" s="1588"/>
      <c r="AW96" s="1839"/>
      <c r="AX96" s="1839"/>
      <c r="AY96" s="1839"/>
      <c r="AZ96" s="1839"/>
      <c r="BA96" s="180"/>
      <c r="BB96" s="264"/>
      <c r="BC96" s="264"/>
      <c r="BD96" s="264"/>
      <c r="BE96" s="264"/>
      <c r="BF96" s="264"/>
      <c r="BG96" s="260"/>
      <c r="BH96" s="260"/>
      <c r="BI96" s="260"/>
      <c r="BJ96" s="260"/>
    </row>
    <row r="97" spans="1:62" s="257" customFormat="1" ht="18" customHeight="1">
      <c r="A97" s="261"/>
      <c r="B97" s="1800" t="s">
        <v>352</v>
      </c>
      <c r="C97" s="1800"/>
      <c r="D97" s="1800"/>
      <c r="E97" s="1800"/>
      <c r="F97" s="1800"/>
      <c r="G97" s="1228" t="s">
        <v>6</v>
      </c>
      <c r="H97" s="1228"/>
      <c r="I97" s="1228"/>
      <c r="J97" s="1228"/>
      <c r="K97" s="1228"/>
      <c r="L97" s="1228"/>
      <c r="M97" s="1228" t="s">
        <v>6</v>
      </c>
      <c r="N97" s="1228"/>
      <c r="O97" s="1228"/>
      <c r="P97" s="1228"/>
      <c r="Q97" s="1228" t="s">
        <v>6</v>
      </c>
      <c r="R97" s="1228"/>
      <c r="S97" s="1228"/>
      <c r="T97" s="1228"/>
      <c r="U97" s="1228"/>
      <c r="V97" s="1228"/>
      <c r="W97" s="1228" t="s">
        <v>6</v>
      </c>
      <c r="X97" s="1228"/>
      <c r="Y97" s="1228"/>
      <c r="Z97" s="1228" t="s">
        <v>6</v>
      </c>
      <c r="AA97" s="1228"/>
      <c r="AB97" s="1228"/>
      <c r="AC97" s="1228" t="s">
        <v>6</v>
      </c>
      <c r="AD97" s="1228"/>
      <c r="AE97" s="1228"/>
      <c r="AF97" s="1228" t="s">
        <v>6</v>
      </c>
      <c r="AG97" s="1228"/>
      <c r="AH97" s="1228"/>
      <c r="AI97" s="1228" t="s">
        <v>6</v>
      </c>
      <c r="AJ97" s="1228"/>
      <c r="AK97" s="1228"/>
      <c r="AL97" s="1228"/>
      <c r="AM97" s="1228" t="s">
        <v>6</v>
      </c>
      <c r="AN97" s="1228"/>
      <c r="AO97" s="1228"/>
      <c r="AP97" s="1228" t="s">
        <v>6</v>
      </c>
      <c r="AQ97" s="1228"/>
      <c r="AR97" s="1228"/>
      <c r="AS97" s="1228" t="s">
        <v>6</v>
      </c>
      <c r="AT97" s="1228"/>
      <c r="AU97" s="1228"/>
      <c r="AV97" s="1228"/>
      <c r="AW97" s="1839">
        <f>SUM(AW95:AZ96)</f>
        <v>0</v>
      </c>
      <c r="AX97" s="1839"/>
      <c r="AY97" s="1839"/>
      <c r="AZ97" s="1839"/>
      <c r="BA97" s="180"/>
      <c r="BB97" s="264"/>
      <c r="BC97" s="264"/>
      <c r="BD97" s="264"/>
      <c r="BE97" s="264"/>
      <c r="BF97" s="264"/>
      <c r="BG97" s="260"/>
      <c r="BH97" s="260"/>
      <c r="BI97" s="260"/>
      <c r="BJ97" s="260"/>
    </row>
    <row r="99" spans="1:62" s="257" customFormat="1" ht="30" hidden="1" customHeight="1">
      <c r="A99" s="261"/>
      <c r="B99" s="1052" t="s">
        <v>793</v>
      </c>
      <c r="C99" s="1052"/>
      <c r="D99" s="1052"/>
      <c r="E99" s="1052"/>
      <c r="F99" s="1053"/>
      <c r="G99" s="1058" t="s">
        <v>792</v>
      </c>
      <c r="H99" s="1052"/>
      <c r="I99" s="1052"/>
      <c r="J99" s="1053"/>
      <c r="K99" s="1044" t="s">
        <v>791</v>
      </c>
      <c r="L99" s="1044"/>
      <c r="M99" s="1044"/>
      <c r="N99" s="1044"/>
      <c r="O99" s="1044" t="s">
        <v>734</v>
      </c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4"/>
      <c r="AL99" s="1044"/>
      <c r="AM99" s="1044"/>
      <c r="AN99" s="1044"/>
      <c r="AO99" s="1044"/>
      <c r="AP99" s="1044" t="s">
        <v>790</v>
      </c>
      <c r="AQ99" s="1044"/>
      <c r="AR99" s="1044"/>
      <c r="AS99" s="1044"/>
      <c r="AT99" s="1044"/>
      <c r="AU99" s="1044"/>
      <c r="AV99" s="1044"/>
      <c r="AW99" s="1058" t="s">
        <v>789</v>
      </c>
      <c r="AX99" s="1052"/>
      <c r="AY99" s="1052"/>
      <c r="AZ99" s="1052"/>
      <c r="BA99" s="319"/>
      <c r="BB99" s="263"/>
      <c r="BC99" s="263"/>
      <c r="BD99" s="263"/>
      <c r="BE99" s="263"/>
      <c r="BF99" s="263"/>
      <c r="BG99" s="260"/>
      <c r="BH99" s="260"/>
      <c r="BI99" s="260"/>
      <c r="BJ99" s="260"/>
    </row>
    <row r="100" spans="1:62" s="257" customFormat="1" ht="33.75" hidden="1" customHeight="1">
      <c r="A100" s="261"/>
      <c r="B100" s="1054"/>
      <c r="C100" s="1054"/>
      <c r="D100" s="1054"/>
      <c r="E100" s="1054"/>
      <c r="F100" s="1055"/>
      <c r="G100" s="1059"/>
      <c r="H100" s="1054"/>
      <c r="I100" s="1054"/>
      <c r="J100" s="1055"/>
      <c r="K100" s="1044"/>
      <c r="L100" s="1044"/>
      <c r="M100" s="1044"/>
      <c r="N100" s="1044"/>
      <c r="O100" s="1044" t="s">
        <v>788</v>
      </c>
      <c r="P100" s="1044"/>
      <c r="Q100" s="1044"/>
      <c r="R100" s="1044"/>
      <c r="S100" s="1044"/>
      <c r="T100" s="1044"/>
      <c r="U100" s="1044"/>
      <c r="V100" s="1044" t="s">
        <v>787</v>
      </c>
      <c r="W100" s="1044"/>
      <c r="X100" s="1044"/>
      <c r="Y100" s="1044"/>
      <c r="Z100" s="1044"/>
      <c r="AA100" s="1044"/>
      <c r="AB100" s="1044"/>
      <c r="AC100" s="1044"/>
      <c r="AD100" s="1044"/>
      <c r="AE100" s="1044"/>
      <c r="AF100" s="1044"/>
      <c r="AG100" s="1044"/>
      <c r="AH100" s="1044"/>
      <c r="AI100" s="1044" t="s">
        <v>786</v>
      </c>
      <c r="AJ100" s="1044"/>
      <c r="AK100" s="1044"/>
      <c r="AL100" s="1044"/>
      <c r="AM100" s="1044"/>
      <c r="AN100" s="1044"/>
      <c r="AO100" s="1044"/>
      <c r="AP100" s="1044"/>
      <c r="AQ100" s="1044"/>
      <c r="AR100" s="1044"/>
      <c r="AS100" s="1044"/>
      <c r="AT100" s="1044"/>
      <c r="AU100" s="1044"/>
      <c r="AV100" s="1044"/>
      <c r="AW100" s="1059"/>
      <c r="AX100" s="1054"/>
      <c r="AY100" s="1054"/>
      <c r="AZ100" s="1054"/>
      <c r="BA100" s="319"/>
      <c r="BB100" s="263"/>
      <c r="BC100" s="263"/>
      <c r="BD100" s="263"/>
      <c r="BE100" s="263"/>
      <c r="BF100" s="263"/>
      <c r="BG100" s="260"/>
      <c r="BH100" s="260"/>
      <c r="BI100" s="260"/>
      <c r="BJ100" s="260"/>
    </row>
    <row r="101" spans="1:62" s="257" customFormat="1" ht="50.1" hidden="1" customHeight="1">
      <c r="A101" s="261"/>
      <c r="B101" s="1056"/>
      <c r="C101" s="1056"/>
      <c r="D101" s="1056"/>
      <c r="E101" s="1056"/>
      <c r="F101" s="1057"/>
      <c r="G101" s="1060"/>
      <c r="H101" s="1056"/>
      <c r="I101" s="1056"/>
      <c r="J101" s="1057"/>
      <c r="K101" s="1044"/>
      <c r="L101" s="1044"/>
      <c r="M101" s="1044"/>
      <c r="N101" s="1044"/>
      <c r="O101" s="1061" t="s">
        <v>725</v>
      </c>
      <c r="P101" s="1062"/>
      <c r="Q101" s="1168"/>
      <c r="R101" s="1044" t="s">
        <v>397</v>
      </c>
      <c r="S101" s="1044"/>
      <c r="T101" s="1044"/>
      <c r="U101" s="1044"/>
      <c r="V101" s="1061" t="s">
        <v>725</v>
      </c>
      <c r="W101" s="1062"/>
      <c r="X101" s="1168"/>
      <c r="Y101" s="1044" t="s">
        <v>785</v>
      </c>
      <c r="Z101" s="1044"/>
      <c r="AA101" s="1044"/>
      <c r="AB101" s="1044"/>
      <c r="AC101" s="1044"/>
      <c r="AD101" s="1044"/>
      <c r="AE101" s="1044" t="s">
        <v>397</v>
      </c>
      <c r="AF101" s="1044"/>
      <c r="AG101" s="1044"/>
      <c r="AH101" s="1044"/>
      <c r="AI101" s="1061" t="s">
        <v>725</v>
      </c>
      <c r="AJ101" s="1062"/>
      <c r="AK101" s="1168"/>
      <c r="AL101" s="1044" t="s">
        <v>397</v>
      </c>
      <c r="AM101" s="1044"/>
      <c r="AN101" s="1044"/>
      <c r="AO101" s="1044"/>
      <c r="AP101" s="1061" t="s">
        <v>725</v>
      </c>
      <c r="AQ101" s="1062"/>
      <c r="AR101" s="1168"/>
      <c r="AS101" s="1061" t="s">
        <v>397</v>
      </c>
      <c r="AT101" s="1062"/>
      <c r="AU101" s="1062"/>
      <c r="AV101" s="1168"/>
      <c r="AW101" s="1060"/>
      <c r="AX101" s="1056"/>
      <c r="AY101" s="1056"/>
      <c r="AZ101" s="1056"/>
      <c r="BA101" s="319"/>
      <c r="BB101" s="263"/>
      <c r="BC101" s="263"/>
      <c r="BD101" s="263"/>
      <c r="BE101" s="263"/>
      <c r="BF101" s="263"/>
      <c r="BG101" s="260"/>
      <c r="BH101" s="260"/>
      <c r="BI101" s="260"/>
      <c r="BJ101" s="260"/>
    </row>
    <row r="102" spans="1:62" s="378" customFormat="1" ht="13.5" hidden="1" thickBot="1">
      <c r="A102" s="379"/>
      <c r="B102" s="1287">
        <v>1</v>
      </c>
      <c r="C102" s="1287"/>
      <c r="D102" s="1287"/>
      <c r="E102" s="1287"/>
      <c r="F102" s="1286"/>
      <c r="G102" s="1883">
        <v>14</v>
      </c>
      <c r="H102" s="1883"/>
      <c r="I102" s="1883"/>
      <c r="J102" s="1883"/>
      <c r="K102" s="1883">
        <v>15</v>
      </c>
      <c r="L102" s="1883"/>
      <c r="M102" s="1883"/>
      <c r="N102" s="1883"/>
      <c r="O102" s="1883">
        <v>16</v>
      </c>
      <c r="P102" s="1883"/>
      <c r="Q102" s="1883"/>
      <c r="R102" s="1883">
        <v>17</v>
      </c>
      <c r="S102" s="1883"/>
      <c r="T102" s="1883"/>
      <c r="U102" s="1883"/>
      <c r="V102" s="1883">
        <v>18</v>
      </c>
      <c r="W102" s="1883"/>
      <c r="X102" s="1883"/>
      <c r="Y102" s="1883">
        <v>19</v>
      </c>
      <c r="Z102" s="1883"/>
      <c r="AA102" s="1883"/>
      <c r="AB102" s="1883"/>
      <c r="AC102" s="1883"/>
      <c r="AD102" s="1883"/>
      <c r="AE102" s="1883">
        <v>20</v>
      </c>
      <c r="AF102" s="1883"/>
      <c r="AG102" s="1883"/>
      <c r="AH102" s="1883"/>
      <c r="AI102" s="1883">
        <v>21</v>
      </c>
      <c r="AJ102" s="1883"/>
      <c r="AK102" s="1883"/>
      <c r="AL102" s="1883">
        <v>22</v>
      </c>
      <c r="AM102" s="1883"/>
      <c r="AN102" s="1883"/>
      <c r="AO102" s="1883"/>
      <c r="AP102" s="1883">
        <v>23</v>
      </c>
      <c r="AQ102" s="1883"/>
      <c r="AR102" s="1883"/>
      <c r="AS102" s="1285">
        <v>24</v>
      </c>
      <c r="AT102" s="1287"/>
      <c r="AU102" s="1287"/>
      <c r="AV102" s="1286"/>
      <c r="AW102" s="1285">
        <v>25</v>
      </c>
      <c r="AX102" s="1287"/>
      <c r="AY102" s="1287"/>
      <c r="AZ102" s="1287"/>
      <c r="BA102" s="379" t="s">
        <v>614</v>
      </c>
      <c r="BB102" s="243"/>
      <c r="BC102" s="243"/>
      <c r="BD102" s="243"/>
      <c r="BE102" s="243"/>
      <c r="BF102" s="243"/>
      <c r="BG102" s="243"/>
      <c r="BH102" s="243"/>
      <c r="BI102" s="243"/>
      <c r="BJ102" s="243"/>
    </row>
    <row r="103" spans="1:62" s="257" customFormat="1" ht="18" hidden="1" customHeight="1">
      <c r="A103" s="380"/>
      <c r="B103" s="1860"/>
      <c r="C103" s="1860"/>
      <c r="D103" s="1860"/>
      <c r="E103" s="1860"/>
      <c r="F103" s="1860"/>
      <c r="G103" s="1884"/>
      <c r="H103" s="1884"/>
      <c r="I103" s="1884"/>
      <c r="J103" s="1884"/>
      <c r="K103" s="1884"/>
      <c r="L103" s="1884"/>
      <c r="M103" s="1884"/>
      <c r="N103" s="1884"/>
      <c r="O103" s="1884"/>
      <c r="P103" s="1884"/>
      <c r="Q103" s="1884"/>
      <c r="R103" s="1884"/>
      <c r="S103" s="1884"/>
      <c r="T103" s="1884"/>
      <c r="U103" s="1884"/>
      <c r="V103" s="1884"/>
      <c r="W103" s="1884"/>
      <c r="X103" s="1884"/>
      <c r="Y103" s="1884"/>
      <c r="Z103" s="1884"/>
      <c r="AA103" s="1884"/>
      <c r="AB103" s="1884"/>
      <c r="AC103" s="1884"/>
      <c r="AD103" s="1884"/>
      <c r="AE103" s="1884"/>
      <c r="AF103" s="1884"/>
      <c r="AG103" s="1884"/>
      <c r="AH103" s="1884"/>
      <c r="AI103" s="1884"/>
      <c r="AJ103" s="1884"/>
      <c r="AK103" s="1884"/>
      <c r="AL103" s="1884"/>
      <c r="AM103" s="1884"/>
      <c r="AN103" s="1884"/>
      <c r="AO103" s="1884"/>
      <c r="AP103" s="1884"/>
      <c r="AQ103" s="1884"/>
      <c r="AR103" s="1884"/>
      <c r="AS103" s="1884"/>
      <c r="AT103" s="1884"/>
      <c r="AU103" s="1884"/>
      <c r="AV103" s="1884"/>
      <c r="AW103" s="1885"/>
      <c r="AX103" s="1885"/>
      <c r="AY103" s="1885"/>
      <c r="AZ103" s="1886"/>
      <c r="BA103" s="180"/>
      <c r="BB103" s="264"/>
      <c r="BC103" s="264"/>
      <c r="BD103" s="264"/>
      <c r="BE103" s="264"/>
      <c r="BF103" s="264"/>
      <c r="BG103" s="260"/>
      <c r="BH103" s="260"/>
      <c r="BI103" s="260"/>
      <c r="BJ103" s="260"/>
    </row>
    <row r="104" spans="1:62" s="257" customFormat="1" ht="18" hidden="1" customHeight="1">
      <c r="A104" s="380"/>
      <c r="B104" s="1627"/>
      <c r="C104" s="1627"/>
      <c r="D104" s="1627"/>
      <c r="E104" s="1627"/>
      <c r="F104" s="1627"/>
      <c r="G104" s="1588"/>
      <c r="H104" s="1588"/>
      <c r="I104" s="1588"/>
      <c r="J104" s="1588"/>
      <c r="K104" s="1588"/>
      <c r="L104" s="1588"/>
      <c r="M104" s="1588"/>
      <c r="N104" s="1588"/>
      <c r="O104" s="1588"/>
      <c r="P104" s="1588"/>
      <c r="Q104" s="1588"/>
      <c r="R104" s="1588"/>
      <c r="S104" s="1588"/>
      <c r="T104" s="1588"/>
      <c r="U104" s="1588"/>
      <c r="V104" s="1588"/>
      <c r="W104" s="1588"/>
      <c r="X104" s="1588"/>
      <c r="Y104" s="1588"/>
      <c r="Z104" s="1588"/>
      <c r="AA104" s="1588"/>
      <c r="AB104" s="1588"/>
      <c r="AC104" s="1588"/>
      <c r="AD104" s="1588"/>
      <c r="AE104" s="1588"/>
      <c r="AF104" s="1588"/>
      <c r="AG104" s="1588"/>
      <c r="AH104" s="1588"/>
      <c r="AI104" s="1588"/>
      <c r="AJ104" s="1588"/>
      <c r="AK104" s="1588"/>
      <c r="AL104" s="1588"/>
      <c r="AM104" s="1588"/>
      <c r="AN104" s="1588"/>
      <c r="AO104" s="1588"/>
      <c r="AP104" s="1588"/>
      <c r="AQ104" s="1588"/>
      <c r="AR104" s="1588"/>
      <c r="AS104" s="1588"/>
      <c r="AT104" s="1588"/>
      <c r="AU104" s="1588"/>
      <c r="AV104" s="1588"/>
      <c r="AW104" s="1588"/>
      <c r="AX104" s="1588"/>
      <c r="AY104" s="1588"/>
      <c r="AZ104" s="1887"/>
      <c r="BA104" s="180"/>
      <c r="BB104" s="264"/>
      <c r="BC104" s="264"/>
      <c r="BD104" s="264"/>
      <c r="BE104" s="264"/>
      <c r="BF104" s="264"/>
      <c r="BG104" s="260"/>
      <c r="BH104" s="260"/>
      <c r="BI104" s="260"/>
      <c r="BJ104" s="260"/>
    </row>
    <row r="105" spans="1:62" s="257" customFormat="1" ht="18" hidden="1" customHeight="1" thickBot="1">
      <c r="A105" s="380"/>
      <c r="B105" s="1854"/>
      <c r="C105" s="1854"/>
      <c r="D105" s="1854"/>
      <c r="E105" s="1854"/>
      <c r="F105" s="1854"/>
      <c r="G105" s="1588"/>
      <c r="H105" s="1588"/>
      <c r="I105" s="1588"/>
      <c r="J105" s="1588"/>
      <c r="K105" s="1588"/>
      <c r="L105" s="1588"/>
      <c r="M105" s="1588"/>
      <c r="N105" s="1588"/>
      <c r="O105" s="1588"/>
      <c r="P105" s="1588"/>
      <c r="Q105" s="1588"/>
      <c r="R105" s="1588"/>
      <c r="S105" s="1588"/>
      <c r="T105" s="1588"/>
      <c r="U105" s="1588"/>
      <c r="V105" s="1588"/>
      <c r="W105" s="1588"/>
      <c r="X105" s="1588"/>
      <c r="Y105" s="1588"/>
      <c r="Z105" s="1588"/>
      <c r="AA105" s="1588"/>
      <c r="AB105" s="1588"/>
      <c r="AC105" s="1588"/>
      <c r="AD105" s="1588"/>
      <c r="AE105" s="1588"/>
      <c r="AF105" s="1588"/>
      <c r="AG105" s="1588"/>
      <c r="AH105" s="1588"/>
      <c r="AI105" s="1588"/>
      <c r="AJ105" s="1588"/>
      <c r="AK105" s="1588"/>
      <c r="AL105" s="1588"/>
      <c r="AM105" s="1588"/>
      <c r="AN105" s="1588"/>
      <c r="AO105" s="1588"/>
      <c r="AP105" s="1588"/>
      <c r="AQ105" s="1588"/>
      <c r="AR105" s="1588"/>
      <c r="AS105" s="1588" t="s">
        <v>614</v>
      </c>
      <c r="AT105" s="1588"/>
      <c r="AU105" s="1588"/>
      <c r="AV105" s="1588"/>
      <c r="AW105" s="1588"/>
      <c r="AX105" s="1588"/>
      <c r="AY105" s="1588"/>
      <c r="AZ105" s="1887"/>
      <c r="BA105" s="180"/>
      <c r="BB105" s="264"/>
      <c r="BC105" s="264"/>
      <c r="BD105" s="264"/>
      <c r="BE105" s="264"/>
      <c r="BF105" s="264"/>
      <c r="BG105" s="260"/>
      <c r="BH105" s="260"/>
      <c r="BI105" s="260"/>
      <c r="BJ105" s="260"/>
    </row>
    <row r="106" spans="1:62" s="257" customFormat="1" ht="18" hidden="1" customHeight="1" thickBot="1">
      <c r="A106" s="261"/>
      <c r="B106" s="1891" t="s">
        <v>352</v>
      </c>
      <c r="C106" s="1891"/>
      <c r="D106" s="1891"/>
      <c r="E106" s="1891"/>
      <c r="F106" s="1892"/>
      <c r="G106" s="1290" t="s">
        <v>6</v>
      </c>
      <c r="H106" s="1888"/>
      <c r="I106" s="1888"/>
      <c r="J106" s="1888"/>
      <c r="K106" s="1888" t="s">
        <v>6</v>
      </c>
      <c r="L106" s="1888"/>
      <c r="M106" s="1888"/>
      <c r="N106" s="1888"/>
      <c r="O106" s="1888" t="s">
        <v>6</v>
      </c>
      <c r="P106" s="1888"/>
      <c r="Q106" s="1888"/>
      <c r="R106" s="1889"/>
      <c r="S106" s="1889"/>
      <c r="T106" s="1889"/>
      <c r="U106" s="1889"/>
      <c r="V106" s="1888" t="s">
        <v>6</v>
      </c>
      <c r="W106" s="1888"/>
      <c r="X106" s="1888"/>
      <c r="Y106" s="1888" t="s">
        <v>6</v>
      </c>
      <c r="Z106" s="1888"/>
      <c r="AA106" s="1888"/>
      <c r="AB106" s="1888"/>
      <c r="AC106" s="1888"/>
      <c r="AD106" s="1888"/>
      <c r="AE106" s="1889"/>
      <c r="AF106" s="1889"/>
      <c r="AG106" s="1889"/>
      <c r="AH106" s="1889"/>
      <c r="AI106" s="1888" t="s">
        <v>6</v>
      </c>
      <c r="AJ106" s="1888"/>
      <c r="AK106" s="1888"/>
      <c r="AL106" s="1889"/>
      <c r="AM106" s="1889"/>
      <c r="AN106" s="1889"/>
      <c r="AO106" s="1889"/>
      <c r="AP106" s="1888" t="s">
        <v>6</v>
      </c>
      <c r="AQ106" s="1888"/>
      <c r="AR106" s="1888"/>
      <c r="AS106" s="1798"/>
      <c r="AT106" s="1854"/>
      <c r="AU106" s="1854"/>
      <c r="AV106" s="1799"/>
      <c r="AW106" s="1798"/>
      <c r="AX106" s="1854"/>
      <c r="AY106" s="1854"/>
      <c r="AZ106" s="1890"/>
      <c r="BA106" s="180"/>
      <c r="BB106" s="264"/>
      <c r="BC106" s="264"/>
      <c r="BD106" s="264"/>
      <c r="BE106" s="264"/>
      <c r="BF106" s="264"/>
      <c r="BG106" s="260"/>
      <c r="BH106" s="260"/>
      <c r="BI106" s="260"/>
      <c r="BJ106" s="260"/>
    </row>
    <row r="107" spans="1:62" s="257" customFormat="1" ht="15" hidden="1" customHeight="1">
      <c r="A107" s="177"/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26"/>
      <c r="T107" s="326"/>
      <c r="U107" s="679"/>
      <c r="V107" s="679"/>
      <c r="W107" s="679"/>
      <c r="X107" s="679"/>
      <c r="Y107" s="679"/>
      <c r="Z107" s="679"/>
      <c r="AA107" s="679"/>
      <c r="AB107" s="679"/>
      <c r="AC107" s="698"/>
      <c r="AD107" s="698"/>
      <c r="AE107" s="698"/>
      <c r="AF107" s="698"/>
      <c r="AG107" s="698"/>
      <c r="AH107" s="698"/>
      <c r="AI107" s="698"/>
      <c r="AJ107" s="698"/>
      <c r="AK107" s="691"/>
      <c r="AL107" s="691"/>
      <c r="AM107" s="691"/>
      <c r="AN107" s="691"/>
      <c r="AO107" s="691"/>
      <c r="AP107" s="691"/>
      <c r="AQ107" s="691"/>
      <c r="AR107" s="691"/>
      <c r="AS107" s="691"/>
      <c r="AT107" s="691"/>
      <c r="AU107" s="691"/>
      <c r="AV107" s="691"/>
      <c r="AW107" s="691"/>
      <c r="AX107" s="691"/>
      <c r="AY107" s="691"/>
      <c r="AZ107" s="691"/>
      <c r="BA107" s="177"/>
    </row>
    <row r="108" spans="1:62" s="257" customFormat="1" ht="15" hidden="1" customHeight="1">
      <c r="A108" s="177"/>
      <c r="B108" s="375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26"/>
      <c r="T108" s="326"/>
      <c r="U108" s="679"/>
      <c r="V108" s="679"/>
      <c r="W108" s="679"/>
      <c r="X108" s="679"/>
      <c r="Y108" s="679"/>
      <c r="Z108" s="679"/>
      <c r="AA108" s="679"/>
      <c r="AB108" s="679"/>
      <c r="AC108" s="698"/>
      <c r="AD108" s="698"/>
      <c r="AE108" s="698"/>
      <c r="AF108" s="698"/>
      <c r="AG108" s="698"/>
      <c r="AH108" s="698"/>
      <c r="AI108" s="698"/>
      <c r="AJ108" s="698"/>
      <c r="AK108" s="691"/>
      <c r="AL108" s="691"/>
      <c r="AM108" s="691"/>
      <c r="AN108" s="691"/>
      <c r="AO108" s="691"/>
      <c r="AP108" s="691"/>
      <c r="AQ108" s="691"/>
      <c r="AR108" s="691"/>
      <c r="AS108" s="691"/>
      <c r="AT108" s="691"/>
      <c r="AU108" s="691"/>
      <c r="AV108" s="691"/>
      <c r="AW108" s="691"/>
      <c r="AX108" s="691"/>
      <c r="AY108" s="691"/>
      <c r="AZ108" s="691"/>
      <c r="BA108" s="177"/>
    </row>
    <row r="109" spans="1:62" s="257" customFormat="1" ht="18" customHeight="1">
      <c r="A109" s="177"/>
      <c r="B109" s="1803" t="s">
        <v>784</v>
      </c>
      <c r="C109" s="1803"/>
      <c r="D109" s="1803"/>
      <c r="E109" s="1803"/>
      <c r="F109" s="1803"/>
      <c r="G109" s="1803"/>
      <c r="H109" s="1803"/>
      <c r="I109" s="1803"/>
      <c r="J109" s="1803"/>
      <c r="K109" s="1803"/>
      <c r="L109" s="1803"/>
      <c r="M109" s="1803"/>
      <c r="N109" s="1803"/>
      <c r="O109" s="1803"/>
      <c r="P109" s="1803"/>
      <c r="Q109" s="1803"/>
      <c r="R109" s="1803"/>
      <c r="S109" s="1803"/>
      <c r="T109" s="1803"/>
      <c r="U109" s="1803"/>
      <c r="V109" s="1803"/>
      <c r="W109" s="1803"/>
      <c r="X109" s="1803"/>
      <c r="Y109" s="1803"/>
      <c r="Z109" s="1803"/>
      <c r="AA109" s="1803"/>
      <c r="AB109" s="1803"/>
      <c r="AC109" s="1803"/>
      <c r="AD109" s="1803"/>
      <c r="AE109" s="1803"/>
      <c r="AF109" s="1803"/>
      <c r="AG109" s="1803"/>
      <c r="AH109" s="1803"/>
      <c r="AI109" s="1803"/>
      <c r="AJ109" s="1803"/>
      <c r="AK109" s="1803"/>
      <c r="AL109" s="1803"/>
      <c r="AM109" s="1803"/>
      <c r="AN109" s="1803"/>
      <c r="AO109" s="1803"/>
      <c r="AP109" s="1803"/>
      <c r="AQ109" s="1803"/>
      <c r="AR109" s="1803"/>
      <c r="AS109" s="1803"/>
      <c r="AT109" s="1803"/>
      <c r="AU109" s="1803"/>
      <c r="AV109" s="1803"/>
      <c r="AW109" s="1803"/>
      <c r="AX109" s="1803"/>
      <c r="AY109" s="1803"/>
      <c r="AZ109" s="1803"/>
      <c r="BA109" s="177"/>
    </row>
    <row r="110" spans="1:62" s="257" customFormat="1" ht="8.1" customHeight="1">
      <c r="A110" s="261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</row>
    <row r="111" spans="1:62" s="257" customFormat="1" ht="24.95" customHeight="1">
      <c r="A111" s="177"/>
      <c r="B111" s="1052" t="s">
        <v>766</v>
      </c>
      <c r="C111" s="1052"/>
      <c r="D111" s="1052"/>
      <c r="E111" s="1052"/>
      <c r="F111" s="1052"/>
      <c r="G111" s="1052"/>
      <c r="H111" s="1052"/>
      <c r="I111" s="1052"/>
      <c r="J111" s="1052"/>
      <c r="K111" s="1052"/>
      <c r="L111" s="1052"/>
      <c r="M111" s="1052"/>
      <c r="N111" s="1052"/>
      <c r="O111" s="1052"/>
      <c r="P111" s="1052"/>
      <c r="Q111" s="1052"/>
      <c r="R111" s="1052"/>
      <c r="S111" s="1052"/>
      <c r="T111" s="1052"/>
      <c r="U111" s="1052"/>
      <c r="V111" s="1052"/>
      <c r="W111" s="1052"/>
      <c r="X111" s="1052"/>
      <c r="Y111" s="1053"/>
      <c r="Z111" s="1058" t="s">
        <v>302</v>
      </c>
      <c r="AA111" s="1052"/>
      <c r="AB111" s="1053"/>
      <c r="AC111" s="1061" t="s">
        <v>495</v>
      </c>
      <c r="AD111" s="1062"/>
      <c r="AE111" s="1062"/>
      <c r="AF111" s="1062"/>
      <c r="AG111" s="1062"/>
      <c r="AH111" s="1062"/>
      <c r="AI111" s="1062"/>
      <c r="AJ111" s="1062"/>
      <c r="AK111" s="1062"/>
      <c r="AL111" s="1062"/>
      <c r="AM111" s="1062"/>
      <c r="AN111" s="1062"/>
      <c r="AO111" s="1062"/>
      <c r="AP111" s="1062"/>
      <c r="AQ111" s="1062"/>
      <c r="AR111" s="1062"/>
      <c r="AS111" s="1062"/>
      <c r="AT111" s="1062"/>
      <c r="AU111" s="1062"/>
      <c r="AV111" s="1062"/>
      <c r="AW111" s="1062"/>
      <c r="AX111" s="1062"/>
      <c r="AY111" s="1062"/>
      <c r="AZ111" s="1062"/>
      <c r="BA111" s="177"/>
    </row>
    <row r="112" spans="1:62" s="257" customFormat="1" ht="24.95" customHeight="1">
      <c r="A112" s="177"/>
      <c r="B112" s="1054"/>
      <c r="C112" s="1054"/>
      <c r="D112" s="1054"/>
      <c r="E112" s="1054"/>
      <c r="F112" s="1054"/>
      <c r="G112" s="1054"/>
      <c r="H112" s="1054"/>
      <c r="I112" s="1054"/>
      <c r="J112" s="1054"/>
      <c r="K112" s="1054"/>
      <c r="L112" s="1054"/>
      <c r="M112" s="1054"/>
      <c r="N112" s="1054"/>
      <c r="O112" s="1054"/>
      <c r="P112" s="1054"/>
      <c r="Q112" s="1054"/>
      <c r="R112" s="1054"/>
      <c r="S112" s="1054"/>
      <c r="T112" s="1054"/>
      <c r="U112" s="1054"/>
      <c r="V112" s="1054"/>
      <c r="W112" s="1054"/>
      <c r="X112" s="1054"/>
      <c r="Y112" s="1055"/>
      <c r="Z112" s="1059"/>
      <c r="AA112" s="1054"/>
      <c r="AB112" s="1055"/>
      <c r="AC112" s="1058" t="s">
        <v>1212</v>
      </c>
      <c r="AD112" s="1052"/>
      <c r="AE112" s="1052"/>
      <c r="AF112" s="1052"/>
      <c r="AG112" s="1052"/>
      <c r="AH112" s="1052"/>
      <c r="AI112" s="1052"/>
      <c r="AJ112" s="1053"/>
      <c r="AK112" s="1044" t="s">
        <v>1213</v>
      </c>
      <c r="AL112" s="1044"/>
      <c r="AM112" s="1044"/>
      <c r="AN112" s="1044"/>
      <c r="AO112" s="1044"/>
      <c r="AP112" s="1044"/>
      <c r="AQ112" s="1044"/>
      <c r="AR112" s="1044"/>
      <c r="AS112" s="1052" t="s">
        <v>1214</v>
      </c>
      <c r="AT112" s="1052"/>
      <c r="AU112" s="1052"/>
      <c r="AV112" s="1052"/>
      <c r="AW112" s="1052"/>
      <c r="AX112" s="1052"/>
      <c r="AY112" s="1052"/>
      <c r="AZ112" s="1052"/>
      <c r="BA112" s="177"/>
    </row>
    <row r="113" spans="1:53" s="257" customFormat="1" ht="24.95" customHeight="1">
      <c r="A113" s="177"/>
      <c r="B113" s="1056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7"/>
      <c r="Z113" s="1060"/>
      <c r="AA113" s="1056"/>
      <c r="AB113" s="1057"/>
      <c r="AC113" s="1060"/>
      <c r="AD113" s="1056"/>
      <c r="AE113" s="1056"/>
      <c r="AF113" s="1056"/>
      <c r="AG113" s="1056"/>
      <c r="AH113" s="1056"/>
      <c r="AI113" s="1056"/>
      <c r="AJ113" s="1057"/>
      <c r="AK113" s="1044"/>
      <c r="AL113" s="1044"/>
      <c r="AM113" s="1044"/>
      <c r="AN113" s="1044"/>
      <c r="AO113" s="1044"/>
      <c r="AP113" s="1044"/>
      <c r="AQ113" s="1044"/>
      <c r="AR113" s="1044"/>
      <c r="AS113" s="1056"/>
      <c r="AT113" s="1056"/>
      <c r="AU113" s="1056"/>
      <c r="AV113" s="1056"/>
      <c r="AW113" s="1056"/>
      <c r="AX113" s="1056"/>
      <c r="AY113" s="1056"/>
      <c r="AZ113" s="1056"/>
      <c r="BA113" s="177"/>
    </row>
    <row r="114" spans="1:53" s="378" customFormat="1" ht="15" customHeight="1">
      <c r="A114" s="258"/>
      <c r="B114" s="1181">
        <v>1</v>
      </c>
      <c r="C114" s="1181"/>
      <c r="D114" s="1181"/>
      <c r="E114" s="1181"/>
      <c r="F114" s="1181"/>
      <c r="G114" s="1181"/>
      <c r="H114" s="1181"/>
      <c r="I114" s="1181"/>
      <c r="J114" s="1181"/>
      <c r="K114" s="1181"/>
      <c r="L114" s="1181"/>
      <c r="M114" s="1181"/>
      <c r="N114" s="1181"/>
      <c r="O114" s="1181"/>
      <c r="P114" s="1181"/>
      <c r="Q114" s="1181"/>
      <c r="R114" s="1181"/>
      <c r="S114" s="1181"/>
      <c r="T114" s="1181"/>
      <c r="U114" s="1181"/>
      <c r="V114" s="1181"/>
      <c r="W114" s="1181"/>
      <c r="X114" s="1181"/>
      <c r="Y114" s="1181"/>
      <c r="Z114" s="1184" t="s">
        <v>307</v>
      </c>
      <c r="AA114" s="1184"/>
      <c r="AB114" s="1184"/>
      <c r="AC114" s="1184" t="s">
        <v>308</v>
      </c>
      <c r="AD114" s="1184"/>
      <c r="AE114" s="1184"/>
      <c r="AF114" s="1184"/>
      <c r="AG114" s="1184"/>
      <c r="AH114" s="1184"/>
      <c r="AI114" s="1184"/>
      <c r="AJ114" s="1184"/>
      <c r="AK114" s="1184" t="s">
        <v>309</v>
      </c>
      <c r="AL114" s="1184"/>
      <c r="AM114" s="1184"/>
      <c r="AN114" s="1184"/>
      <c r="AO114" s="1184"/>
      <c r="AP114" s="1184"/>
      <c r="AQ114" s="1184"/>
      <c r="AR114" s="1184"/>
      <c r="AS114" s="1184" t="s">
        <v>310</v>
      </c>
      <c r="AT114" s="1184"/>
      <c r="AU114" s="1184"/>
      <c r="AV114" s="1184"/>
      <c r="AW114" s="1184"/>
      <c r="AX114" s="1184"/>
      <c r="AY114" s="1184"/>
      <c r="AZ114" s="1184"/>
      <c r="BA114" s="379"/>
    </row>
    <row r="115" spans="1:53" s="333" customFormat="1" ht="18" customHeight="1">
      <c r="A115" s="179"/>
      <c r="B115" s="1832"/>
      <c r="C115" s="1833"/>
      <c r="D115" s="1833"/>
      <c r="E115" s="1833"/>
      <c r="F115" s="1833"/>
      <c r="G115" s="1833"/>
      <c r="H115" s="1833"/>
      <c r="I115" s="1833"/>
      <c r="J115" s="1833"/>
      <c r="K115" s="1833"/>
      <c r="L115" s="1833"/>
      <c r="M115" s="1833"/>
      <c r="N115" s="1833"/>
      <c r="O115" s="1833"/>
      <c r="P115" s="1833"/>
      <c r="Q115" s="1833"/>
      <c r="R115" s="1833"/>
      <c r="S115" s="1833"/>
      <c r="T115" s="1833"/>
      <c r="U115" s="1833"/>
      <c r="V115" s="1833"/>
      <c r="W115" s="1833"/>
      <c r="X115" s="1833"/>
      <c r="Y115" s="1834"/>
      <c r="Z115" s="1580" t="s">
        <v>7</v>
      </c>
      <c r="AA115" s="1580"/>
      <c r="AB115" s="1580"/>
      <c r="AC115" s="1172">
        <f>Y128</f>
        <v>0</v>
      </c>
      <c r="AD115" s="1044"/>
      <c r="AE115" s="1044"/>
      <c r="AF115" s="1044"/>
      <c r="AG115" s="1044"/>
      <c r="AH115" s="1044"/>
      <c r="AI115" s="1044"/>
      <c r="AJ115" s="1044"/>
      <c r="AK115" s="1172">
        <f>AK128</f>
        <v>0</v>
      </c>
      <c r="AL115" s="1044"/>
      <c r="AM115" s="1044"/>
      <c r="AN115" s="1044"/>
      <c r="AO115" s="1044"/>
      <c r="AP115" s="1044"/>
      <c r="AQ115" s="1044"/>
      <c r="AR115" s="1044"/>
      <c r="AS115" s="1172">
        <f>AW128</f>
        <v>0</v>
      </c>
      <c r="AT115" s="1044"/>
      <c r="AU115" s="1044"/>
      <c r="AV115" s="1044"/>
      <c r="AW115" s="1044"/>
      <c r="AX115" s="1044"/>
      <c r="AY115" s="1044"/>
      <c r="AZ115" s="1044"/>
      <c r="BA115" s="179"/>
    </row>
    <row r="116" spans="1:53" s="257" customFormat="1" ht="18" customHeight="1">
      <c r="A116" s="177"/>
      <c r="B116" s="1835"/>
      <c r="C116" s="1835"/>
      <c r="D116" s="1835"/>
      <c r="E116" s="1835"/>
      <c r="F116" s="1835"/>
      <c r="G116" s="1835"/>
      <c r="H116" s="1835"/>
      <c r="I116" s="1835"/>
      <c r="J116" s="1835"/>
      <c r="K116" s="1835"/>
      <c r="L116" s="1835"/>
      <c r="M116" s="1835"/>
      <c r="N116" s="1835"/>
      <c r="O116" s="1835"/>
      <c r="P116" s="1835"/>
      <c r="Q116" s="1835"/>
      <c r="R116" s="1835"/>
      <c r="S116" s="1835"/>
      <c r="T116" s="1835"/>
      <c r="U116" s="1835"/>
      <c r="V116" s="1835"/>
      <c r="W116" s="1835"/>
      <c r="X116" s="1835"/>
      <c r="Y116" s="1835"/>
      <c r="Z116" s="1041" t="s">
        <v>9</v>
      </c>
      <c r="AA116" s="1041"/>
      <c r="AB116" s="1041"/>
      <c r="AC116" s="1044"/>
      <c r="AD116" s="1044"/>
      <c r="AE116" s="1044"/>
      <c r="AF116" s="1044"/>
      <c r="AG116" s="1044"/>
      <c r="AH116" s="1044"/>
      <c r="AI116" s="1044"/>
      <c r="AJ116" s="1044"/>
      <c r="AK116" s="1044"/>
      <c r="AL116" s="1044"/>
      <c r="AM116" s="1044"/>
      <c r="AN116" s="1044"/>
      <c r="AO116" s="1044"/>
      <c r="AP116" s="1044"/>
      <c r="AQ116" s="1044"/>
      <c r="AR116" s="1044"/>
      <c r="AS116" s="1044"/>
      <c r="AT116" s="1044"/>
      <c r="AU116" s="1044"/>
      <c r="AV116" s="1044"/>
      <c r="AW116" s="1044"/>
      <c r="AX116" s="1044"/>
      <c r="AY116" s="1044"/>
      <c r="AZ116" s="1044"/>
      <c r="BA116" s="177"/>
    </row>
    <row r="117" spans="1:53" s="257" customFormat="1" ht="18" customHeight="1">
      <c r="A117" s="177"/>
      <c r="B117" s="1877"/>
      <c r="C117" s="1878"/>
      <c r="D117" s="1878"/>
      <c r="E117" s="1878"/>
      <c r="F117" s="1878"/>
      <c r="G117" s="1878"/>
      <c r="H117" s="1878"/>
      <c r="I117" s="1878"/>
      <c r="J117" s="1878"/>
      <c r="K117" s="1878"/>
      <c r="L117" s="1878"/>
      <c r="M117" s="1878"/>
      <c r="N117" s="1878"/>
      <c r="O117" s="1878"/>
      <c r="P117" s="1878"/>
      <c r="Q117" s="1878"/>
      <c r="R117" s="1878"/>
      <c r="S117" s="1878"/>
      <c r="T117" s="1878"/>
      <c r="U117" s="1878"/>
      <c r="V117" s="1878"/>
      <c r="W117" s="1878"/>
      <c r="X117" s="1878"/>
      <c r="Y117" s="1879"/>
      <c r="Z117" s="1041" t="s">
        <v>555</v>
      </c>
      <c r="AA117" s="1041"/>
      <c r="AB117" s="1041"/>
      <c r="AC117" s="1044"/>
      <c r="AD117" s="1044"/>
      <c r="AE117" s="1044"/>
      <c r="AF117" s="1044"/>
      <c r="AG117" s="1044"/>
      <c r="AH117" s="1044"/>
      <c r="AI117" s="1044"/>
      <c r="AJ117" s="1044"/>
      <c r="AK117" s="1044"/>
      <c r="AL117" s="1044"/>
      <c r="AM117" s="1044"/>
      <c r="AN117" s="1044"/>
      <c r="AO117" s="1044"/>
      <c r="AP117" s="1044"/>
      <c r="AQ117" s="1044"/>
      <c r="AR117" s="1044"/>
      <c r="AS117" s="1044"/>
      <c r="AT117" s="1044"/>
      <c r="AU117" s="1044"/>
      <c r="AV117" s="1044"/>
      <c r="AW117" s="1044"/>
      <c r="AX117" s="1044"/>
      <c r="AY117" s="1044"/>
      <c r="AZ117" s="1044"/>
      <c r="BA117" s="177"/>
    </row>
    <row r="118" spans="1:53" s="257" customFormat="1" ht="18" customHeight="1">
      <c r="A118" s="177"/>
      <c r="B118" s="1039" t="s">
        <v>338</v>
      </c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1" t="s">
        <v>339</v>
      </c>
      <c r="AA118" s="1041"/>
      <c r="AB118" s="1041"/>
      <c r="AC118" s="1172">
        <f>SUM(AC115:AJ117)</f>
        <v>0</v>
      </c>
      <c r="AD118" s="1044"/>
      <c r="AE118" s="1044"/>
      <c r="AF118" s="1044"/>
      <c r="AG118" s="1044"/>
      <c r="AH118" s="1044"/>
      <c r="AI118" s="1044"/>
      <c r="AJ118" s="1044"/>
      <c r="AK118" s="1172">
        <f t="shared" ref="AK118" si="0">SUM(AK115:AR117)</f>
        <v>0</v>
      </c>
      <c r="AL118" s="1044"/>
      <c r="AM118" s="1044"/>
      <c r="AN118" s="1044"/>
      <c r="AO118" s="1044"/>
      <c r="AP118" s="1044"/>
      <c r="AQ118" s="1044"/>
      <c r="AR118" s="1044"/>
      <c r="AS118" s="1172">
        <f t="shared" ref="AS118" si="1">SUM(AS115:AZ117)</f>
        <v>0</v>
      </c>
      <c r="AT118" s="1044"/>
      <c r="AU118" s="1044"/>
      <c r="AV118" s="1044"/>
      <c r="AW118" s="1044"/>
      <c r="AX118" s="1044"/>
      <c r="AY118" s="1044"/>
      <c r="AZ118" s="1044"/>
      <c r="BA118" s="177"/>
    </row>
    <row r="119" spans="1:53" s="257" customFormat="1" ht="15" customHeight="1">
      <c r="A119" s="177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26"/>
      <c r="T119" s="326"/>
      <c r="U119" s="679"/>
      <c r="V119" s="679"/>
      <c r="W119" s="679"/>
      <c r="X119" s="679"/>
      <c r="Y119" s="679"/>
      <c r="Z119" s="679"/>
      <c r="AA119" s="679"/>
      <c r="AB119" s="679"/>
      <c r="AC119" s="698"/>
      <c r="AD119" s="698"/>
      <c r="AE119" s="698"/>
      <c r="AF119" s="698"/>
      <c r="AG119" s="698"/>
      <c r="AH119" s="698"/>
      <c r="AI119" s="698"/>
      <c r="AJ119" s="698"/>
      <c r="AK119" s="691"/>
      <c r="AL119" s="691"/>
      <c r="AM119" s="691"/>
      <c r="AN119" s="691"/>
      <c r="AO119" s="691"/>
      <c r="AP119" s="691"/>
      <c r="AQ119" s="691"/>
      <c r="AR119" s="691"/>
      <c r="AS119" s="691"/>
      <c r="AT119" s="691"/>
      <c r="AU119" s="691"/>
      <c r="AV119" s="691"/>
      <c r="AW119" s="691"/>
      <c r="AX119" s="691"/>
      <c r="AY119" s="691"/>
      <c r="AZ119" s="691"/>
      <c r="BA119" s="177"/>
    </row>
    <row r="120" spans="1:53" s="257" customFormat="1" ht="15" customHeight="1">
      <c r="A120" s="177"/>
      <c r="B120" s="1051" t="s">
        <v>783</v>
      </c>
      <c r="C120" s="1051"/>
      <c r="D120" s="1051"/>
      <c r="E120" s="1051"/>
      <c r="F120" s="1051"/>
      <c r="G120" s="1051"/>
      <c r="H120" s="1051"/>
      <c r="I120" s="1051"/>
      <c r="J120" s="1051"/>
      <c r="K120" s="1051"/>
      <c r="L120" s="1051"/>
      <c r="M120" s="1051"/>
      <c r="N120" s="1051"/>
      <c r="O120" s="1051"/>
      <c r="P120" s="1051"/>
      <c r="Q120" s="1051"/>
      <c r="R120" s="1051"/>
      <c r="S120" s="1051"/>
      <c r="T120" s="1051"/>
      <c r="U120" s="1051"/>
      <c r="V120" s="1051"/>
      <c r="W120" s="1051"/>
      <c r="X120" s="1051"/>
      <c r="Y120" s="1051"/>
      <c r="Z120" s="1051"/>
      <c r="AA120" s="1051"/>
      <c r="AB120" s="1051"/>
      <c r="AC120" s="1051"/>
      <c r="AD120" s="1051"/>
      <c r="AE120" s="1051"/>
      <c r="AF120" s="1051"/>
      <c r="AG120" s="1051"/>
      <c r="AH120" s="1051"/>
      <c r="AI120" s="1051"/>
      <c r="AJ120" s="1051"/>
      <c r="AK120" s="1051"/>
      <c r="AL120" s="1051"/>
      <c r="AM120" s="1051"/>
      <c r="AN120" s="1051"/>
      <c r="AO120" s="1051"/>
      <c r="AP120" s="1051"/>
      <c r="AQ120" s="1051"/>
      <c r="AR120" s="1051"/>
      <c r="AS120" s="1051"/>
      <c r="AT120" s="1051"/>
      <c r="AU120" s="1051"/>
      <c r="AV120" s="1051"/>
      <c r="AW120" s="1051"/>
      <c r="AX120" s="1051"/>
      <c r="AY120" s="1051"/>
      <c r="AZ120" s="1051"/>
      <c r="BA120" s="177"/>
    </row>
    <row r="121" spans="1:53" s="257" customFormat="1" ht="9" customHeight="1">
      <c r="A121" s="177"/>
      <c r="B121" s="222"/>
      <c r="C121" s="377"/>
      <c r="D121" s="377"/>
      <c r="E121" s="377"/>
      <c r="F121" s="377"/>
      <c r="G121" s="377"/>
      <c r="H121" s="377"/>
      <c r="I121" s="694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694"/>
      <c r="AA121" s="694"/>
      <c r="AB121" s="376"/>
      <c r="AC121" s="376"/>
      <c r="AD121" s="376"/>
      <c r="AE121" s="376"/>
      <c r="AF121" s="376"/>
      <c r="AG121" s="376"/>
      <c r="AH121" s="376"/>
      <c r="AI121" s="170"/>
      <c r="AJ121" s="170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177"/>
    </row>
    <row r="122" spans="1:53" s="257" customFormat="1" ht="34.5" customHeight="1">
      <c r="A122" s="177"/>
      <c r="B122" s="1010" t="s">
        <v>0</v>
      </c>
      <c r="C122" s="1014"/>
      <c r="D122" s="1014"/>
      <c r="E122" s="1014"/>
      <c r="F122" s="1014"/>
      <c r="G122" s="1014"/>
      <c r="H122" s="1014"/>
      <c r="I122" s="1014"/>
      <c r="J122" s="1014"/>
      <c r="K122" s="1014"/>
      <c r="L122" s="1014"/>
      <c r="M122" s="1014"/>
      <c r="N122" s="1014"/>
      <c r="O122" s="1020" t="s">
        <v>1</v>
      </c>
      <c r="P122" s="1021"/>
      <c r="Q122" s="1008" t="s">
        <v>1215</v>
      </c>
      <c r="R122" s="1009"/>
      <c r="S122" s="1009"/>
      <c r="T122" s="1009"/>
      <c r="U122" s="1009"/>
      <c r="V122" s="1009"/>
      <c r="W122" s="1009"/>
      <c r="X122" s="1009"/>
      <c r="Y122" s="1009"/>
      <c r="Z122" s="1009"/>
      <c r="AA122" s="1009"/>
      <c r="AB122" s="1010"/>
      <c r="AC122" s="1008" t="s">
        <v>1216</v>
      </c>
      <c r="AD122" s="1009"/>
      <c r="AE122" s="1009"/>
      <c r="AF122" s="1009"/>
      <c r="AG122" s="1009"/>
      <c r="AH122" s="1009"/>
      <c r="AI122" s="1009"/>
      <c r="AJ122" s="1009"/>
      <c r="AK122" s="1009"/>
      <c r="AL122" s="1009"/>
      <c r="AM122" s="1009"/>
      <c r="AN122" s="1010"/>
      <c r="AO122" s="1008" t="s">
        <v>1217</v>
      </c>
      <c r="AP122" s="1009"/>
      <c r="AQ122" s="1009"/>
      <c r="AR122" s="1009"/>
      <c r="AS122" s="1009"/>
      <c r="AT122" s="1009"/>
      <c r="AU122" s="1009"/>
      <c r="AV122" s="1009"/>
      <c r="AW122" s="1009"/>
      <c r="AX122" s="1009"/>
      <c r="AY122" s="1009"/>
      <c r="AZ122" s="1009"/>
      <c r="BA122" s="177"/>
    </row>
    <row r="123" spans="1:53" s="257" customFormat="1" ht="48.75" customHeight="1">
      <c r="A123" s="177"/>
      <c r="B123" s="1010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4"/>
      <c r="M123" s="1014"/>
      <c r="N123" s="1014"/>
      <c r="O123" s="1024"/>
      <c r="P123" s="1025"/>
      <c r="Q123" s="1008" t="s">
        <v>782</v>
      </c>
      <c r="R123" s="1009"/>
      <c r="S123" s="1009"/>
      <c r="T123" s="1010"/>
      <c r="U123" s="1008" t="s">
        <v>781</v>
      </c>
      <c r="V123" s="1009"/>
      <c r="W123" s="1009"/>
      <c r="X123" s="1010"/>
      <c r="Y123" s="1008" t="s">
        <v>397</v>
      </c>
      <c r="Z123" s="1009"/>
      <c r="AA123" s="1009"/>
      <c r="AB123" s="1010"/>
      <c r="AC123" s="1008" t="s">
        <v>782</v>
      </c>
      <c r="AD123" s="1009"/>
      <c r="AE123" s="1009"/>
      <c r="AF123" s="1010"/>
      <c r="AG123" s="1008" t="s">
        <v>781</v>
      </c>
      <c r="AH123" s="1009"/>
      <c r="AI123" s="1009"/>
      <c r="AJ123" s="1010"/>
      <c r="AK123" s="1008" t="s">
        <v>397</v>
      </c>
      <c r="AL123" s="1009"/>
      <c r="AM123" s="1009"/>
      <c r="AN123" s="1010"/>
      <c r="AO123" s="1008" t="s">
        <v>782</v>
      </c>
      <c r="AP123" s="1009"/>
      <c r="AQ123" s="1009"/>
      <c r="AR123" s="1010"/>
      <c r="AS123" s="1008" t="s">
        <v>781</v>
      </c>
      <c r="AT123" s="1009"/>
      <c r="AU123" s="1009"/>
      <c r="AV123" s="1010"/>
      <c r="AW123" s="1008" t="s">
        <v>397</v>
      </c>
      <c r="AX123" s="1009"/>
      <c r="AY123" s="1009"/>
      <c r="AZ123" s="1009"/>
      <c r="BA123" s="177"/>
    </row>
    <row r="124" spans="1:53" s="257" customFormat="1" ht="15" customHeight="1">
      <c r="A124" s="177"/>
      <c r="B124" s="1015">
        <v>1</v>
      </c>
      <c r="C124" s="1016"/>
      <c r="D124" s="1016"/>
      <c r="E124" s="1016"/>
      <c r="F124" s="1016"/>
      <c r="G124" s="1016"/>
      <c r="H124" s="1016"/>
      <c r="I124" s="1016"/>
      <c r="J124" s="1016"/>
      <c r="K124" s="1016"/>
      <c r="L124" s="1016"/>
      <c r="M124" s="1016"/>
      <c r="N124" s="1016"/>
      <c r="O124" s="1017">
        <v>2</v>
      </c>
      <c r="P124" s="1018"/>
      <c r="Q124" s="1019">
        <v>3</v>
      </c>
      <c r="R124" s="1020"/>
      <c r="S124" s="1020"/>
      <c r="T124" s="1021"/>
      <c r="U124" s="1019">
        <v>4</v>
      </c>
      <c r="V124" s="1020"/>
      <c r="W124" s="1020"/>
      <c r="X124" s="1021"/>
      <c r="Y124" s="1019">
        <v>5</v>
      </c>
      <c r="Z124" s="1020"/>
      <c r="AA124" s="1020"/>
      <c r="AB124" s="1021"/>
      <c r="AC124" s="1019">
        <v>6</v>
      </c>
      <c r="AD124" s="1020"/>
      <c r="AE124" s="1020"/>
      <c r="AF124" s="1021"/>
      <c r="AG124" s="1019">
        <v>7</v>
      </c>
      <c r="AH124" s="1020"/>
      <c r="AI124" s="1020"/>
      <c r="AJ124" s="1021"/>
      <c r="AK124" s="1019">
        <v>8</v>
      </c>
      <c r="AL124" s="1020"/>
      <c r="AM124" s="1020"/>
      <c r="AN124" s="1021"/>
      <c r="AO124" s="1019">
        <v>9</v>
      </c>
      <c r="AP124" s="1020"/>
      <c r="AQ124" s="1020"/>
      <c r="AR124" s="1021"/>
      <c r="AS124" s="1019">
        <v>10</v>
      </c>
      <c r="AT124" s="1020"/>
      <c r="AU124" s="1020"/>
      <c r="AV124" s="1021"/>
      <c r="AW124" s="1019">
        <v>11</v>
      </c>
      <c r="AX124" s="1020"/>
      <c r="AY124" s="1020"/>
      <c r="AZ124" s="1020"/>
      <c r="BA124" s="177"/>
    </row>
    <row r="125" spans="1:53" s="257" customFormat="1" ht="15" customHeight="1">
      <c r="A125" s="177"/>
      <c r="B125" s="1147" t="s">
        <v>780</v>
      </c>
      <c r="C125" s="1531"/>
      <c r="D125" s="1531"/>
      <c r="E125" s="1531"/>
      <c r="F125" s="1531"/>
      <c r="G125" s="1531"/>
      <c r="H125" s="1531"/>
      <c r="I125" s="1531"/>
      <c r="J125" s="1531"/>
      <c r="K125" s="1531"/>
      <c r="L125" s="1531"/>
      <c r="M125" s="1531"/>
      <c r="N125" s="1897"/>
      <c r="O125" s="1012" t="s">
        <v>312</v>
      </c>
      <c r="P125" s="1012"/>
      <c r="Q125" s="1004" t="s">
        <v>6</v>
      </c>
      <c r="R125" s="1004"/>
      <c r="S125" s="1004"/>
      <c r="T125" s="1004"/>
      <c r="U125" s="1004" t="s">
        <v>6</v>
      </c>
      <c r="V125" s="1004"/>
      <c r="W125" s="1004"/>
      <c r="X125" s="1004"/>
      <c r="Y125" s="1132">
        <f>SUM(Y127)</f>
        <v>0</v>
      </c>
      <c r="Z125" s="1132"/>
      <c r="AA125" s="1132"/>
      <c r="AB125" s="1132"/>
      <c r="AC125" s="1004" t="s">
        <v>6</v>
      </c>
      <c r="AD125" s="1004"/>
      <c r="AE125" s="1004"/>
      <c r="AF125" s="1004"/>
      <c r="AG125" s="1004" t="s">
        <v>6</v>
      </c>
      <c r="AH125" s="1004"/>
      <c r="AI125" s="1004"/>
      <c r="AJ125" s="1004"/>
      <c r="AK125" s="1132">
        <f>SUM(AK127)</f>
        <v>0</v>
      </c>
      <c r="AL125" s="1132"/>
      <c r="AM125" s="1132"/>
      <c r="AN125" s="1132"/>
      <c r="AO125" s="1004" t="s">
        <v>6</v>
      </c>
      <c r="AP125" s="1004"/>
      <c r="AQ125" s="1004"/>
      <c r="AR125" s="1004"/>
      <c r="AS125" s="1004" t="s">
        <v>6</v>
      </c>
      <c r="AT125" s="1004"/>
      <c r="AU125" s="1004"/>
      <c r="AV125" s="1004"/>
      <c r="AW125" s="1066">
        <f>SUM(AW127)</f>
        <v>0</v>
      </c>
      <c r="AX125" s="1066"/>
      <c r="AY125" s="1066"/>
      <c r="AZ125" s="1066"/>
      <c r="BA125" s="177"/>
    </row>
    <row r="126" spans="1:53" s="257" customFormat="1">
      <c r="A126" s="177"/>
      <c r="B126" s="1895" t="s">
        <v>50</v>
      </c>
      <c r="C126" s="1895"/>
      <c r="D126" s="1895"/>
      <c r="E126" s="1895"/>
      <c r="F126" s="1895"/>
      <c r="G126" s="1895"/>
      <c r="H126" s="1895"/>
      <c r="I126" s="1895"/>
      <c r="J126" s="1895"/>
      <c r="K126" s="1895"/>
      <c r="L126" s="1895"/>
      <c r="M126" s="1895"/>
      <c r="N126" s="1895"/>
      <c r="O126" s="1012" t="s">
        <v>349</v>
      </c>
      <c r="P126" s="1012"/>
      <c r="Q126" s="1004"/>
      <c r="R126" s="1004"/>
      <c r="S126" s="1004"/>
      <c r="T126" s="1004"/>
      <c r="U126" s="1004"/>
      <c r="V126" s="1004"/>
      <c r="W126" s="1004"/>
      <c r="X126" s="1004"/>
      <c r="Y126" s="1132"/>
      <c r="Z126" s="1132"/>
      <c r="AA126" s="1132"/>
      <c r="AB126" s="1132"/>
      <c r="AC126" s="1004"/>
      <c r="AD126" s="1004"/>
      <c r="AE126" s="1004"/>
      <c r="AF126" s="1004"/>
      <c r="AG126" s="1004"/>
      <c r="AH126" s="1004"/>
      <c r="AI126" s="1004"/>
      <c r="AJ126" s="1004"/>
      <c r="AK126" s="1132"/>
      <c r="AL126" s="1132"/>
      <c r="AM126" s="1132"/>
      <c r="AN126" s="1132"/>
      <c r="AO126" s="1004"/>
      <c r="AP126" s="1004"/>
      <c r="AQ126" s="1004"/>
      <c r="AR126" s="1004"/>
      <c r="AS126" s="1004"/>
      <c r="AT126" s="1004"/>
      <c r="AU126" s="1004"/>
      <c r="AV126" s="1004"/>
      <c r="AW126" s="1066"/>
      <c r="AX126" s="1066"/>
      <c r="AY126" s="1066"/>
      <c r="AZ126" s="1066"/>
      <c r="BA126" s="177"/>
    </row>
    <row r="127" spans="1:53" s="257" customFormat="1">
      <c r="A127" s="177"/>
      <c r="B127" s="1893">
        <v>0</v>
      </c>
      <c r="C127" s="1893"/>
      <c r="D127" s="1893"/>
      <c r="E127" s="1893"/>
      <c r="F127" s="1893"/>
      <c r="G127" s="1893"/>
      <c r="H127" s="1893"/>
      <c r="I127" s="1893"/>
      <c r="J127" s="1893"/>
      <c r="K127" s="1893"/>
      <c r="L127" s="1893"/>
      <c r="M127" s="1893"/>
      <c r="N127" s="1893"/>
      <c r="O127" s="1896"/>
      <c r="P127" s="1093"/>
      <c r="Q127" s="1004"/>
      <c r="R127" s="1004"/>
      <c r="S127" s="1004"/>
      <c r="T127" s="1004"/>
      <c r="U127" s="1004"/>
      <c r="V127" s="1004"/>
      <c r="W127" s="1004"/>
      <c r="X127" s="1004"/>
      <c r="Y127" s="1132"/>
      <c r="Z127" s="1132"/>
      <c r="AA127" s="1132"/>
      <c r="AB127" s="1132"/>
      <c r="AC127" s="1004"/>
      <c r="AD127" s="1004"/>
      <c r="AE127" s="1004"/>
      <c r="AF127" s="1004"/>
      <c r="AG127" s="1004"/>
      <c r="AH127" s="1004"/>
      <c r="AI127" s="1004"/>
      <c r="AJ127" s="1004"/>
      <c r="AK127" s="1132"/>
      <c r="AL127" s="1132"/>
      <c r="AM127" s="1132"/>
      <c r="AN127" s="1132"/>
      <c r="AO127" s="1004"/>
      <c r="AP127" s="1004"/>
      <c r="AQ127" s="1004"/>
      <c r="AR127" s="1004"/>
      <c r="AS127" s="1004"/>
      <c r="AT127" s="1004"/>
      <c r="AU127" s="1004"/>
      <c r="AV127" s="1004"/>
      <c r="AW127" s="1066"/>
      <c r="AX127" s="1066"/>
      <c r="AY127" s="1066"/>
      <c r="AZ127" s="1066"/>
      <c r="BA127" s="177"/>
    </row>
    <row r="128" spans="1:53" s="257" customFormat="1" ht="15" customHeight="1">
      <c r="A128" s="177"/>
      <c r="B128" s="1460" t="s">
        <v>352</v>
      </c>
      <c r="C128" s="1460"/>
      <c r="D128" s="1460"/>
      <c r="E128" s="1460"/>
      <c r="F128" s="1460"/>
      <c r="G128" s="1460"/>
      <c r="H128" s="1460"/>
      <c r="I128" s="1460"/>
      <c r="J128" s="1460"/>
      <c r="K128" s="1460"/>
      <c r="L128" s="1460"/>
      <c r="M128" s="1460"/>
      <c r="N128" s="1460"/>
      <c r="O128" s="1007">
        <v>9000</v>
      </c>
      <c r="P128" s="1007"/>
      <c r="Q128" s="1004" t="s">
        <v>6</v>
      </c>
      <c r="R128" s="1004"/>
      <c r="S128" s="1004"/>
      <c r="T128" s="1004"/>
      <c r="U128" s="1004" t="s">
        <v>6</v>
      </c>
      <c r="V128" s="1004"/>
      <c r="W128" s="1004"/>
      <c r="X128" s="1004"/>
      <c r="Y128" s="1132">
        <f>Y125</f>
        <v>0</v>
      </c>
      <c r="Z128" s="1132"/>
      <c r="AA128" s="1132"/>
      <c r="AB128" s="1132"/>
      <c r="AC128" s="1004" t="s">
        <v>6</v>
      </c>
      <c r="AD128" s="1004"/>
      <c r="AE128" s="1004"/>
      <c r="AF128" s="1004"/>
      <c r="AG128" s="1004" t="s">
        <v>6</v>
      </c>
      <c r="AH128" s="1004"/>
      <c r="AI128" s="1004"/>
      <c r="AJ128" s="1004"/>
      <c r="AK128" s="1132">
        <f>AK125</f>
        <v>0</v>
      </c>
      <c r="AL128" s="1132"/>
      <c r="AM128" s="1132"/>
      <c r="AN128" s="1132"/>
      <c r="AO128" s="1004" t="s">
        <v>6</v>
      </c>
      <c r="AP128" s="1004"/>
      <c r="AQ128" s="1004"/>
      <c r="AR128" s="1004"/>
      <c r="AS128" s="1004" t="s">
        <v>6</v>
      </c>
      <c r="AT128" s="1004"/>
      <c r="AU128" s="1004"/>
      <c r="AV128" s="1004"/>
      <c r="AW128" s="1066">
        <f>AW125</f>
        <v>0</v>
      </c>
      <c r="AX128" s="1066"/>
      <c r="AY128" s="1066"/>
      <c r="AZ128" s="1066"/>
      <c r="BA128" s="177"/>
    </row>
    <row r="129" spans="1:53" s="257" customFormat="1" ht="15" customHeight="1">
      <c r="A129" s="177"/>
      <c r="B129" s="375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26"/>
      <c r="T129" s="326"/>
      <c r="U129" s="679"/>
      <c r="V129" s="679"/>
      <c r="W129" s="679"/>
      <c r="X129" s="679"/>
      <c r="Y129" s="679"/>
      <c r="Z129" s="679"/>
      <c r="AA129" s="679"/>
      <c r="AB129" s="679"/>
      <c r="AC129" s="698"/>
      <c r="AD129" s="698"/>
      <c r="AE129" s="698"/>
      <c r="AF129" s="698"/>
      <c r="AG129" s="698"/>
      <c r="AH129" s="698"/>
      <c r="AI129" s="698"/>
      <c r="AJ129" s="698"/>
      <c r="AK129" s="691"/>
      <c r="AL129" s="691"/>
      <c r="AM129" s="691"/>
      <c r="AN129" s="691"/>
      <c r="AO129" s="691"/>
      <c r="AP129" s="691"/>
      <c r="AQ129" s="691"/>
      <c r="AR129" s="691"/>
      <c r="AS129" s="691"/>
      <c r="AT129" s="691"/>
      <c r="AU129" s="691"/>
      <c r="AV129" s="691"/>
      <c r="AW129" s="691"/>
      <c r="AX129" s="691"/>
      <c r="AY129" s="691"/>
      <c r="AZ129" s="691"/>
      <c r="BA129" s="177"/>
    </row>
    <row r="130" spans="1:53" s="257" customFormat="1" ht="15" customHeight="1">
      <c r="A130" s="177"/>
      <c r="B130" s="375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26"/>
      <c r="T130" s="326"/>
      <c r="U130" s="679"/>
      <c r="V130" s="679"/>
      <c r="W130" s="679"/>
      <c r="X130" s="679"/>
      <c r="Y130" s="679"/>
      <c r="Z130" s="679"/>
      <c r="AA130" s="679"/>
      <c r="AB130" s="679"/>
      <c r="AC130" s="698"/>
      <c r="AD130" s="698"/>
      <c r="AE130" s="698"/>
      <c r="AF130" s="698"/>
      <c r="AG130" s="698"/>
      <c r="AH130" s="698"/>
      <c r="AI130" s="698"/>
      <c r="AJ130" s="698"/>
      <c r="AK130" s="691"/>
      <c r="AL130" s="691"/>
      <c r="AM130" s="691"/>
      <c r="AN130" s="691"/>
      <c r="AO130" s="691"/>
      <c r="AP130" s="691"/>
      <c r="AQ130" s="691"/>
      <c r="AR130" s="691"/>
      <c r="AS130" s="691"/>
      <c r="AT130" s="691"/>
      <c r="AU130" s="691"/>
      <c r="AV130" s="691"/>
      <c r="AW130" s="691"/>
      <c r="AX130" s="691"/>
      <c r="AY130" s="691"/>
      <c r="AZ130" s="691"/>
      <c r="BA130" s="177"/>
    </row>
    <row r="131" spans="1:53" s="257" customFormat="1" ht="15" customHeight="1">
      <c r="A131" s="177"/>
      <c r="B131" s="375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26"/>
      <c r="T131" s="326"/>
      <c r="U131" s="679"/>
      <c r="V131" s="679"/>
      <c r="W131" s="679"/>
      <c r="X131" s="679"/>
      <c r="Y131" s="679"/>
      <c r="Z131" s="679"/>
      <c r="AA131" s="679"/>
      <c r="AB131" s="679"/>
      <c r="AC131" s="698"/>
      <c r="AD131" s="698"/>
      <c r="AE131" s="698"/>
      <c r="AF131" s="698"/>
      <c r="AG131" s="698"/>
      <c r="AH131" s="698"/>
      <c r="AI131" s="698"/>
      <c r="AJ131" s="698"/>
      <c r="AK131" s="691"/>
      <c r="AL131" s="691"/>
      <c r="AM131" s="691"/>
      <c r="AN131" s="691"/>
      <c r="AO131" s="691"/>
      <c r="AP131" s="691"/>
      <c r="AQ131" s="691"/>
      <c r="AR131" s="691"/>
      <c r="AS131" s="691"/>
      <c r="AT131" s="691"/>
      <c r="AU131" s="691"/>
      <c r="AV131" s="691"/>
      <c r="AW131" s="691"/>
      <c r="AX131" s="691"/>
      <c r="AY131" s="691"/>
      <c r="AZ131" s="691"/>
      <c r="BA131" s="177"/>
    </row>
    <row r="132" spans="1:53" s="257" customFormat="1" ht="15" customHeight="1">
      <c r="A132" s="177"/>
      <c r="B132" s="375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26"/>
      <c r="T132" s="326"/>
      <c r="U132" s="679"/>
      <c r="V132" s="679"/>
      <c r="W132" s="679"/>
      <c r="X132" s="679"/>
      <c r="Y132" s="679"/>
      <c r="Z132" s="679"/>
      <c r="AA132" s="679"/>
      <c r="AB132" s="679"/>
      <c r="AC132" s="698"/>
      <c r="AD132" s="698"/>
      <c r="AE132" s="698"/>
      <c r="AF132" s="698"/>
      <c r="AG132" s="698"/>
      <c r="AH132" s="698"/>
      <c r="AI132" s="698"/>
      <c r="AJ132" s="698"/>
      <c r="AK132" s="691"/>
      <c r="AL132" s="691"/>
      <c r="AM132" s="691"/>
      <c r="AN132" s="691"/>
      <c r="AO132" s="691"/>
      <c r="AP132" s="691"/>
      <c r="AQ132" s="691"/>
      <c r="AR132" s="691"/>
      <c r="AS132" s="691"/>
      <c r="AT132" s="691"/>
      <c r="AU132" s="691"/>
      <c r="AV132" s="691"/>
      <c r="AW132" s="691"/>
      <c r="AX132" s="691"/>
      <c r="AY132" s="691"/>
      <c r="AZ132" s="691"/>
      <c r="BA132" s="177"/>
    </row>
    <row r="133" spans="1:53" s="271" customFormat="1" ht="18" customHeight="1">
      <c r="A133" s="177"/>
      <c r="B133" s="693"/>
      <c r="C133" s="998" t="s">
        <v>436</v>
      </c>
      <c r="D133" s="998"/>
      <c r="E133" s="998"/>
      <c r="F133" s="998"/>
      <c r="G133" s="998"/>
      <c r="H133" s="998"/>
      <c r="I133" s="693"/>
      <c r="J133" s="999" t="str">
        <f>р.2!F129</f>
        <v>директор</v>
      </c>
      <c r="K133" s="999"/>
      <c r="L133" s="999"/>
      <c r="M133" s="999"/>
      <c r="N133" s="999"/>
      <c r="O133" s="999"/>
      <c r="P133" s="999"/>
      <c r="Q133" s="999"/>
      <c r="R133" s="999"/>
      <c r="S133" s="999"/>
      <c r="T133" s="999"/>
      <c r="U133" s="999"/>
      <c r="V133" s="999"/>
      <c r="W133" s="999"/>
      <c r="X133" s="999"/>
      <c r="Y133" s="999"/>
      <c r="Z133" s="693"/>
      <c r="AA133" s="693"/>
      <c r="AB133" s="999"/>
      <c r="AC133" s="999"/>
      <c r="AD133" s="999"/>
      <c r="AE133" s="999"/>
      <c r="AF133" s="999"/>
      <c r="AG133" s="999"/>
      <c r="AH133" s="999"/>
      <c r="AI133" s="177"/>
      <c r="AJ133" s="177"/>
      <c r="AK133" s="999" t="str">
        <f>р.2!O129</f>
        <v>/Л.А. Панюшева/</v>
      </c>
      <c r="AL133" s="999"/>
      <c r="AM133" s="999"/>
      <c r="AN133" s="999"/>
      <c r="AO133" s="999"/>
      <c r="AP133" s="999"/>
      <c r="AQ133" s="999"/>
      <c r="AR133" s="999"/>
      <c r="AS133" s="999"/>
      <c r="AT133" s="999"/>
      <c r="AU133" s="999"/>
      <c r="AV133" s="999"/>
      <c r="AW133" s="999"/>
      <c r="AX133" s="999"/>
      <c r="AY133" s="999"/>
      <c r="AZ133" s="999"/>
      <c r="BA133" s="274"/>
    </row>
    <row r="134" spans="1:53" s="271" customFormat="1" ht="18" customHeight="1">
      <c r="A134" s="177"/>
      <c r="B134" s="693"/>
      <c r="C134" s="998" t="s">
        <v>437</v>
      </c>
      <c r="D134" s="998"/>
      <c r="E134" s="998"/>
      <c r="F134" s="998"/>
      <c r="G134" s="998"/>
      <c r="H134" s="998"/>
      <c r="I134" s="693"/>
      <c r="J134" s="1000" t="s">
        <v>90</v>
      </c>
      <c r="K134" s="1000"/>
      <c r="L134" s="1000"/>
      <c r="M134" s="1000"/>
      <c r="N134" s="1000"/>
      <c r="O134" s="1000"/>
      <c r="P134" s="1000"/>
      <c r="Q134" s="1000"/>
      <c r="R134" s="1000"/>
      <c r="S134" s="1000"/>
      <c r="T134" s="1000"/>
      <c r="U134" s="1000"/>
      <c r="V134" s="1000"/>
      <c r="W134" s="1000"/>
      <c r="X134" s="1000"/>
      <c r="Y134" s="1000"/>
      <c r="Z134" s="272"/>
      <c r="AA134" s="272"/>
      <c r="AB134" s="1000" t="s">
        <v>42</v>
      </c>
      <c r="AC134" s="1000"/>
      <c r="AD134" s="1000"/>
      <c r="AE134" s="1000"/>
      <c r="AF134" s="1000"/>
      <c r="AG134" s="1000"/>
      <c r="AH134" s="1000"/>
      <c r="AI134" s="273"/>
      <c r="AJ134" s="273"/>
      <c r="AK134" s="1000" t="s">
        <v>41</v>
      </c>
      <c r="AL134" s="1000"/>
      <c r="AM134" s="1000"/>
      <c r="AN134" s="1000"/>
      <c r="AO134" s="1000"/>
      <c r="AP134" s="1000"/>
      <c r="AQ134" s="1000"/>
      <c r="AR134" s="1000"/>
      <c r="AS134" s="1000"/>
      <c r="AT134" s="1000"/>
      <c r="AU134" s="1000"/>
      <c r="AV134" s="1000"/>
      <c r="AW134" s="1000"/>
      <c r="AX134" s="1000"/>
      <c r="AY134" s="1000"/>
      <c r="AZ134" s="1000"/>
      <c r="BA134" s="274"/>
    </row>
    <row r="135" spans="1:53" s="271" customFormat="1" ht="18" customHeight="1">
      <c r="A135" s="177"/>
      <c r="B135" s="693"/>
      <c r="C135" s="693"/>
      <c r="D135" s="693"/>
      <c r="E135" s="693"/>
      <c r="F135" s="693"/>
      <c r="G135" s="693"/>
      <c r="H135" s="693"/>
      <c r="I135" s="693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3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4"/>
    </row>
    <row r="136" spans="1:53" s="271" customFormat="1" ht="18" customHeight="1">
      <c r="A136" s="274"/>
      <c r="B136" s="693"/>
      <c r="C136" s="998" t="s">
        <v>91</v>
      </c>
      <c r="D136" s="998"/>
      <c r="E136" s="998"/>
      <c r="F136" s="998"/>
      <c r="G136" s="998"/>
      <c r="H136" s="998"/>
      <c r="I136" s="693"/>
      <c r="J136" s="1002" t="s">
        <v>1089</v>
      </c>
      <c r="K136" s="1002"/>
      <c r="L136" s="1002"/>
      <c r="M136" s="1002"/>
      <c r="N136" s="1002"/>
      <c r="O136" s="1002"/>
      <c r="P136" s="1002"/>
      <c r="Q136" s="1002"/>
      <c r="R136" s="1002"/>
      <c r="S136" s="1002"/>
      <c r="T136" s="569"/>
      <c r="U136" s="1002"/>
      <c r="V136" s="1002"/>
      <c r="W136" s="1002"/>
      <c r="X136" s="1002"/>
      <c r="Y136" s="1002"/>
      <c r="Z136" s="1002"/>
      <c r="AA136" s="272"/>
      <c r="AB136" s="1223" t="str">
        <f>р.2!I134</f>
        <v>/Е.С. Орлова/</v>
      </c>
      <c r="AC136" s="1223"/>
      <c r="AD136" s="1223"/>
      <c r="AE136" s="1223"/>
      <c r="AF136" s="1223"/>
      <c r="AG136" s="1223"/>
      <c r="AH136" s="1223"/>
      <c r="AI136" s="1223"/>
      <c r="AJ136" s="1223"/>
      <c r="AK136" s="1223"/>
      <c r="AL136" s="1223"/>
      <c r="AM136" s="1223"/>
      <c r="AN136" s="1223"/>
      <c r="AO136" s="273"/>
      <c r="AP136" s="273"/>
      <c r="AQ136" s="1230" t="str">
        <f>р.2!O134</f>
        <v>8 (8332) 70-80-93</v>
      </c>
      <c r="AR136" s="1230"/>
      <c r="AS136" s="1230"/>
      <c r="AT136" s="1230"/>
      <c r="AU136" s="1230"/>
      <c r="AV136" s="1230"/>
      <c r="AW136" s="1230"/>
      <c r="AX136" s="1230"/>
      <c r="AY136" s="1230"/>
      <c r="AZ136" s="1230"/>
      <c r="BA136" s="274"/>
    </row>
    <row r="137" spans="1:53" s="271" customFormat="1" ht="18" customHeight="1">
      <c r="A137" s="274"/>
      <c r="B137" s="693"/>
      <c r="C137" s="1224"/>
      <c r="D137" s="1224"/>
      <c r="E137" s="1224"/>
      <c r="F137" s="1224"/>
      <c r="G137" s="1224"/>
      <c r="H137" s="1224"/>
      <c r="I137" s="693"/>
      <c r="J137" s="995" t="s">
        <v>1144</v>
      </c>
      <c r="K137" s="995"/>
      <c r="L137" s="995"/>
      <c r="M137" s="995"/>
      <c r="N137" s="995"/>
      <c r="O137" s="995"/>
      <c r="P137" s="995"/>
      <c r="Q137" s="995"/>
      <c r="R137" s="995"/>
      <c r="S137" s="995"/>
      <c r="T137" s="569"/>
      <c r="U137" s="996" t="s">
        <v>42</v>
      </c>
      <c r="V137" s="996"/>
      <c r="W137" s="996"/>
      <c r="X137" s="996"/>
      <c r="Y137" s="996"/>
      <c r="Z137" s="996"/>
      <c r="AA137" s="272"/>
      <c r="AB137" s="1000" t="s">
        <v>438</v>
      </c>
      <c r="AC137" s="1000"/>
      <c r="AD137" s="1000"/>
      <c r="AE137" s="1000"/>
      <c r="AF137" s="1000"/>
      <c r="AG137" s="1000"/>
      <c r="AH137" s="1000"/>
      <c r="AI137" s="1000"/>
      <c r="AJ137" s="1000"/>
      <c r="AK137" s="1000"/>
      <c r="AL137" s="1000"/>
      <c r="AM137" s="1000"/>
      <c r="AN137" s="1000"/>
      <c r="AO137" s="273"/>
      <c r="AP137" s="273"/>
      <c r="AQ137" s="1000" t="s">
        <v>92</v>
      </c>
      <c r="AR137" s="1000"/>
      <c r="AS137" s="1000"/>
      <c r="AT137" s="1000"/>
      <c r="AU137" s="1000"/>
      <c r="AV137" s="1000"/>
      <c r="AW137" s="1000"/>
      <c r="AX137" s="1000"/>
      <c r="AY137" s="1000"/>
      <c r="AZ137" s="1000"/>
      <c r="BA137" s="274"/>
    </row>
    <row r="138" spans="1:53" s="271" customFormat="1" ht="18" customHeight="1">
      <c r="A138" s="274"/>
      <c r="B138" s="693"/>
      <c r="C138" s="693"/>
      <c r="D138" s="693"/>
      <c r="E138" s="693"/>
      <c r="F138" s="693"/>
      <c r="G138" s="693"/>
      <c r="H138" s="693"/>
      <c r="I138" s="693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693"/>
      <c r="AA138" s="693"/>
      <c r="AB138" s="275"/>
      <c r="AC138" s="275"/>
      <c r="AD138" s="275"/>
      <c r="AE138" s="275"/>
      <c r="AF138" s="275"/>
      <c r="AG138" s="275"/>
      <c r="AH138" s="275"/>
      <c r="AI138" s="275"/>
      <c r="AJ138" s="275"/>
      <c r="AK138" s="275"/>
      <c r="AL138" s="275"/>
      <c r="AM138" s="275"/>
      <c r="AN138" s="275"/>
      <c r="AO138" s="177"/>
      <c r="AP138" s="177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4"/>
    </row>
    <row r="139" spans="1:53" s="87" customFormat="1" ht="14.25" customHeight="1">
      <c r="C139" s="1802">
        <f>р.2!C137</f>
        <v>44925</v>
      </c>
      <c r="D139" s="1802"/>
      <c r="E139" s="1802"/>
      <c r="F139" s="1802"/>
      <c r="G139" s="1802"/>
      <c r="H139" s="557"/>
      <c r="I139" s="557"/>
      <c r="J139" s="557"/>
      <c r="K139" s="557"/>
      <c r="L139" s="557"/>
      <c r="M139" s="557"/>
    </row>
    <row r="140" spans="1:53" s="365" customFormat="1" ht="18" customHeight="1">
      <c r="A140" s="558"/>
      <c r="B140" s="261"/>
      <c r="C140" s="261"/>
      <c r="D140" s="1222"/>
      <c r="E140" s="1222"/>
      <c r="F140" s="261"/>
      <c r="G140" s="261"/>
      <c r="H140" s="1222"/>
      <c r="I140" s="1222"/>
      <c r="J140" s="1222"/>
      <c r="K140" s="1222"/>
      <c r="L140" s="1222"/>
      <c r="M140" s="1222"/>
      <c r="N140" s="261"/>
      <c r="O140" s="261"/>
      <c r="P140" s="261"/>
      <c r="Q140" s="1222"/>
      <c r="R140" s="1222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</row>
  </sheetData>
  <mergeCells count="711">
    <mergeCell ref="C139:G139"/>
    <mergeCell ref="D140:E140"/>
    <mergeCell ref="H140:M140"/>
    <mergeCell ref="Q140:R140"/>
    <mergeCell ref="O127:P127"/>
    <mergeCell ref="C136:H136"/>
    <mergeCell ref="J136:S136"/>
    <mergeCell ref="U136:Z136"/>
    <mergeCell ref="AB136:AN136"/>
    <mergeCell ref="AC128:AF128"/>
    <mergeCell ref="AG128:AJ128"/>
    <mergeCell ref="AK128:AN128"/>
    <mergeCell ref="AQ136:AZ136"/>
    <mergeCell ref="C137:H137"/>
    <mergeCell ref="J137:S137"/>
    <mergeCell ref="U137:Z137"/>
    <mergeCell ref="AB137:AN137"/>
    <mergeCell ref="AQ137:AZ137"/>
    <mergeCell ref="C133:H133"/>
    <mergeCell ref="J133:Y133"/>
    <mergeCell ref="AB133:AH133"/>
    <mergeCell ref="AK133:AZ133"/>
    <mergeCell ref="C134:H134"/>
    <mergeCell ref="J134:Y134"/>
    <mergeCell ref="AB134:AH134"/>
    <mergeCell ref="AK134:AZ134"/>
    <mergeCell ref="AO128:AR128"/>
    <mergeCell ref="AS128:AV128"/>
    <mergeCell ref="AW128:AZ128"/>
    <mergeCell ref="AG127:AJ127"/>
    <mergeCell ref="AK127:AN127"/>
    <mergeCell ref="AO127:AR127"/>
    <mergeCell ref="AS127:AV127"/>
    <mergeCell ref="AW127:AZ127"/>
    <mergeCell ref="B128:N128"/>
    <mergeCell ref="O128:P128"/>
    <mergeCell ref="Q128:T128"/>
    <mergeCell ref="U128:X128"/>
    <mergeCell ref="Y128:AB128"/>
    <mergeCell ref="AG126:AJ126"/>
    <mergeCell ref="AK126:AN126"/>
    <mergeCell ref="AO126:AR126"/>
    <mergeCell ref="AS126:AV126"/>
    <mergeCell ref="AW126:AZ126"/>
    <mergeCell ref="B127:N127"/>
    <mergeCell ref="Q127:T127"/>
    <mergeCell ref="U127:X127"/>
    <mergeCell ref="Y127:AB127"/>
    <mergeCell ref="AC127:AF127"/>
    <mergeCell ref="B126:N126"/>
    <mergeCell ref="O126:P126"/>
    <mergeCell ref="Q126:T126"/>
    <mergeCell ref="U126:X126"/>
    <mergeCell ref="Y126:AB126"/>
    <mergeCell ref="AC126:AF126"/>
    <mergeCell ref="AC125:AF125"/>
    <mergeCell ref="AG125:AJ125"/>
    <mergeCell ref="AK125:AN125"/>
    <mergeCell ref="AO125:AR125"/>
    <mergeCell ref="AS125:AV125"/>
    <mergeCell ref="AW125:AZ125"/>
    <mergeCell ref="AG124:AJ124"/>
    <mergeCell ref="AK124:AN124"/>
    <mergeCell ref="AO124:AR124"/>
    <mergeCell ref="AS124:AV124"/>
    <mergeCell ref="AW124:AZ124"/>
    <mergeCell ref="B125:N125"/>
    <mergeCell ref="O125:P125"/>
    <mergeCell ref="Q125:T125"/>
    <mergeCell ref="U125:X125"/>
    <mergeCell ref="Y125:AB125"/>
    <mergeCell ref="AK123:AN123"/>
    <mergeCell ref="AO123:AR123"/>
    <mergeCell ref="AS123:AV123"/>
    <mergeCell ref="AW123:AZ123"/>
    <mergeCell ref="B124:N124"/>
    <mergeCell ref="O124:P124"/>
    <mergeCell ref="Q124:T124"/>
    <mergeCell ref="U124:X124"/>
    <mergeCell ref="Y124:AB124"/>
    <mergeCell ref="AC124:AF124"/>
    <mergeCell ref="B122:N123"/>
    <mergeCell ref="O122:P123"/>
    <mergeCell ref="Q122:AB122"/>
    <mergeCell ref="AC122:AN122"/>
    <mergeCell ref="AO122:AZ122"/>
    <mergeCell ref="Q123:T123"/>
    <mergeCell ref="U123:X123"/>
    <mergeCell ref="Y123:AB123"/>
    <mergeCell ref="AC123:AF123"/>
    <mergeCell ref="AG123:AJ123"/>
    <mergeCell ref="B118:Y118"/>
    <mergeCell ref="Z118:AB118"/>
    <mergeCell ref="AC118:AJ118"/>
    <mergeCell ref="AK118:AR118"/>
    <mergeCell ref="AS118:AZ118"/>
    <mergeCell ref="B120:AZ120"/>
    <mergeCell ref="B116:Y116"/>
    <mergeCell ref="Z116:AB116"/>
    <mergeCell ref="AC116:AJ116"/>
    <mergeCell ref="AK116:AR116"/>
    <mergeCell ref="AS116:AZ116"/>
    <mergeCell ref="B117:Y117"/>
    <mergeCell ref="Z117:AB117"/>
    <mergeCell ref="AC117:AJ117"/>
    <mergeCell ref="AK117:AR117"/>
    <mergeCell ref="AS117:AZ117"/>
    <mergeCell ref="B114:Y114"/>
    <mergeCell ref="Z114:AB114"/>
    <mergeCell ref="AC114:AJ114"/>
    <mergeCell ref="AK114:AR114"/>
    <mergeCell ref="AS114:AZ114"/>
    <mergeCell ref="B115:Y115"/>
    <mergeCell ref="Z115:AB115"/>
    <mergeCell ref="AC115:AJ115"/>
    <mergeCell ref="AK115:AR115"/>
    <mergeCell ref="AS115:AZ115"/>
    <mergeCell ref="B111:Y113"/>
    <mergeCell ref="Z111:AB113"/>
    <mergeCell ref="AC111:AZ111"/>
    <mergeCell ref="AC112:AJ113"/>
    <mergeCell ref="AK112:AR113"/>
    <mergeCell ref="AS112:AZ113"/>
    <mergeCell ref="AI106:AK106"/>
    <mergeCell ref="AL106:AO106"/>
    <mergeCell ref="AP106:AR106"/>
    <mergeCell ref="AS106:AV106"/>
    <mergeCell ref="AW106:AZ106"/>
    <mergeCell ref="B109:AZ109"/>
    <mergeCell ref="B106:F106"/>
    <mergeCell ref="G106:J106"/>
    <mergeCell ref="K106:N106"/>
    <mergeCell ref="O106:Q106"/>
    <mergeCell ref="R106:U106"/>
    <mergeCell ref="V106:X106"/>
    <mergeCell ref="Y106:AD106"/>
    <mergeCell ref="AE106:AH106"/>
    <mergeCell ref="V105:X105"/>
    <mergeCell ref="Y105:AD105"/>
    <mergeCell ref="AE105:AH105"/>
    <mergeCell ref="AP104:AR104"/>
    <mergeCell ref="AS104:AV104"/>
    <mergeCell ref="AW104:AZ104"/>
    <mergeCell ref="B105:F105"/>
    <mergeCell ref="G105:J105"/>
    <mergeCell ref="K105:N105"/>
    <mergeCell ref="O105:Q105"/>
    <mergeCell ref="R105:U105"/>
    <mergeCell ref="AS105:AV105"/>
    <mergeCell ref="AW105:AZ105"/>
    <mergeCell ref="AI105:AK105"/>
    <mergeCell ref="AL105:AO105"/>
    <mergeCell ref="AP105:AR105"/>
    <mergeCell ref="B103:F103"/>
    <mergeCell ref="G103:J103"/>
    <mergeCell ref="K103:N103"/>
    <mergeCell ref="O103:Q103"/>
    <mergeCell ref="R103:U103"/>
    <mergeCell ref="AS103:AV103"/>
    <mergeCell ref="AW103:AZ103"/>
    <mergeCell ref="B104:F104"/>
    <mergeCell ref="G104:J104"/>
    <mergeCell ref="K104:N104"/>
    <mergeCell ref="O104:Q104"/>
    <mergeCell ref="R104:U104"/>
    <mergeCell ref="V104:X104"/>
    <mergeCell ref="Y104:AD104"/>
    <mergeCell ref="AE104:AH104"/>
    <mergeCell ref="V103:X103"/>
    <mergeCell ref="Y103:AD103"/>
    <mergeCell ref="AE103:AH103"/>
    <mergeCell ref="AI103:AK103"/>
    <mergeCell ref="AL103:AO103"/>
    <mergeCell ref="AP103:AR103"/>
    <mergeCell ref="AI104:AK104"/>
    <mergeCell ref="AL104:AO104"/>
    <mergeCell ref="AL102:AO102"/>
    <mergeCell ref="AP102:AR102"/>
    <mergeCell ref="AS102:AV102"/>
    <mergeCell ref="B99:F101"/>
    <mergeCell ref="G99:J101"/>
    <mergeCell ref="K99:N101"/>
    <mergeCell ref="O99:AO99"/>
    <mergeCell ref="AP99:AV100"/>
    <mergeCell ref="AW102:AZ102"/>
    <mergeCell ref="B102:F102"/>
    <mergeCell ref="G102:J102"/>
    <mergeCell ref="K102:N102"/>
    <mergeCell ref="O102:Q102"/>
    <mergeCell ref="R102:U102"/>
    <mergeCell ref="V102:X102"/>
    <mergeCell ref="Y102:AD102"/>
    <mergeCell ref="AE102:AH102"/>
    <mergeCell ref="AI102:AK102"/>
    <mergeCell ref="AW99:AZ101"/>
    <mergeCell ref="O100:U100"/>
    <mergeCell ref="V100:AH100"/>
    <mergeCell ref="AF97:AH97"/>
    <mergeCell ref="AI97:AL97"/>
    <mergeCell ref="AM97:AO97"/>
    <mergeCell ref="AP97:AR97"/>
    <mergeCell ref="AI100:AO100"/>
    <mergeCell ref="O101:Q101"/>
    <mergeCell ref="R101:U101"/>
    <mergeCell ref="V101:X101"/>
    <mergeCell ref="Y101:AD101"/>
    <mergeCell ref="AE101:AH101"/>
    <mergeCell ref="AI101:AK101"/>
    <mergeCell ref="AL101:AO101"/>
    <mergeCell ref="AS97:AV97"/>
    <mergeCell ref="AP101:AR101"/>
    <mergeCell ref="AS101:AV101"/>
    <mergeCell ref="AI96:AL96"/>
    <mergeCell ref="AM96:AO96"/>
    <mergeCell ref="AP96:AR96"/>
    <mergeCell ref="AS96:AV96"/>
    <mergeCell ref="AW96:AZ96"/>
    <mergeCell ref="B97:F97"/>
    <mergeCell ref="G97:L97"/>
    <mergeCell ref="M97:P97"/>
    <mergeCell ref="Q97:V97"/>
    <mergeCell ref="W97:Y97"/>
    <mergeCell ref="AW97:AZ97"/>
    <mergeCell ref="B96:F96"/>
    <mergeCell ref="G96:L96"/>
    <mergeCell ref="M96:P96"/>
    <mergeCell ref="Q96:V96"/>
    <mergeCell ref="W96:Y96"/>
    <mergeCell ref="Z96:AB96"/>
    <mergeCell ref="AC96:AE96"/>
    <mergeCell ref="AF96:AH96"/>
    <mergeCell ref="Z97:AB97"/>
    <mergeCell ref="AC97:AE97"/>
    <mergeCell ref="Z95:AB95"/>
    <mergeCell ref="AC95:AE95"/>
    <mergeCell ref="AF95:AH95"/>
    <mergeCell ref="AI94:AL94"/>
    <mergeCell ref="AM94:AO94"/>
    <mergeCell ref="AP94:AR94"/>
    <mergeCell ref="AS94:AV94"/>
    <mergeCell ref="AW94:AZ94"/>
    <mergeCell ref="B95:F95"/>
    <mergeCell ref="G95:L95"/>
    <mergeCell ref="M95:P95"/>
    <mergeCell ref="Q95:V95"/>
    <mergeCell ref="W95:Y95"/>
    <mergeCell ref="AS95:AV95"/>
    <mergeCell ref="AW95:AZ95"/>
    <mergeCell ref="AI95:AL95"/>
    <mergeCell ref="AM95:AO95"/>
    <mergeCell ref="AP95:AR95"/>
    <mergeCell ref="B94:F94"/>
    <mergeCell ref="G94:L94"/>
    <mergeCell ref="M94:P94"/>
    <mergeCell ref="Q94:V94"/>
    <mergeCell ref="W94:Y94"/>
    <mergeCell ref="Z94:AB94"/>
    <mergeCell ref="AC94:AE94"/>
    <mergeCell ref="AF94:AH94"/>
    <mergeCell ref="Z92:AB93"/>
    <mergeCell ref="AC92:AE93"/>
    <mergeCell ref="AF92:AH93"/>
    <mergeCell ref="AL88:AO88"/>
    <mergeCell ref="AP88:AR88"/>
    <mergeCell ref="AS88:AV88"/>
    <mergeCell ref="AW88:AZ88"/>
    <mergeCell ref="B90:BF90"/>
    <mergeCell ref="B92:F93"/>
    <mergeCell ref="G92:L93"/>
    <mergeCell ref="M92:P93"/>
    <mergeCell ref="Q92:V93"/>
    <mergeCell ref="W92:Y93"/>
    <mergeCell ref="AS92:AV93"/>
    <mergeCell ref="AW92:AZ93"/>
    <mergeCell ref="AI92:AL93"/>
    <mergeCell ref="AM92:AO93"/>
    <mergeCell ref="AP92:AR93"/>
    <mergeCell ref="B88:F88"/>
    <mergeCell ref="G88:J88"/>
    <mergeCell ref="K88:N88"/>
    <mergeCell ref="O88:Q88"/>
    <mergeCell ref="B87:F87"/>
    <mergeCell ref="G87:J87"/>
    <mergeCell ref="K87:N87"/>
    <mergeCell ref="O87:Q87"/>
    <mergeCell ref="R87:U87"/>
    <mergeCell ref="V87:X87"/>
    <mergeCell ref="AW87:AZ87"/>
    <mergeCell ref="Y87:AD87"/>
    <mergeCell ref="AE87:AH87"/>
    <mergeCell ref="AI87:AK87"/>
    <mergeCell ref="AL87:AO87"/>
    <mergeCell ref="AP87:AR87"/>
    <mergeCell ref="AS87:AV87"/>
    <mergeCell ref="AL86:AO86"/>
    <mergeCell ref="AP86:AR86"/>
    <mergeCell ref="R88:U88"/>
    <mergeCell ref="V88:X88"/>
    <mergeCell ref="Y88:AD88"/>
    <mergeCell ref="AE88:AH88"/>
    <mergeCell ref="AI88:AK88"/>
    <mergeCell ref="AS86:AV86"/>
    <mergeCell ref="AW86:AZ86"/>
    <mergeCell ref="Y85:AD85"/>
    <mergeCell ref="AE85:AH85"/>
    <mergeCell ref="AI85:AK85"/>
    <mergeCell ref="AL85:AO85"/>
    <mergeCell ref="AP85:AR85"/>
    <mergeCell ref="AS85:AV85"/>
    <mergeCell ref="B85:F85"/>
    <mergeCell ref="G85:J85"/>
    <mergeCell ref="K85:N85"/>
    <mergeCell ref="O85:Q85"/>
    <mergeCell ref="R85:U85"/>
    <mergeCell ref="V85:X85"/>
    <mergeCell ref="B86:F86"/>
    <mergeCell ref="G86:J86"/>
    <mergeCell ref="K86:N86"/>
    <mergeCell ref="O86:Q86"/>
    <mergeCell ref="R86:U86"/>
    <mergeCell ref="V86:X86"/>
    <mergeCell ref="Y86:AD86"/>
    <mergeCell ref="AE86:AH86"/>
    <mergeCell ref="AI86:AK86"/>
    <mergeCell ref="AP84:AR84"/>
    <mergeCell ref="AS84:AV84"/>
    <mergeCell ref="AW84:AZ84"/>
    <mergeCell ref="AL83:AO83"/>
    <mergeCell ref="AP83:AR83"/>
    <mergeCell ref="AS83:AV83"/>
    <mergeCell ref="AE83:AH83"/>
    <mergeCell ref="AI83:AK83"/>
    <mergeCell ref="AW85:AZ85"/>
    <mergeCell ref="B84:F84"/>
    <mergeCell ref="G84:J84"/>
    <mergeCell ref="K84:N84"/>
    <mergeCell ref="O84:Q84"/>
    <mergeCell ref="R84:U84"/>
    <mergeCell ref="V84:X84"/>
    <mergeCell ref="Y84:AD84"/>
    <mergeCell ref="O83:Q83"/>
    <mergeCell ref="R83:U83"/>
    <mergeCell ref="V83:X83"/>
    <mergeCell ref="Y83:AD83"/>
    <mergeCell ref="B81:F83"/>
    <mergeCell ref="G81:J83"/>
    <mergeCell ref="K81:N83"/>
    <mergeCell ref="O81:AO81"/>
    <mergeCell ref="AE84:AH84"/>
    <mergeCell ref="AI84:AK84"/>
    <mergeCell ref="AL84:AO84"/>
    <mergeCell ref="AP81:AV82"/>
    <mergeCell ref="AW81:AZ83"/>
    <mergeCell ref="O82:U82"/>
    <mergeCell ref="V82:AH82"/>
    <mergeCell ref="AI82:AO82"/>
    <mergeCell ref="AM78:AO78"/>
    <mergeCell ref="AP78:AR78"/>
    <mergeCell ref="AS78:AV78"/>
    <mergeCell ref="AW78:AZ78"/>
    <mergeCell ref="B79:F79"/>
    <mergeCell ref="G79:L79"/>
    <mergeCell ref="M79:P79"/>
    <mergeCell ref="Q79:V79"/>
    <mergeCell ref="W79:Y79"/>
    <mergeCell ref="Z79:AB79"/>
    <mergeCell ref="AW79:AZ79"/>
    <mergeCell ref="AC79:AE79"/>
    <mergeCell ref="AF79:AH79"/>
    <mergeCell ref="AI79:AL79"/>
    <mergeCell ref="AM79:AO79"/>
    <mergeCell ref="AP79:AR79"/>
    <mergeCell ref="AS79:AV79"/>
    <mergeCell ref="B78:F78"/>
    <mergeCell ref="G78:L78"/>
    <mergeCell ref="M78:P78"/>
    <mergeCell ref="Q78:V78"/>
    <mergeCell ref="W78:Y78"/>
    <mergeCell ref="Z78:AB78"/>
    <mergeCell ref="AC78:AE78"/>
    <mergeCell ref="AF78:AH78"/>
    <mergeCell ref="AI78:AL78"/>
    <mergeCell ref="AS76:AV76"/>
    <mergeCell ref="AW76:AZ76"/>
    <mergeCell ref="B77:F77"/>
    <mergeCell ref="G77:L77"/>
    <mergeCell ref="M77:P77"/>
    <mergeCell ref="Q77:V77"/>
    <mergeCell ref="W77:Y77"/>
    <mergeCell ref="Z77:AB77"/>
    <mergeCell ref="AW77:AZ77"/>
    <mergeCell ref="AC77:AE77"/>
    <mergeCell ref="AF77:AH77"/>
    <mergeCell ref="AI77:AL77"/>
    <mergeCell ref="AM77:AO77"/>
    <mergeCell ref="AP77:AR77"/>
    <mergeCell ref="AS77:AV77"/>
    <mergeCell ref="AW74:AZ75"/>
    <mergeCell ref="B76:F76"/>
    <mergeCell ref="G76:L76"/>
    <mergeCell ref="M76:P76"/>
    <mergeCell ref="Q76:V76"/>
    <mergeCell ref="W76:Y76"/>
    <mergeCell ref="Z76:AB76"/>
    <mergeCell ref="AC76:AE76"/>
    <mergeCell ref="AF76:AH76"/>
    <mergeCell ref="AI76:AL76"/>
    <mergeCell ref="AC74:AE75"/>
    <mergeCell ref="AF74:AH75"/>
    <mergeCell ref="AI74:AL75"/>
    <mergeCell ref="AM74:AO75"/>
    <mergeCell ref="AP74:AR75"/>
    <mergeCell ref="AS74:AV75"/>
    <mergeCell ref="B74:F75"/>
    <mergeCell ref="G74:L75"/>
    <mergeCell ref="M74:P75"/>
    <mergeCell ref="Q74:V75"/>
    <mergeCell ref="W74:Y75"/>
    <mergeCell ref="Z74:AB75"/>
    <mergeCell ref="AM76:AO76"/>
    <mergeCell ref="AP76:AR76"/>
    <mergeCell ref="AI70:AK70"/>
    <mergeCell ref="AL70:AO70"/>
    <mergeCell ref="AP70:AR70"/>
    <mergeCell ref="AS70:AV70"/>
    <mergeCell ref="AW70:AZ70"/>
    <mergeCell ref="B72:BF72"/>
    <mergeCell ref="AS69:AV69"/>
    <mergeCell ref="AW69:AZ69"/>
    <mergeCell ref="B70:F70"/>
    <mergeCell ref="G70:J70"/>
    <mergeCell ref="K70:N70"/>
    <mergeCell ref="O70:Q70"/>
    <mergeCell ref="R70:U70"/>
    <mergeCell ref="V70:X70"/>
    <mergeCell ref="Y70:AD70"/>
    <mergeCell ref="AE70:AH70"/>
    <mergeCell ref="V69:X69"/>
    <mergeCell ref="Y69:AD69"/>
    <mergeCell ref="AE69:AH69"/>
    <mergeCell ref="AI69:AK69"/>
    <mergeCell ref="AL69:AO69"/>
    <mergeCell ref="AP69:AR69"/>
    <mergeCell ref="AI68:AK68"/>
    <mergeCell ref="AL68:AO68"/>
    <mergeCell ref="AP68:AR68"/>
    <mergeCell ref="AS68:AV68"/>
    <mergeCell ref="AW68:AZ68"/>
    <mergeCell ref="B69:F69"/>
    <mergeCell ref="G69:J69"/>
    <mergeCell ref="K69:N69"/>
    <mergeCell ref="O69:Q69"/>
    <mergeCell ref="R69:U69"/>
    <mergeCell ref="B68:F68"/>
    <mergeCell ref="G68:J68"/>
    <mergeCell ref="K68:N68"/>
    <mergeCell ref="O68:Q68"/>
    <mergeCell ref="R68:U68"/>
    <mergeCell ref="V68:X68"/>
    <mergeCell ref="Y68:AD68"/>
    <mergeCell ref="AE68:AH68"/>
    <mergeCell ref="V67:X67"/>
    <mergeCell ref="Y67:AD67"/>
    <mergeCell ref="AE67:AH67"/>
    <mergeCell ref="AL66:AO66"/>
    <mergeCell ref="AP66:AR66"/>
    <mergeCell ref="AS66:AV66"/>
    <mergeCell ref="AW66:AZ66"/>
    <mergeCell ref="B67:F67"/>
    <mergeCell ref="G67:J67"/>
    <mergeCell ref="K67:N67"/>
    <mergeCell ref="O67:Q67"/>
    <mergeCell ref="R67:U67"/>
    <mergeCell ref="AS67:AV67"/>
    <mergeCell ref="AW67:AZ67"/>
    <mergeCell ref="AI67:AK67"/>
    <mergeCell ref="AL67:AO67"/>
    <mergeCell ref="AP67:AR67"/>
    <mergeCell ref="B66:F66"/>
    <mergeCell ref="G66:J66"/>
    <mergeCell ref="K66:N66"/>
    <mergeCell ref="O66:Q66"/>
    <mergeCell ref="R66:U66"/>
    <mergeCell ref="V66:X66"/>
    <mergeCell ref="Y66:AD66"/>
    <mergeCell ref="AE66:AH66"/>
    <mergeCell ref="AI66:AK66"/>
    <mergeCell ref="AM61:AO61"/>
    <mergeCell ref="AP61:AR61"/>
    <mergeCell ref="AS61:AV61"/>
    <mergeCell ref="AW61:AZ61"/>
    <mergeCell ref="B63:F65"/>
    <mergeCell ref="G63:J65"/>
    <mergeCell ref="K63:N65"/>
    <mergeCell ref="O63:AO63"/>
    <mergeCell ref="AP63:AV64"/>
    <mergeCell ref="AW63:AZ65"/>
    <mergeCell ref="O64:U64"/>
    <mergeCell ref="V64:AH64"/>
    <mergeCell ref="AI64:AO64"/>
    <mergeCell ref="O65:Q65"/>
    <mergeCell ref="R65:U65"/>
    <mergeCell ref="V65:X65"/>
    <mergeCell ref="Y65:AD65"/>
    <mergeCell ref="AE65:AH65"/>
    <mergeCell ref="AI65:AK65"/>
    <mergeCell ref="AL65:AO65"/>
    <mergeCell ref="AP65:AR65"/>
    <mergeCell ref="AS65:AV65"/>
    <mergeCell ref="B61:F61"/>
    <mergeCell ref="G61:L61"/>
    <mergeCell ref="M61:P61"/>
    <mergeCell ref="Q61:V61"/>
    <mergeCell ref="W61:Y61"/>
    <mergeCell ref="Z61:AB61"/>
    <mergeCell ref="AC61:AE61"/>
    <mergeCell ref="AF61:AH61"/>
    <mergeCell ref="AI61:AL61"/>
    <mergeCell ref="AS59:AV59"/>
    <mergeCell ref="AW59:AZ59"/>
    <mergeCell ref="B60:F60"/>
    <mergeCell ref="G60:L60"/>
    <mergeCell ref="M60:P60"/>
    <mergeCell ref="Q60:V60"/>
    <mergeCell ref="W60:Y60"/>
    <mergeCell ref="Z60:AB60"/>
    <mergeCell ref="AW60:AZ60"/>
    <mergeCell ref="AC60:AE60"/>
    <mergeCell ref="AF60:AH60"/>
    <mergeCell ref="AI60:AL60"/>
    <mergeCell ref="AM60:AO60"/>
    <mergeCell ref="AP60:AR60"/>
    <mergeCell ref="AS60:AV60"/>
    <mergeCell ref="B58:F58"/>
    <mergeCell ref="G58:L58"/>
    <mergeCell ref="M58:P58"/>
    <mergeCell ref="Q58:V58"/>
    <mergeCell ref="W58:Y58"/>
    <mergeCell ref="Z58:AB58"/>
    <mergeCell ref="AW58:AZ58"/>
    <mergeCell ref="B59:F59"/>
    <mergeCell ref="G59:L59"/>
    <mergeCell ref="M59:P59"/>
    <mergeCell ref="Q59:V59"/>
    <mergeCell ref="W59:Y59"/>
    <mergeCell ref="Z59:AB59"/>
    <mergeCell ref="AC59:AE59"/>
    <mergeCell ref="AF59:AH59"/>
    <mergeCell ref="AI59:AL59"/>
    <mergeCell ref="AC58:AE58"/>
    <mergeCell ref="AF58:AH58"/>
    <mergeCell ref="AI58:AL58"/>
    <mergeCell ref="AM58:AO58"/>
    <mergeCell ref="AP58:AR58"/>
    <mergeCell ref="AS58:AV58"/>
    <mergeCell ref="AM59:AO59"/>
    <mergeCell ref="AP59:AR59"/>
    <mergeCell ref="B54:BF54"/>
    <mergeCell ref="B56:F57"/>
    <mergeCell ref="G56:L57"/>
    <mergeCell ref="M56:P57"/>
    <mergeCell ref="Q56:V57"/>
    <mergeCell ref="W56:Y57"/>
    <mergeCell ref="Z56:AB57"/>
    <mergeCell ref="AC56:AE57"/>
    <mergeCell ref="AF56:AH57"/>
    <mergeCell ref="AI56:AL57"/>
    <mergeCell ref="AM56:AO57"/>
    <mergeCell ref="AP56:AR57"/>
    <mergeCell ref="AS56:AV57"/>
    <mergeCell ref="AW56:AZ57"/>
    <mergeCell ref="B51:Y51"/>
    <mergeCell ref="Z51:AB51"/>
    <mergeCell ref="AC51:AJ51"/>
    <mergeCell ref="AK51:AR51"/>
    <mergeCell ref="AS51:AZ51"/>
    <mergeCell ref="B53:BF53"/>
    <mergeCell ref="B49:Y49"/>
    <mergeCell ref="Z49:AB49"/>
    <mergeCell ref="AC49:AJ49"/>
    <mergeCell ref="AK49:AR49"/>
    <mergeCell ref="AS49:AZ49"/>
    <mergeCell ref="B50:Y50"/>
    <mergeCell ref="Z50:AB50"/>
    <mergeCell ref="AC50:AJ50"/>
    <mergeCell ref="AK50:AR50"/>
    <mergeCell ref="AS50:AZ50"/>
    <mergeCell ref="B47:Y47"/>
    <mergeCell ref="Z47:AB47"/>
    <mergeCell ref="AC47:AJ47"/>
    <mergeCell ref="AK47:AR47"/>
    <mergeCell ref="AS47:AZ47"/>
    <mergeCell ref="B48:Y48"/>
    <mergeCell ref="Z48:AB48"/>
    <mergeCell ref="AC48:AJ48"/>
    <mergeCell ref="AK48:AR48"/>
    <mergeCell ref="AS48:AZ48"/>
    <mergeCell ref="B44:Y46"/>
    <mergeCell ref="Z44:AB46"/>
    <mergeCell ref="AC44:AZ44"/>
    <mergeCell ref="AC45:AJ46"/>
    <mergeCell ref="AK45:AR46"/>
    <mergeCell ref="AS45:AZ46"/>
    <mergeCell ref="B39:Y39"/>
    <mergeCell ref="Z39:AB39"/>
    <mergeCell ref="AC39:AJ39"/>
    <mergeCell ref="AK39:AR39"/>
    <mergeCell ref="AS39:AZ39"/>
    <mergeCell ref="B42:AZ42"/>
    <mergeCell ref="Z37:AB37"/>
    <mergeCell ref="AC37:AJ37"/>
    <mergeCell ref="AK37:AR37"/>
    <mergeCell ref="AS37:AZ37"/>
    <mergeCell ref="B38:Y38"/>
    <mergeCell ref="Z38:AB38"/>
    <mergeCell ref="AC38:AJ38"/>
    <mergeCell ref="AK38:AR38"/>
    <mergeCell ref="AS38:AZ38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20:Y20"/>
    <mergeCell ref="Z20:AB20"/>
    <mergeCell ref="AC20:AJ20"/>
    <mergeCell ref="AK20:AR20"/>
    <mergeCell ref="AS20:AZ20"/>
    <mergeCell ref="B24:AZ24"/>
    <mergeCell ref="B26:AZ26"/>
    <mergeCell ref="B28:Y30"/>
    <mergeCell ref="Z28:AB30"/>
    <mergeCell ref="AC28:AZ28"/>
    <mergeCell ref="AC29:AJ30"/>
    <mergeCell ref="AK29:AR30"/>
    <mergeCell ref="AS29:AZ30"/>
    <mergeCell ref="B21:Y21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2:Y14"/>
    <mergeCell ref="Z12:AB14"/>
    <mergeCell ref="AC12:AZ12"/>
    <mergeCell ref="AC13:AJ14"/>
    <mergeCell ref="AK13:AR14"/>
    <mergeCell ref="AS13:AZ14"/>
    <mergeCell ref="B15:Y15"/>
    <mergeCell ref="Z15:AB15"/>
    <mergeCell ref="AC15:AJ15"/>
    <mergeCell ref="AK15:AR15"/>
    <mergeCell ref="AS15:AZ15"/>
    <mergeCell ref="A1:AZ1"/>
    <mergeCell ref="A3:K3"/>
    <mergeCell ref="L3:AZ3"/>
    <mergeCell ref="A4:K4"/>
    <mergeCell ref="L4:AZ4"/>
    <mergeCell ref="L5:AZ5"/>
    <mergeCell ref="L6:AZ6"/>
    <mergeCell ref="L7:AZ7"/>
    <mergeCell ref="B10:AS10"/>
  </mergeCells>
  <pageMargins left="0.70866141732283472" right="0.39370078740157483" top="0.74803149606299213" bottom="0.74803149606299213" header="0.31496062992125984" footer="0"/>
  <pageSetup paperSize="8" scale="48" fitToHeight="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3"/>
  <sheetViews>
    <sheetView view="pageBreakPreview" topLeftCell="A22" zoomScaleNormal="100" zoomScaleSheetLayoutView="100" workbookViewId="0">
      <selection activeCell="A23" sqref="A23:XFD24"/>
    </sheetView>
  </sheetViews>
  <sheetFormatPr defaultColWidth="0.85546875" defaultRowHeight="15"/>
  <cols>
    <col min="1" max="23" width="3.85546875" style="162" customWidth="1"/>
    <col min="24" max="24" width="4.7109375" style="162" customWidth="1"/>
    <col min="25" max="35" width="3.85546875" style="162" customWidth="1"/>
    <col min="36" max="36" width="4.85546875" style="162" customWidth="1"/>
    <col min="37" max="47" width="3.85546875" style="162" customWidth="1"/>
    <col min="48" max="48" width="4.5703125" style="162" customWidth="1"/>
    <col min="49" max="52" width="3.85546875" style="162" customWidth="1"/>
    <col min="53" max="16384" width="0.85546875" style="198"/>
  </cols>
  <sheetData>
    <row r="1" spans="1:53" ht="49.5" customHeight="1">
      <c r="A1" s="1081" t="s">
        <v>1046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  <c r="BA1" s="232"/>
    </row>
    <row r="2" spans="1:53" s="199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</row>
    <row r="3" spans="1:53" ht="15" customHeight="1">
      <c r="A3" s="1479" t="s">
        <v>296</v>
      </c>
      <c r="B3" s="1479"/>
      <c r="C3" s="1479"/>
      <c r="D3" s="1479"/>
      <c r="E3" s="1479"/>
      <c r="F3" s="1479"/>
      <c r="G3" s="1479"/>
      <c r="H3" s="1479"/>
      <c r="I3" s="1479"/>
      <c r="J3" s="1479"/>
      <c r="K3" s="1479"/>
      <c r="L3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  <c r="BA3" s="233"/>
    </row>
    <row r="4" spans="1:53" s="280" customFormat="1" ht="27" customHeight="1">
      <c r="A4" s="1400" t="s">
        <v>595</v>
      </c>
      <c r="B4" s="1400"/>
      <c r="C4" s="1400"/>
      <c r="D4" s="1400"/>
      <c r="E4" s="1400"/>
      <c r="F4" s="1400"/>
      <c r="G4" s="1400"/>
      <c r="H4" s="1400"/>
      <c r="I4" s="1400"/>
      <c r="J4" s="1400"/>
      <c r="K4" s="1400"/>
      <c r="L4" s="1401" t="s">
        <v>1038</v>
      </c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1"/>
      <c r="AI4" s="1401"/>
      <c r="AJ4" s="1401"/>
      <c r="AK4" s="1401"/>
      <c r="AL4" s="1401"/>
      <c r="AM4" s="1401"/>
      <c r="AN4" s="1401"/>
      <c r="AO4" s="1401"/>
      <c r="AP4" s="1401"/>
      <c r="AQ4" s="1401"/>
      <c r="AR4" s="1401"/>
      <c r="AS4" s="1401"/>
      <c r="AT4" s="1401"/>
      <c r="AU4" s="1401"/>
      <c r="AV4" s="1401"/>
      <c r="AW4" s="1401"/>
      <c r="AX4" s="1401"/>
      <c r="AY4" s="1401"/>
      <c r="AZ4" s="1401"/>
      <c r="BA4" s="363"/>
    </row>
    <row r="5" spans="1:53" s="280" customFormat="1" ht="1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1084" t="s">
        <v>594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363"/>
    </row>
    <row r="6" spans="1:53" ht="15" customHeight="1">
      <c r="A6" s="208" t="s">
        <v>297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1458" t="s">
        <v>548</v>
      </c>
      <c r="M6" s="1458"/>
      <c r="N6" s="1458"/>
      <c r="O6" s="1458"/>
      <c r="P6" s="1458"/>
      <c r="Q6" s="1458"/>
      <c r="R6" s="1458"/>
      <c r="S6" s="1458"/>
      <c r="T6" s="1458"/>
      <c r="U6" s="1458"/>
      <c r="V6" s="1458"/>
      <c r="W6" s="1458"/>
      <c r="X6" s="1458"/>
      <c r="Y6" s="1458"/>
      <c r="Z6" s="1458"/>
      <c r="AA6" s="1458"/>
      <c r="AB6" s="1458"/>
      <c r="AC6" s="1458"/>
      <c r="AD6" s="1458"/>
      <c r="AE6" s="1458"/>
      <c r="AF6" s="1458"/>
      <c r="AG6" s="1458"/>
      <c r="AH6" s="1458"/>
      <c r="AI6" s="1458"/>
      <c r="AJ6" s="1458"/>
      <c r="AK6" s="1458"/>
      <c r="AL6" s="1458"/>
      <c r="AM6" s="1458"/>
      <c r="AN6" s="1458"/>
      <c r="AO6" s="1458"/>
      <c r="AP6" s="1458"/>
      <c r="AQ6" s="1458"/>
      <c r="AR6" s="1458"/>
      <c r="AS6" s="1458"/>
      <c r="AT6" s="1458"/>
      <c r="AU6" s="1458"/>
      <c r="AV6" s="1458"/>
      <c r="AW6" s="1458"/>
      <c r="AX6" s="1458"/>
      <c r="AY6" s="1458"/>
      <c r="AZ6" s="1458"/>
      <c r="BA6" s="234"/>
    </row>
    <row r="7" spans="1:53" ht="1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1900" t="s">
        <v>298</v>
      </c>
      <c r="M7" s="1900"/>
      <c r="N7" s="1900"/>
      <c r="O7" s="1900"/>
      <c r="P7" s="1900"/>
      <c r="Q7" s="1900"/>
      <c r="R7" s="1900"/>
      <c r="S7" s="1900"/>
      <c r="T7" s="1900"/>
      <c r="U7" s="1900"/>
      <c r="V7" s="1900"/>
      <c r="W7" s="1900"/>
      <c r="X7" s="1900"/>
      <c r="Y7" s="1900"/>
      <c r="Z7" s="1900"/>
      <c r="AA7" s="1900"/>
      <c r="AB7" s="1900"/>
      <c r="AC7" s="1900"/>
      <c r="AD7" s="1900"/>
      <c r="AE7" s="1900"/>
      <c r="AF7" s="1900"/>
      <c r="AG7" s="1900"/>
      <c r="AH7" s="1900"/>
      <c r="AI7" s="1900"/>
      <c r="AJ7" s="1900"/>
      <c r="AK7" s="1900"/>
      <c r="AL7" s="1900"/>
      <c r="AM7" s="1900"/>
      <c r="AN7" s="1900"/>
      <c r="AO7" s="1900"/>
      <c r="AP7" s="1900"/>
      <c r="AQ7" s="1900"/>
      <c r="AR7" s="1900"/>
      <c r="AS7" s="1900"/>
      <c r="AT7" s="1900"/>
      <c r="AU7" s="1900"/>
      <c r="AV7" s="1900"/>
      <c r="AW7" s="1900"/>
      <c r="AX7" s="1900"/>
      <c r="AY7" s="1900"/>
      <c r="AZ7" s="1900"/>
      <c r="BA7" s="235"/>
    </row>
    <row r="8" spans="1:53" s="199" customFormat="1" ht="15" customHeight="1">
      <c r="A8" s="208" t="s">
        <v>299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 t="s">
        <v>300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236"/>
    </row>
    <row r="9" spans="1:53" ht="15" customHeight="1"/>
    <row r="10" spans="1:53" s="178" customFormat="1" ht="18" customHeight="1">
      <c r="A10" s="165"/>
      <c r="B10" s="1076" t="s">
        <v>842</v>
      </c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/>
      <c r="U10" s="1076"/>
      <c r="V10" s="1076"/>
      <c r="W10" s="1076"/>
      <c r="X10" s="1076"/>
      <c r="Y10" s="1076"/>
      <c r="Z10" s="1076"/>
      <c r="AA10" s="1076"/>
      <c r="AB10" s="1076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</row>
    <row r="11" spans="1:53" s="178" customFormat="1" ht="8.1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</row>
    <row r="12" spans="1:53" s="178" customFormat="1" ht="24.95" customHeight="1">
      <c r="A12" s="165"/>
      <c r="B12" s="1020" t="s">
        <v>0</v>
      </c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1"/>
      <c r="Z12" s="1019" t="s">
        <v>302</v>
      </c>
      <c r="AA12" s="1020"/>
      <c r="AB12" s="1021"/>
      <c r="AC12" s="1008" t="s">
        <v>495</v>
      </c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</row>
    <row r="13" spans="1:53" s="178" customFormat="1" ht="24.95" customHeight="1">
      <c r="A13" s="165"/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9"/>
      <c r="Z13" s="1080"/>
      <c r="AA13" s="1078"/>
      <c r="AB13" s="1079"/>
      <c r="AC13" s="1058" t="s">
        <v>1212</v>
      </c>
      <c r="AD13" s="1052"/>
      <c r="AE13" s="1052"/>
      <c r="AF13" s="1052"/>
      <c r="AG13" s="1052"/>
      <c r="AH13" s="1052"/>
      <c r="AI13" s="1052"/>
      <c r="AJ13" s="1053"/>
      <c r="AK13" s="1044" t="s">
        <v>1213</v>
      </c>
      <c r="AL13" s="1044"/>
      <c r="AM13" s="1044"/>
      <c r="AN13" s="1044"/>
      <c r="AO13" s="1044"/>
      <c r="AP13" s="1044"/>
      <c r="AQ13" s="1044"/>
      <c r="AR13" s="1044"/>
      <c r="AS13" s="1052" t="s">
        <v>1214</v>
      </c>
      <c r="AT13" s="1052"/>
      <c r="AU13" s="1052"/>
      <c r="AV13" s="1052"/>
      <c r="AW13" s="1052"/>
      <c r="AX13" s="1052"/>
      <c r="AY13" s="1052"/>
      <c r="AZ13" s="1052"/>
    </row>
    <row r="14" spans="1:53" s="178" customFormat="1" ht="24.95" customHeight="1">
      <c r="A14" s="165"/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1024"/>
      <c r="S14" s="1024"/>
      <c r="T14" s="1024"/>
      <c r="U14" s="1024"/>
      <c r="V14" s="1024"/>
      <c r="W14" s="1024"/>
      <c r="X14" s="1024"/>
      <c r="Y14" s="1025"/>
      <c r="Z14" s="1063"/>
      <c r="AA14" s="1024"/>
      <c r="AB14" s="1025"/>
      <c r="AC14" s="1060"/>
      <c r="AD14" s="1056"/>
      <c r="AE14" s="1056"/>
      <c r="AF14" s="1056"/>
      <c r="AG14" s="1056"/>
      <c r="AH14" s="1056"/>
      <c r="AI14" s="1056"/>
      <c r="AJ14" s="1057"/>
      <c r="AK14" s="1044"/>
      <c r="AL14" s="1044"/>
      <c r="AM14" s="1044"/>
      <c r="AN14" s="1044"/>
      <c r="AO14" s="1044"/>
      <c r="AP14" s="1044"/>
      <c r="AQ14" s="1044"/>
      <c r="AR14" s="1044"/>
      <c r="AS14" s="1056"/>
      <c r="AT14" s="1056"/>
      <c r="AU14" s="1056"/>
      <c r="AV14" s="1056"/>
      <c r="AW14" s="1056"/>
      <c r="AX14" s="1056"/>
      <c r="AY14" s="1056"/>
      <c r="AZ14" s="1056"/>
    </row>
    <row r="15" spans="1:53" s="181" customFormat="1" ht="15" customHeight="1">
      <c r="A15" s="200"/>
      <c r="B15" s="1145">
        <v>1</v>
      </c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5"/>
      <c r="W15" s="1145"/>
      <c r="X15" s="1145"/>
      <c r="Y15" s="1146"/>
      <c r="Z15" s="1144" t="s">
        <v>307</v>
      </c>
      <c r="AA15" s="1145"/>
      <c r="AB15" s="1146"/>
      <c r="AC15" s="1144" t="s">
        <v>308</v>
      </c>
      <c r="AD15" s="1145"/>
      <c r="AE15" s="1145"/>
      <c r="AF15" s="1145"/>
      <c r="AG15" s="1145"/>
      <c r="AH15" s="1145"/>
      <c r="AI15" s="1145"/>
      <c r="AJ15" s="1146"/>
      <c r="AK15" s="1144" t="s">
        <v>309</v>
      </c>
      <c r="AL15" s="1145"/>
      <c r="AM15" s="1145"/>
      <c r="AN15" s="1145"/>
      <c r="AO15" s="1145"/>
      <c r="AP15" s="1145"/>
      <c r="AQ15" s="1145"/>
      <c r="AR15" s="1146"/>
      <c r="AS15" s="1144" t="s">
        <v>310</v>
      </c>
      <c r="AT15" s="1145"/>
      <c r="AU15" s="1145"/>
      <c r="AV15" s="1145"/>
      <c r="AW15" s="1145"/>
      <c r="AX15" s="1145"/>
      <c r="AY15" s="1145"/>
      <c r="AZ15" s="1145"/>
      <c r="BA15" s="237"/>
    </row>
    <row r="16" spans="1:53" s="181" customFormat="1" ht="15" customHeight="1">
      <c r="A16" s="200"/>
      <c r="B16" s="1043" t="s">
        <v>841</v>
      </c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43"/>
      <c r="Q16" s="1043"/>
      <c r="R16" s="1043"/>
      <c r="S16" s="1043"/>
      <c r="T16" s="1043"/>
      <c r="U16" s="1043"/>
      <c r="V16" s="1043"/>
      <c r="W16" s="1043"/>
      <c r="X16" s="1043"/>
      <c r="Y16" s="1043"/>
      <c r="Z16" s="1065" t="s">
        <v>312</v>
      </c>
      <c r="AA16" s="1065"/>
      <c r="AB16" s="1065"/>
      <c r="AC16" s="1014"/>
      <c r="AD16" s="1014"/>
      <c r="AE16" s="1014"/>
      <c r="AF16" s="1014"/>
      <c r="AG16" s="1014"/>
      <c r="AH16" s="1014"/>
      <c r="AI16" s="1014"/>
      <c r="AJ16" s="1014"/>
      <c r="AK16" s="1014"/>
      <c r="AL16" s="1014"/>
      <c r="AM16" s="1014"/>
      <c r="AN16" s="1014"/>
      <c r="AO16" s="1014"/>
      <c r="AP16" s="1014"/>
      <c r="AQ16" s="1014"/>
      <c r="AR16" s="1014"/>
      <c r="AS16" s="1014"/>
      <c r="AT16" s="1014"/>
      <c r="AU16" s="1014"/>
      <c r="AV16" s="1014"/>
      <c r="AW16" s="1014"/>
      <c r="AX16" s="1014"/>
      <c r="AY16" s="1014"/>
      <c r="AZ16" s="1014"/>
      <c r="BA16" s="237"/>
    </row>
    <row r="17" spans="1:54" s="181" customFormat="1" ht="15" customHeight="1">
      <c r="A17" s="200"/>
      <c r="B17" s="1338" t="s">
        <v>840</v>
      </c>
      <c r="C17" s="1339"/>
      <c r="D17" s="1339"/>
      <c r="E17" s="1339"/>
      <c r="F17" s="1339"/>
      <c r="G17" s="1339"/>
      <c r="H17" s="1339"/>
      <c r="I17" s="1339"/>
      <c r="J17" s="1339"/>
      <c r="K17" s="1339"/>
      <c r="L17" s="1339"/>
      <c r="M17" s="1339"/>
      <c r="N17" s="1339"/>
      <c r="O17" s="1339"/>
      <c r="P17" s="1339"/>
      <c r="Q17" s="1339"/>
      <c r="R17" s="1339"/>
      <c r="S17" s="1339"/>
      <c r="T17" s="1339"/>
      <c r="U17" s="1339"/>
      <c r="V17" s="1339"/>
      <c r="W17" s="1339"/>
      <c r="X17" s="1339"/>
      <c r="Y17" s="1340"/>
      <c r="Z17" s="1065" t="s">
        <v>314</v>
      </c>
      <c r="AA17" s="1065"/>
      <c r="AB17" s="1065"/>
      <c r="AC17" s="1008"/>
      <c r="AD17" s="1009"/>
      <c r="AE17" s="1009"/>
      <c r="AF17" s="1009"/>
      <c r="AG17" s="1009"/>
      <c r="AH17" s="1009"/>
      <c r="AI17" s="1009"/>
      <c r="AJ17" s="1010"/>
      <c r="AK17" s="1008"/>
      <c r="AL17" s="1009"/>
      <c r="AM17" s="1009"/>
      <c r="AN17" s="1009"/>
      <c r="AO17" s="1009"/>
      <c r="AP17" s="1009"/>
      <c r="AQ17" s="1009"/>
      <c r="AR17" s="1010"/>
      <c r="AS17" s="1008"/>
      <c r="AT17" s="1009"/>
      <c r="AU17" s="1009"/>
      <c r="AV17" s="1009"/>
      <c r="AW17" s="1009"/>
      <c r="AX17" s="1009"/>
      <c r="AY17" s="1009"/>
      <c r="AZ17" s="1010"/>
      <c r="BA17" s="237"/>
    </row>
    <row r="18" spans="1:54" s="182" customFormat="1">
      <c r="A18" s="170"/>
      <c r="B18" s="1034" t="s">
        <v>839</v>
      </c>
      <c r="C18" s="1034"/>
      <c r="D18" s="1034"/>
      <c r="E18" s="1034"/>
      <c r="F18" s="1034"/>
      <c r="G18" s="1034"/>
      <c r="H18" s="1034"/>
      <c r="I18" s="1034"/>
      <c r="J18" s="1034"/>
      <c r="K18" s="1034"/>
      <c r="L18" s="1034"/>
      <c r="M18" s="1034"/>
      <c r="N18" s="1034"/>
      <c r="O18" s="1034"/>
      <c r="P18" s="1034"/>
      <c r="Q18" s="1034"/>
      <c r="R18" s="1034"/>
      <c r="S18" s="1034"/>
      <c r="T18" s="1034"/>
      <c r="U18" s="1034"/>
      <c r="V18" s="1034"/>
      <c r="W18" s="1034"/>
      <c r="X18" s="1034"/>
      <c r="Y18" s="1034"/>
      <c r="Z18" s="1065" t="s">
        <v>316</v>
      </c>
      <c r="AA18" s="1065"/>
      <c r="AB18" s="1065"/>
      <c r="AC18" s="1066">
        <f>AC36</f>
        <v>0</v>
      </c>
      <c r="AD18" s="1066"/>
      <c r="AE18" s="1066"/>
      <c r="AF18" s="1066"/>
      <c r="AG18" s="1066"/>
      <c r="AH18" s="1066"/>
      <c r="AI18" s="1066"/>
      <c r="AJ18" s="1066"/>
      <c r="AK18" s="1066">
        <f t="shared" ref="AK18" si="0">AK36</f>
        <v>0</v>
      </c>
      <c r="AL18" s="1066"/>
      <c r="AM18" s="1066"/>
      <c r="AN18" s="1066"/>
      <c r="AO18" s="1066"/>
      <c r="AP18" s="1066"/>
      <c r="AQ18" s="1066"/>
      <c r="AR18" s="1066"/>
      <c r="AS18" s="1066">
        <f t="shared" ref="AS18" si="1">AS36</f>
        <v>0</v>
      </c>
      <c r="AT18" s="1066"/>
      <c r="AU18" s="1066"/>
      <c r="AV18" s="1066"/>
      <c r="AW18" s="1066"/>
      <c r="AX18" s="1066"/>
      <c r="AY18" s="1066"/>
      <c r="AZ18" s="1066"/>
    </row>
    <row r="19" spans="1:54" s="182" customFormat="1" ht="15" customHeight="1">
      <c r="A19" s="170"/>
      <c r="B19" s="1338" t="s">
        <v>838</v>
      </c>
      <c r="C19" s="1339"/>
      <c r="D19" s="1339"/>
      <c r="E19" s="1339"/>
      <c r="F19" s="1339"/>
      <c r="G19" s="1339"/>
      <c r="H19" s="1339"/>
      <c r="I19" s="1339"/>
      <c r="J19" s="1339"/>
      <c r="K19" s="1339"/>
      <c r="L19" s="1339"/>
      <c r="M19" s="1339"/>
      <c r="N19" s="1339"/>
      <c r="O19" s="1339"/>
      <c r="P19" s="1339"/>
      <c r="Q19" s="1339"/>
      <c r="R19" s="1339"/>
      <c r="S19" s="1339"/>
      <c r="T19" s="1339"/>
      <c r="U19" s="1339"/>
      <c r="V19" s="1339"/>
      <c r="W19" s="1339"/>
      <c r="X19" s="1339"/>
      <c r="Y19" s="1340"/>
      <c r="Z19" s="1065" t="s">
        <v>318</v>
      </c>
      <c r="AA19" s="1065"/>
      <c r="AB19" s="1065"/>
      <c r="AC19" s="1014"/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14"/>
      <c r="AN19" s="1014"/>
      <c r="AO19" s="1014"/>
      <c r="AP19" s="1014"/>
      <c r="AQ19" s="1014"/>
      <c r="AR19" s="1014"/>
      <c r="AS19" s="1014"/>
      <c r="AT19" s="1014"/>
      <c r="AU19" s="1014"/>
      <c r="AV19" s="1014"/>
      <c r="AW19" s="1014"/>
      <c r="AX19" s="1014"/>
      <c r="AY19" s="1014"/>
      <c r="AZ19" s="1014"/>
    </row>
    <row r="20" spans="1:54" s="182" customFormat="1" ht="13.5" customHeight="1">
      <c r="A20" s="170"/>
      <c r="B20" s="1043" t="s">
        <v>837</v>
      </c>
      <c r="C20" s="1043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3"/>
      <c r="P20" s="1043"/>
      <c r="Q20" s="1043"/>
      <c r="R20" s="1043"/>
      <c r="S20" s="1043"/>
      <c r="T20" s="1043"/>
      <c r="U20" s="1043"/>
      <c r="V20" s="1043"/>
      <c r="W20" s="1043"/>
      <c r="X20" s="1043"/>
      <c r="Y20" s="1043"/>
      <c r="Z20" s="1065" t="s">
        <v>320</v>
      </c>
      <c r="AA20" s="1065"/>
      <c r="AB20" s="1065"/>
      <c r="AC20" s="1014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  <c r="AO20" s="1014"/>
      <c r="AP20" s="1014"/>
      <c r="AQ20" s="1014"/>
      <c r="AR20" s="1014"/>
      <c r="AS20" s="1014"/>
      <c r="AT20" s="1014"/>
      <c r="AU20" s="1014"/>
      <c r="AV20" s="1014"/>
      <c r="AW20" s="1014"/>
      <c r="AX20" s="1014"/>
      <c r="AY20" s="1014"/>
      <c r="AZ20" s="1014"/>
    </row>
    <row r="21" spans="1:54" s="182" customFormat="1">
      <c r="A21" s="170"/>
      <c r="B21" s="1043" t="s">
        <v>836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65" t="s">
        <v>322</v>
      </c>
      <c r="AA21" s="1065"/>
      <c r="AB21" s="1065"/>
      <c r="AC21" s="1139">
        <f>AC18+AC16-AC17-AC19+AC20</f>
        <v>0</v>
      </c>
      <c r="AD21" s="1014"/>
      <c r="AE21" s="1014"/>
      <c r="AF21" s="1014"/>
      <c r="AG21" s="1014"/>
      <c r="AH21" s="1014"/>
      <c r="AI21" s="1014"/>
      <c r="AJ21" s="1014"/>
      <c r="AK21" s="1139">
        <f t="shared" ref="AK21" si="2">AK18+AK16-AK17-AK19+AK20</f>
        <v>0</v>
      </c>
      <c r="AL21" s="1014"/>
      <c r="AM21" s="1014"/>
      <c r="AN21" s="1014"/>
      <c r="AO21" s="1014"/>
      <c r="AP21" s="1014"/>
      <c r="AQ21" s="1014"/>
      <c r="AR21" s="1014"/>
      <c r="AS21" s="1139">
        <f t="shared" ref="AS21" si="3">AS18+AS16-AS17-AS19+AS20</f>
        <v>0</v>
      </c>
      <c r="AT21" s="1014"/>
      <c r="AU21" s="1014"/>
      <c r="AV21" s="1014"/>
      <c r="AW21" s="1014"/>
      <c r="AX21" s="1014"/>
      <c r="AY21" s="1014"/>
      <c r="AZ21" s="1014"/>
    </row>
    <row r="22" spans="1:54" s="178" customFormat="1" ht="18" customHeight="1">
      <c r="A22" s="165"/>
      <c r="B22" s="1906" t="s">
        <v>338</v>
      </c>
      <c r="C22" s="1907"/>
      <c r="D22" s="1907"/>
      <c r="E22" s="1907"/>
      <c r="F22" s="1907"/>
      <c r="G22" s="1907"/>
      <c r="H22" s="1907"/>
      <c r="I22" s="1907"/>
      <c r="J22" s="1907"/>
      <c r="K22" s="1907"/>
      <c r="L22" s="1907"/>
      <c r="M22" s="1907"/>
      <c r="N22" s="1907"/>
      <c r="O22" s="1907"/>
      <c r="P22" s="1907"/>
      <c r="Q22" s="1907"/>
      <c r="R22" s="1907"/>
      <c r="S22" s="1907"/>
      <c r="T22" s="1907"/>
      <c r="U22" s="1907"/>
      <c r="V22" s="1907"/>
      <c r="W22" s="1907"/>
      <c r="X22" s="1907"/>
      <c r="Y22" s="1907"/>
      <c r="Z22" s="1908" t="s">
        <v>339</v>
      </c>
      <c r="AA22" s="1908"/>
      <c r="AB22" s="1908"/>
      <c r="AC22" s="1909">
        <f>AC21</f>
        <v>0</v>
      </c>
      <c r="AD22" s="1910"/>
      <c r="AE22" s="1910"/>
      <c r="AF22" s="1910"/>
      <c r="AG22" s="1910"/>
      <c r="AH22" s="1910"/>
      <c r="AI22" s="1910"/>
      <c r="AJ22" s="1910"/>
      <c r="AK22" s="1909">
        <f t="shared" ref="AK22" si="4">AK21</f>
        <v>0</v>
      </c>
      <c r="AL22" s="1910"/>
      <c r="AM22" s="1910"/>
      <c r="AN22" s="1910"/>
      <c r="AO22" s="1910"/>
      <c r="AP22" s="1910"/>
      <c r="AQ22" s="1910"/>
      <c r="AR22" s="1910"/>
      <c r="AS22" s="1909">
        <f t="shared" ref="AS22" si="5">AS21</f>
        <v>0</v>
      </c>
      <c r="AT22" s="1910"/>
      <c r="AU22" s="1910"/>
      <c r="AV22" s="1910"/>
      <c r="AW22" s="1910"/>
      <c r="AX22" s="1910"/>
      <c r="AY22" s="1910"/>
      <c r="AZ22" s="1910"/>
    </row>
    <row r="23" spans="1:54" s="178" customFormat="1" hidden="1">
      <c r="A23" s="177"/>
      <c r="B23" s="334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1"/>
      <c r="AB23" s="211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177"/>
      <c r="BB23" s="177"/>
    </row>
    <row r="24" spans="1:54" s="216" customFormat="1" hidden="1">
      <c r="A24" s="305"/>
      <c r="B24" s="1346" t="s">
        <v>835</v>
      </c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8"/>
      <c r="S24" s="1068"/>
      <c r="T24" s="1068"/>
      <c r="U24" s="1068"/>
      <c r="V24" s="1068"/>
      <c r="W24" s="1068"/>
      <c r="X24" s="1068"/>
      <c r="Y24" s="1068"/>
      <c r="Z24" s="1068"/>
      <c r="AA24" s="1068"/>
      <c r="AB24" s="1068"/>
      <c r="AC24" s="1068"/>
      <c r="AD24" s="1068"/>
      <c r="AE24" s="1068"/>
      <c r="AF24" s="1068"/>
      <c r="AG24" s="1068"/>
      <c r="AH24" s="1068"/>
      <c r="AI24" s="1068"/>
      <c r="AJ24" s="1068"/>
      <c r="AK24" s="1068"/>
      <c r="AL24" s="1068"/>
      <c r="AM24" s="1068"/>
      <c r="AN24" s="1068"/>
      <c r="AO24" s="1068"/>
      <c r="AP24" s="1068"/>
      <c r="AQ24" s="1068"/>
      <c r="AR24" s="1068"/>
      <c r="AS24" s="1068"/>
      <c r="AT24" s="1068"/>
      <c r="AU24" s="1068"/>
      <c r="AV24" s="1068"/>
      <c r="AW24" s="1068"/>
      <c r="AX24" s="1068"/>
      <c r="AY24" s="1068"/>
      <c r="AZ24" s="1068"/>
    </row>
    <row r="25" spans="1:54" s="216" customFormat="1">
      <c r="A25" s="305"/>
      <c r="B25" s="358"/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567"/>
      <c r="AJ25" s="1567"/>
      <c r="AK25" s="1567"/>
      <c r="AL25" s="1567"/>
      <c r="AM25" s="1567"/>
      <c r="AN25" s="1567"/>
      <c r="AO25" s="1567"/>
      <c r="AP25" s="1567"/>
      <c r="AQ25" s="1567"/>
      <c r="AR25" s="1567"/>
      <c r="AS25" s="1567"/>
      <c r="AT25" s="1567"/>
      <c r="AU25" s="1567"/>
      <c r="AV25" s="1567"/>
      <c r="AW25" s="1567"/>
      <c r="AX25" s="1567"/>
      <c r="AY25" s="1567"/>
      <c r="AZ25" s="1567"/>
    </row>
    <row r="26" spans="1:54" s="356" customFormat="1" ht="14.25" customHeight="1">
      <c r="A26" s="305"/>
      <c r="B26" s="1904" t="s">
        <v>1161</v>
      </c>
      <c r="C26" s="1904"/>
      <c r="D26" s="1904"/>
      <c r="E26" s="1904"/>
      <c r="F26" s="1904"/>
      <c r="G26" s="1904"/>
      <c r="H26" s="1904"/>
      <c r="I26" s="1904"/>
      <c r="J26" s="1904"/>
      <c r="K26" s="1904"/>
      <c r="L26" s="1904"/>
      <c r="M26" s="1904"/>
      <c r="N26" s="1904"/>
      <c r="O26" s="1904"/>
      <c r="P26" s="1904"/>
      <c r="Q26" s="1904"/>
      <c r="R26" s="1904"/>
      <c r="S26" s="1904"/>
      <c r="T26" s="1904"/>
      <c r="U26" s="1904"/>
      <c r="V26" s="1904"/>
      <c r="W26" s="1904"/>
      <c r="X26" s="1904"/>
      <c r="Y26" s="1904"/>
      <c r="Z26" s="1904"/>
      <c r="AA26" s="1904"/>
      <c r="AB26" s="1904"/>
      <c r="AC26" s="1904"/>
      <c r="AD26" s="1904"/>
      <c r="AE26" s="1904"/>
      <c r="AF26" s="1904"/>
      <c r="AG26" s="1904"/>
      <c r="AH26" s="1904"/>
      <c r="AI26" s="1904"/>
      <c r="AJ26" s="1904"/>
      <c r="AK26" s="1904"/>
      <c r="AL26" s="1904"/>
      <c r="AM26" s="1904"/>
      <c r="AN26" s="1904"/>
      <c r="AO26" s="1904"/>
      <c r="AP26" s="1904"/>
      <c r="AQ26" s="1904"/>
      <c r="AR26" s="1904"/>
      <c r="AS26" s="1904"/>
      <c r="AT26" s="1904"/>
      <c r="AU26" s="1904"/>
      <c r="AV26" s="1904"/>
      <c r="AW26" s="1904"/>
      <c r="AX26" s="1904"/>
      <c r="AY26" s="1904"/>
      <c r="AZ26" s="1904"/>
    </row>
    <row r="27" spans="1:54" s="356" customFormat="1" ht="30" customHeight="1">
      <c r="A27" s="305"/>
      <c r="B27" s="1052" t="s">
        <v>0</v>
      </c>
      <c r="C27" s="1052"/>
      <c r="D27" s="1052"/>
      <c r="E27" s="1052"/>
      <c r="F27" s="1052"/>
      <c r="G27" s="1052"/>
      <c r="H27" s="1052"/>
      <c r="I27" s="1052"/>
      <c r="J27" s="1052"/>
      <c r="K27" s="1052"/>
      <c r="L27" s="1052"/>
      <c r="M27" s="1052"/>
      <c r="N27" s="1052"/>
      <c r="O27" s="1052"/>
      <c r="P27" s="1052"/>
      <c r="Q27" s="1052"/>
      <c r="R27" s="1052"/>
      <c r="S27" s="1052"/>
      <c r="T27" s="1052"/>
      <c r="U27" s="1052"/>
      <c r="V27" s="1052"/>
      <c r="W27" s="1052"/>
      <c r="X27" s="1052"/>
      <c r="Y27" s="1053"/>
      <c r="Z27" s="1058" t="s">
        <v>302</v>
      </c>
      <c r="AA27" s="1052"/>
      <c r="AB27" s="1053"/>
      <c r="AC27" s="1061" t="s">
        <v>495</v>
      </c>
      <c r="AD27" s="1062"/>
      <c r="AE27" s="1062"/>
      <c r="AF27" s="1062"/>
      <c r="AG27" s="1062"/>
      <c r="AH27" s="1062"/>
      <c r="AI27" s="1062"/>
      <c r="AJ27" s="1062"/>
      <c r="AK27" s="1062"/>
      <c r="AL27" s="1062"/>
      <c r="AM27" s="1062"/>
      <c r="AN27" s="1062"/>
      <c r="AO27" s="1062"/>
      <c r="AP27" s="1062"/>
      <c r="AQ27" s="1062"/>
      <c r="AR27" s="1062"/>
      <c r="AS27" s="1062"/>
      <c r="AT27" s="1062"/>
      <c r="AU27" s="1062"/>
      <c r="AV27" s="1062"/>
      <c r="AW27" s="1062"/>
      <c r="AX27" s="1062"/>
      <c r="AY27" s="1062"/>
      <c r="AZ27" s="1062"/>
    </row>
    <row r="28" spans="1:54" s="356" customFormat="1" ht="30" customHeight="1">
      <c r="A28" s="305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5"/>
      <c r="Z28" s="1059"/>
      <c r="AA28" s="1054"/>
      <c r="AB28" s="1055"/>
      <c r="AC28" s="1058" t="s">
        <v>1212</v>
      </c>
      <c r="AD28" s="1052"/>
      <c r="AE28" s="1052"/>
      <c r="AF28" s="1052"/>
      <c r="AG28" s="1052"/>
      <c r="AH28" s="1052"/>
      <c r="AI28" s="1052"/>
      <c r="AJ28" s="1053"/>
      <c r="AK28" s="1044" t="s">
        <v>1213</v>
      </c>
      <c r="AL28" s="1044"/>
      <c r="AM28" s="1044"/>
      <c r="AN28" s="1044"/>
      <c r="AO28" s="1044"/>
      <c r="AP28" s="1044"/>
      <c r="AQ28" s="1044"/>
      <c r="AR28" s="1044"/>
      <c r="AS28" s="1052" t="s">
        <v>1214</v>
      </c>
      <c r="AT28" s="1052"/>
      <c r="AU28" s="1052"/>
      <c r="AV28" s="1052"/>
      <c r="AW28" s="1052"/>
      <c r="AX28" s="1052"/>
      <c r="AY28" s="1052"/>
      <c r="AZ28" s="1052"/>
    </row>
    <row r="29" spans="1:54" s="356" customFormat="1" ht="30" customHeight="1">
      <c r="A29" s="305"/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7"/>
      <c r="Z29" s="1060"/>
      <c r="AA29" s="1056"/>
      <c r="AB29" s="1057"/>
      <c r="AC29" s="1060"/>
      <c r="AD29" s="1056"/>
      <c r="AE29" s="1056"/>
      <c r="AF29" s="1056"/>
      <c r="AG29" s="1056"/>
      <c r="AH29" s="1056"/>
      <c r="AI29" s="1056"/>
      <c r="AJ29" s="1057"/>
      <c r="AK29" s="1044"/>
      <c r="AL29" s="1044"/>
      <c r="AM29" s="1044"/>
      <c r="AN29" s="1044"/>
      <c r="AO29" s="1044"/>
      <c r="AP29" s="1044"/>
      <c r="AQ29" s="1044"/>
      <c r="AR29" s="1044"/>
      <c r="AS29" s="1056"/>
      <c r="AT29" s="1056"/>
      <c r="AU29" s="1056"/>
      <c r="AV29" s="1056"/>
      <c r="AW29" s="1056"/>
      <c r="AX29" s="1056"/>
      <c r="AY29" s="1056"/>
      <c r="AZ29" s="1056"/>
    </row>
    <row r="30" spans="1:54" s="356" customFormat="1" ht="14.25">
      <c r="A30" s="305"/>
      <c r="B30" s="1181">
        <v>1</v>
      </c>
      <c r="C30" s="1181"/>
      <c r="D30" s="1181"/>
      <c r="E30" s="1181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1"/>
      <c r="T30" s="1181"/>
      <c r="U30" s="1181"/>
      <c r="V30" s="1181"/>
      <c r="W30" s="1181"/>
      <c r="X30" s="1181"/>
      <c r="Y30" s="1182"/>
      <c r="Z30" s="1183" t="s">
        <v>307</v>
      </c>
      <c r="AA30" s="1181"/>
      <c r="AB30" s="1182"/>
      <c r="AC30" s="1183" t="s">
        <v>308</v>
      </c>
      <c r="AD30" s="1181"/>
      <c r="AE30" s="1181"/>
      <c r="AF30" s="1181"/>
      <c r="AG30" s="1181"/>
      <c r="AH30" s="1181"/>
      <c r="AI30" s="1181"/>
      <c r="AJ30" s="1182"/>
      <c r="AK30" s="1183" t="s">
        <v>309</v>
      </c>
      <c r="AL30" s="1181"/>
      <c r="AM30" s="1181"/>
      <c r="AN30" s="1181"/>
      <c r="AO30" s="1181"/>
      <c r="AP30" s="1181"/>
      <c r="AQ30" s="1181"/>
      <c r="AR30" s="1182"/>
      <c r="AS30" s="1183" t="s">
        <v>310</v>
      </c>
      <c r="AT30" s="1181"/>
      <c r="AU30" s="1181"/>
      <c r="AV30" s="1181"/>
      <c r="AW30" s="1181"/>
      <c r="AX30" s="1181"/>
      <c r="AY30" s="1181"/>
      <c r="AZ30" s="1181"/>
    </row>
    <row r="31" spans="1:54" s="356" customFormat="1">
      <c r="A31" s="305"/>
      <c r="B31" s="1831" t="s">
        <v>833</v>
      </c>
      <c r="C31" s="1831"/>
      <c r="D31" s="1831"/>
      <c r="E31" s="1831"/>
      <c r="F31" s="1831"/>
      <c r="G31" s="1831"/>
      <c r="H31" s="1831"/>
      <c r="I31" s="1831"/>
      <c r="J31" s="1831"/>
      <c r="K31" s="1831"/>
      <c r="L31" s="1831"/>
      <c r="M31" s="1831"/>
      <c r="N31" s="1831"/>
      <c r="O31" s="1831"/>
      <c r="P31" s="1831"/>
      <c r="Q31" s="1831"/>
      <c r="R31" s="1831"/>
      <c r="S31" s="1831"/>
      <c r="T31" s="1831"/>
      <c r="U31" s="1831"/>
      <c r="V31" s="1831"/>
      <c r="W31" s="1831"/>
      <c r="X31" s="1831"/>
      <c r="Y31" s="1831"/>
      <c r="Z31" s="1580" t="s">
        <v>312</v>
      </c>
      <c r="AA31" s="1580"/>
      <c r="AB31" s="1580"/>
      <c r="AC31" s="1042">
        <f>Y44</f>
        <v>0</v>
      </c>
      <c r="AD31" s="1042"/>
      <c r="AE31" s="1042"/>
      <c r="AF31" s="1042"/>
      <c r="AG31" s="1042"/>
      <c r="AH31" s="1042"/>
      <c r="AI31" s="1042"/>
      <c r="AJ31" s="1042"/>
      <c r="AK31" s="1042">
        <f>AK44</f>
        <v>0</v>
      </c>
      <c r="AL31" s="1042"/>
      <c r="AM31" s="1042"/>
      <c r="AN31" s="1042"/>
      <c r="AO31" s="1042"/>
      <c r="AP31" s="1042"/>
      <c r="AQ31" s="1042"/>
      <c r="AR31" s="1042"/>
      <c r="AS31" s="1042">
        <f>AW44</f>
        <v>0</v>
      </c>
      <c r="AT31" s="1042"/>
      <c r="AU31" s="1042"/>
      <c r="AV31" s="1042"/>
      <c r="AW31" s="1042"/>
      <c r="AX31" s="1042"/>
      <c r="AY31" s="1042"/>
      <c r="AZ31" s="1042"/>
    </row>
    <row r="32" spans="1:54" s="356" customFormat="1">
      <c r="A32" s="305"/>
      <c r="B32" s="1830" t="s">
        <v>832</v>
      </c>
      <c r="C32" s="1830"/>
      <c r="D32" s="1830"/>
      <c r="E32" s="1830"/>
      <c r="F32" s="1830"/>
      <c r="G32" s="1830"/>
      <c r="H32" s="1830"/>
      <c r="I32" s="1830"/>
      <c r="J32" s="1830"/>
      <c r="K32" s="1830"/>
      <c r="L32" s="1830"/>
      <c r="M32" s="1830"/>
      <c r="N32" s="1830"/>
      <c r="O32" s="1830"/>
      <c r="P32" s="1830"/>
      <c r="Q32" s="1830"/>
      <c r="R32" s="1830"/>
      <c r="S32" s="1830"/>
      <c r="T32" s="1830"/>
      <c r="U32" s="1830"/>
      <c r="V32" s="1830"/>
      <c r="W32" s="1830"/>
      <c r="X32" s="1830"/>
      <c r="Y32" s="1830"/>
      <c r="Z32" s="1041" t="s">
        <v>314</v>
      </c>
      <c r="AA32" s="1041"/>
      <c r="AB32" s="1041"/>
      <c r="AC32" s="1044"/>
      <c r="AD32" s="1044"/>
      <c r="AE32" s="1044"/>
      <c r="AF32" s="1044"/>
      <c r="AG32" s="1044"/>
      <c r="AH32" s="1044"/>
      <c r="AI32" s="1044"/>
      <c r="AJ32" s="1044"/>
      <c r="AK32" s="1044"/>
      <c r="AL32" s="1044"/>
      <c r="AM32" s="1044"/>
      <c r="AN32" s="1044"/>
      <c r="AO32" s="1044"/>
      <c r="AP32" s="1044"/>
      <c r="AQ32" s="1044"/>
      <c r="AR32" s="1044"/>
      <c r="AS32" s="1044"/>
      <c r="AT32" s="1044"/>
      <c r="AU32" s="1044"/>
      <c r="AV32" s="1044"/>
      <c r="AW32" s="1044"/>
      <c r="AX32" s="1044"/>
      <c r="AY32" s="1044"/>
      <c r="AZ32" s="1044"/>
    </row>
    <row r="33" spans="1:60" s="356" customFormat="1">
      <c r="A33" s="305"/>
      <c r="B33" s="1136" t="s">
        <v>831</v>
      </c>
      <c r="C33" s="1136"/>
      <c r="D33" s="1136"/>
      <c r="E33" s="1136"/>
      <c r="F33" s="1136"/>
      <c r="G33" s="1136"/>
      <c r="H33" s="1136"/>
      <c r="I33" s="1136"/>
      <c r="J33" s="1136"/>
      <c r="K33" s="1136"/>
      <c r="L33" s="1136"/>
      <c r="M33" s="1136"/>
      <c r="N33" s="1136"/>
      <c r="O33" s="1136"/>
      <c r="P33" s="1136"/>
      <c r="Q33" s="1136"/>
      <c r="R33" s="1136"/>
      <c r="S33" s="1136"/>
      <c r="T33" s="1136"/>
      <c r="U33" s="1136"/>
      <c r="V33" s="1136"/>
      <c r="W33" s="1136"/>
      <c r="X33" s="1136"/>
      <c r="Y33" s="1136"/>
      <c r="Z33" s="1041" t="s">
        <v>316</v>
      </c>
      <c r="AA33" s="1041"/>
      <c r="AB33" s="1041"/>
      <c r="AC33" s="1061"/>
      <c r="AD33" s="1062"/>
      <c r="AE33" s="1062"/>
      <c r="AF33" s="1062"/>
      <c r="AG33" s="1062"/>
      <c r="AH33" s="1062"/>
      <c r="AI33" s="1062"/>
      <c r="AJ33" s="1168"/>
      <c r="AK33" s="1061"/>
      <c r="AL33" s="1062"/>
      <c r="AM33" s="1062"/>
      <c r="AN33" s="1062"/>
      <c r="AO33" s="1062"/>
      <c r="AP33" s="1062"/>
      <c r="AQ33" s="1062"/>
      <c r="AR33" s="1168"/>
      <c r="AS33" s="1061"/>
      <c r="AT33" s="1062"/>
      <c r="AU33" s="1062"/>
      <c r="AV33" s="1062"/>
      <c r="AW33" s="1062"/>
      <c r="AX33" s="1062"/>
      <c r="AY33" s="1062"/>
      <c r="AZ33" s="1168"/>
    </row>
    <row r="34" spans="1:60" s="356" customFormat="1">
      <c r="A34" s="305"/>
      <c r="B34" s="1136" t="s">
        <v>829</v>
      </c>
      <c r="C34" s="1136"/>
      <c r="D34" s="1136"/>
      <c r="E34" s="1136"/>
      <c r="F34" s="1136"/>
      <c r="G34" s="1136"/>
      <c r="H34" s="1136"/>
      <c r="I34" s="1136"/>
      <c r="J34" s="1136"/>
      <c r="K34" s="1136"/>
      <c r="L34" s="1136"/>
      <c r="M34" s="1136"/>
      <c r="N34" s="1136"/>
      <c r="O34" s="1136"/>
      <c r="P34" s="1136"/>
      <c r="Q34" s="1136"/>
      <c r="R34" s="1136"/>
      <c r="S34" s="1136"/>
      <c r="T34" s="1136"/>
      <c r="U34" s="1136"/>
      <c r="V34" s="1136"/>
      <c r="W34" s="1136"/>
      <c r="X34" s="1136"/>
      <c r="Y34" s="1136"/>
      <c r="Z34" s="1041" t="s">
        <v>318</v>
      </c>
      <c r="AA34" s="1041"/>
      <c r="AB34" s="1041"/>
      <c r="AC34" s="1061"/>
      <c r="AD34" s="1062"/>
      <c r="AE34" s="1062"/>
      <c r="AF34" s="1062"/>
      <c r="AG34" s="1062"/>
      <c r="AH34" s="1062"/>
      <c r="AI34" s="1062"/>
      <c r="AJ34" s="1168"/>
      <c r="AK34" s="1061"/>
      <c r="AL34" s="1062"/>
      <c r="AM34" s="1062"/>
      <c r="AN34" s="1062"/>
      <c r="AO34" s="1062"/>
      <c r="AP34" s="1062"/>
      <c r="AQ34" s="1062"/>
      <c r="AR34" s="1168"/>
      <c r="AS34" s="1061"/>
      <c r="AT34" s="1062"/>
      <c r="AU34" s="1062"/>
      <c r="AV34" s="1062"/>
      <c r="AW34" s="1062"/>
      <c r="AX34" s="1062"/>
      <c r="AY34" s="1062"/>
      <c r="AZ34" s="1168"/>
    </row>
    <row r="35" spans="1:60" s="356" customFormat="1">
      <c r="A35" s="305"/>
      <c r="B35" s="1136" t="s">
        <v>780</v>
      </c>
      <c r="C35" s="1136"/>
      <c r="D35" s="1136"/>
      <c r="E35" s="1136"/>
      <c r="F35" s="1136"/>
      <c r="G35" s="1136"/>
      <c r="H35" s="1136"/>
      <c r="I35" s="1136"/>
      <c r="J35" s="1136"/>
      <c r="K35" s="1136"/>
      <c r="L35" s="1136"/>
      <c r="M35" s="1136"/>
      <c r="N35" s="1136"/>
      <c r="O35" s="1136"/>
      <c r="P35" s="1136"/>
      <c r="Q35" s="1136"/>
      <c r="R35" s="1136"/>
      <c r="S35" s="1136"/>
      <c r="T35" s="1136"/>
      <c r="U35" s="1136"/>
      <c r="V35" s="1136"/>
      <c r="W35" s="1136"/>
      <c r="X35" s="1136"/>
      <c r="Y35" s="1136"/>
      <c r="Z35" s="1041" t="s">
        <v>320</v>
      </c>
      <c r="AA35" s="1041"/>
      <c r="AB35" s="1041"/>
      <c r="AC35" s="1061"/>
      <c r="AD35" s="1062"/>
      <c r="AE35" s="1062"/>
      <c r="AF35" s="1062"/>
      <c r="AG35" s="1062"/>
      <c r="AH35" s="1062"/>
      <c r="AI35" s="1062"/>
      <c r="AJ35" s="1168"/>
      <c r="AK35" s="1061"/>
      <c r="AL35" s="1062"/>
      <c r="AM35" s="1062"/>
      <c r="AN35" s="1062"/>
      <c r="AO35" s="1062"/>
      <c r="AP35" s="1062"/>
      <c r="AQ35" s="1062"/>
      <c r="AR35" s="1168"/>
      <c r="AS35" s="1061"/>
      <c r="AT35" s="1062"/>
      <c r="AU35" s="1062"/>
      <c r="AV35" s="1062"/>
      <c r="AW35" s="1062"/>
      <c r="AX35" s="1062"/>
      <c r="AY35" s="1062"/>
      <c r="AZ35" s="1168"/>
    </row>
    <row r="36" spans="1:60" s="356" customFormat="1">
      <c r="A36" s="305"/>
      <c r="B36" s="1039" t="s">
        <v>338</v>
      </c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1" t="s">
        <v>339</v>
      </c>
      <c r="AA36" s="1041"/>
      <c r="AB36" s="1041"/>
      <c r="AC36" s="1172">
        <f>SUM(AC31:AJ35)</f>
        <v>0</v>
      </c>
      <c r="AD36" s="1044"/>
      <c r="AE36" s="1044"/>
      <c r="AF36" s="1044"/>
      <c r="AG36" s="1044"/>
      <c r="AH36" s="1044"/>
      <c r="AI36" s="1044"/>
      <c r="AJ36" s="1044"/>
      <c r="AK36" s="1172">
        <f t="shared" ref="AK36" si="6">SUM(AK31:AR35)</f>
        <v>0</v>
      </c>
      <c r="AL36" s="1044"/>
      <c r="AM36" s="1044"/>
      <c r="AN36" s="1044"/>
      <c r="AO36" s="1044"/>
      <c r="AP36" s="1044"/>
      <c r="AQ36" s="1044"/>
      <c r="AR36" s="1044"/>
      <c r="AS36" s="1172">
        <f t="shared" ref="AS36" si="7">SUM(AS31:AZ35)</f>
        <v>0</v>
      </c>
      <c r="AT36" s="1044"/>
      <c r="AU36" s="1044"/>
      <c r="AV36" s="1044"/>
      <c r="AW36" s="1044"/>
      <c r="AX36" s="1044"/>
      <c r="AY36" s="1044"/>
      <c r="AZ36" s="1044"/>
    </row>
    <row r="37" spans="1:60" s="182" customFormat="1" ht="15" customHeight="1">
      <c r="A37" s="170"/>
      <c r="B37" s="176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</row>
    <row r="38" spans="1:60" s="389" customFormat="1" ht="18" customHeight="1">
      <c r="A38" s="168"/>
      <c r="B38" s="1051" t="s">
        <v>828</v>
      </c>
      <c r="C38" s="1051"/>
      <c r="D38" s="1051"/>
      <c r="E38" s="1051"/>
      <c r="F38" s="1051"/>
      <c r="G38" s="1051"/>
      <c r="H38" s="1051"/>
      <c r="I38" s="1051"/>
      <c r="J38" s="1051"/>
      <c r="K38" s="1051"/>
      <c r="L38" s="1051"/>
      <c r="M38" s="1051"/>
      <c r="N38" s="1051"/>
      <c r="O38" s="1051"/>
      <c r="P38" s="1051"/>
      <c r="Q38" s="1051"/>
      <c r="R38" s="1051"/>
      <c r="S38" s="1051"/>
      <c r="T38" s="1051"/>
      <c r="U38" s="1051"/>
      <c r="V38" s="1051"/>
      <c r="W38" s="1051"/>
      <c r="X38" s="1051"/>
      <c r="Y38" s="1051"/>
      <c r="Z38" s="1051"/>
      <c r="AA38" s="1051"/>
      <c r="AB38" s="1051"/>
      <c r="AC38" s="1051"/>
      <c r="AD38" s="1051"/>
      <c r="AE38" s="1051"/>
      <c r="AF38" s="1051"/>
      <c r="AG38" s="1051"/>
      <c r="AH38" s="1051"/>
      <c r="AI38" s="1051"/>
      <c r="AJ38" s="1051"/>
      <c r="AK38" s="1051"/>
      <c r="AL38" s="1051"/>
      <c r="AM38" s="1051"/>
      <c r="AN38" s="1051"/>
      <c r="AO38" s="1051"/>
      <c r="AP38" s="1051"/>
      <c r="AQ38" s="1051"/>
      <c r="AR38" s="1051"/>
      <c r="AS38" s="1051"/>
      <c r="AT38" s="1051"/>
      <c r="AU38" s="1051"/>
      <c r="AV38" s="1051"/>
      <c r="AW38" s="1051"/>
      <c r="AX38" s="1051"/>
      <c r="AY38" s="1051"/>
      <c r="AZ38" s="1051"/>
    </row>
    <row r="39" spans="1:60" s="389" customFormat="1" ht="18" customHeight="1">
      <c r="A39" s="168"/>
      <c r="B39" s="1051" t="s">
        <v>827</v>
      </c>
      <c r="C39" s="1051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1051"/>
      <c r="AC39" s="1051"/>
      <c r="AD39" s="1051"/>
      <c r="AE39" s="1051"/>
      <c r="AF39" s="1051"/>
      <c r="AG39" s="1051"/>
      <c r="AH39" s="1051"/>
      <c r="AI39" s="1051"/>
      <c r="AJ39" s="1051"/>
      <c r="AK39" s="1051"/>
      <c r="AL39" s="1051"/>
      <c r="AM39" s="1051"/>
      <c r="AN39" s="1051"/>
      <c r="AO39" s="1051"/>
      <c r="AP39" s="1051"/>
      <c r="AQ39" s="1051"/>
      <c r="AR39" s="1051"/>
      <c r="AS39" s="1051"/>
      <c r="AT39" s="1051"/>
      <c r="AU39" s="1051"/>
      <c r="AV39" s="1051"/>
      <c r="AW39" s="1051"/>
      <c r="AX39" s="1051"/>
      <c r="AY39" s="1051"/>
      <c r="AZ39" s="1051"/>
    </row>
    <row r="40" spans="1:60" s="241" customFormat="1" ht="8.1" customHeight="1">
      <c r="A40" s="184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</row>
    <row r="41" spans="1:60" s="205" customFormat="1" ht="30.75" customHeight="1">
      <c r="A41" s="185"/>
      <c r="B41" s="1010" t="s">
        <v>0</v>
      </c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20" t="s">
        <v>1</v>
      </c>
      <c r="P41" s="1021"/>
      <c r="Q41" s="1008" t="s">
        <v>1215</v>
      </c>
      <c r="R41" s="1009"/>
      <c r="S41" s="1009"/>
      <c r="T41" s="1009"/>
      <c r="U41" s="1009"/>
      <c r="V41" s="1009"/>
      <c r="W41" s="1009"/>
      <c r="X41" s="1009"/>
      <c r="Y41" s="1009"/>
      <c r="Z41" s="1009"/>
      <c r="AA41" s="1009"/>
      <c r="AB41" s="1010"/>
      <c r="AC41" s="1008" t="s">
        <v>1216</v>
      </c>
      <c r="AD41" s="1009"/>
      <c r="AE41" s="1009"/>
      <c r="AF41" s="1009"/>
      <c r="AG41" s="1009"/>
      <c r="AH41" s="1009"/>
      <c r="AI41" s="1009"/>
      <c r="AJ41" s="1009"/>
      <c r="AK41" s="1009"/>
      <c r="AL41" s="1009"/>
      <c r="AM41" s="1009"/>
      <c r="AN41" s="1010"/>
      <c r="AO41" s="1008" t="s">
        <v>1217</v>
      </c>
      <c r="AP41" s="1009"/>
      <c r="AQ41" s="1009"/>
      <c r="AR41" s="1009"/>
      <c r="AS41" s="1009"/>
      <c r="AT41" s="1009"/>
      <c r="AU41" s="1009"/>
      <c r="AV41" s="1009"/>
      <c r="AW41" s="1009"/>
      <c r="AX41" s="1009"/>
      <c r="AY41" s="1009"/>
      <c r="AZ41" s="1009"/>
      <c r="BA41" s="239"/>
      <c r="BB41" s="239"/>
      <c r="BC41" s="239"/>
      <c r="BD41" s="239"/>
      <c r="BE41" s="239"/>
      <c r="BF41" s="239"/>
      <c r="BG41" s="246"/>
      <c r="BH41" s="246"/>
    </row>
    <row r="42" spans="1:60" s="205" customFormat="1" ht="45" customHeight="1">
      <c r="A42" s="185"/>
      <c r="B42" s="1010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24"/>
      <c r="P42" s="1025"/>
      <c r="Q42" s="1008" t="s">
        <v>782</v>
      </c>
      <c r="R42" s="1009"/>
      <c r="S42" s="1009"/>
      <c r="T42" s="1010"/>
      <c r="U42" s="1008" t="s">
        <v>781</v>
      </c>
      <c r="V42" s="1009"/>
      <c r="W42" s="1009"/>
      <c r="X42" s="1010"/>
      <c r="Y42" s="1008" t="s">
        <v>397</v>
      </c>
      <c r="Z42" s="1009"/>
      <c r="AA42" s="1009"/>
      <c r="AB42" s="1010"/>
      <c r="AC42" s="1008" t="s">
        <v>782</v>
      </c>
      <c r="AD42" s="1009"/>
      <c r="AE42" s="1009"/>
      <c r="AF42" s="1010"/>
      <c r="AG42" s="1008" t="s">
        <v>781</v>
      </c>
      <c r="AH42" s="1009"/>
      <c r="AI42" s="1009"/>
      <c r="AJ42" s="1010"/>
      <c r="AK42" s="1008" t="s">
        <v>397</v>
      </c>
      <c r="AL42" s="1009"/>
      <c r="AM42" s="1009"/>
      <c r="AN42" s="1010"/>
      <c r="AO42" s="1008" t="s">
        <v>782</v>
      </c>
      <c r="AP42" s="1009"/>
      <c r="AQ42" s="1009"/>
      <c r="AR42" s="1010"/>
      <c r="AS42" s="1008" t="s">
        <v>781</v>
      </c>
      <c r="AT42" s="1009"/>
      <c r="AU42" s="1009"/>
      <c r="AV42" s="1010"/>
      <c r="AW42" s="1008" t="s">
        <v>397</v>
      </c>
      <c r="AX42" s="1009"/>
      <c r="AY42" s="1009"/>
      <c r="AZ42" s="1009"/>
      <c r="BA42" s="318"/>
      <c r="BB42" s="318"/>
      <c r="BC42" s="318"/>
      <c r="BD42" s="239"/>
      <c r="BE42" s="239"/>
      <c r="BF42" s="239"/>
      <c r="BG42" s="246"/>
      <c r="BH42" s="246"/>
    </row>
    <row r="43" spans="1:60" s="205" customFormat="1">
      <c r="A43" s="185"/>
      <c r="B43" s="1015">
        <v>1</v>
      </c>
      <c r="C43" s="1016"/>
      <c r="D43" s="1016"/>
      <c r="E43" s="1016"/>
      <c r="F43" s="1016"/>
      <c r="G43" s="1016"/>
      <c r="H43" s="1016"/>
      <c r="I43" s="1016"/>
      <c r="J43" s="1016"/>
      <c r="K43" s="1016"/>
      <c r="L43" s="1016"/>
      <c r="M43" s="1016"/>
      <c r="N43" s="1016"/>
      <c r="O43" s="1017">
        <v>2</v>
      </c>
      <c r="P43" s="1018"/>
      <c r="Q43" s="1019">
        <v>3</v>
      </c>
      <c r="R43" s="1020"/>
      <c r="S43" s="1020"/>
      <c r="T43" s="1021"/>
      <c r="U43" s="1019">
        <v>4</v>
      </c>
      <c r="V43" s="1020"/>
      <c r="W43" s="1020"/>
      <c r="X43" s="1021"/>
      <c r="Y43" s="1019">
        <v>5</v>
      </c>
      <c r="Z43" s="1020"/>
      <c r="AA43" s="1020"/>
      <c r="AB43" s="1021"/>
      <c r="AC43" s="1019">
        <v>6</v>
      </c>
      <c r="AD43" s="1020"/>
      <c r="AE43" s="1020"/>
      <c r="AF43" s="1021"/>
      <c r="AG43" s="1019">
        <v>7</v>
      </c>
      <c r="AH43" s="1020"/>
      <c r="AI43" s="1020"/>
      <c r="AJ43" s="1021"/>
      <c r="AK43" s="1019">
        <v>8</v>
      </c>
      <c r="AL43" s="1020"/>
      <c r="AM43" s="1020"/>
      <c r="AN43" s="1021"/>
      <c r="AO43" s="1019">
        <v>9</v>
      </c>
      <c r="AP43" s="1020"/>
      <c r="AQ43" s="1020"/>
      <c r="AR43" s="1021"/>
      <c r="AS43" s="1019">
        <v>10</v>
      </c>
      <c r="AT43" s="1020"/>
      <c r="AU43" s="1020"/>
      <c r="AV43" s="1021"/>
      <c r="AW43" s="1019">
        <v>11</v>
      </c>
      <c r="AX43" s="1020"/>
      <c r="AY43" s="1020"/>
      <c r="AZ43" s="1020"/>
      <c r="BA43" s="237"/>
      <c r="BB43" s="237"/>
      <c r="BC43" s="237"/>
      <c r="BD43" s="237"/>
      <c r="BE43" s="237"/>
      <c r="BF43" s="237"/>
      <c r="BG43" s="246"/>
      <c r="BH43" s="246"/>
    </row>
    <row r="44" spans="1:60" s="205" customFormat="1" ht="33" customHeight="1">
      <c r="A44" s="185"/>
      <c r="B44" s="1147" t="s">
        <v>826</v>
      </c>
      <c r="C44" s="1531"/>
      <c r="D44" s="1531"/>
      <c r="E44" s="1531"/>
      <c r="F44" s="1531"/>
      <c r="G44" s="1531"/>
      <c r="H44" s="1531"/>
      <c r="I44" s="1531"/>
      <c r="J44" s="1531"/>
      <c r="K44" s="1531"/>
      <c r="L44" s="1531"/>
      <c r="M44" s="1531"/>
      <c r="N44" s="1897"/>
      <c r="O44" s="1012" t="s">
        <v>312</v>
      </c>
      <c r="P44" s="1012"/>
      <c r="Q44" s="1004" t="s">
        <v>6</v>
      </c>
      <c r="R44" s="1004"/>
      <c r="S44" s="1004"/>
      <c r="T44" s="1004"/>
      <c r="U44" s="1004" t="s">
        <v>6</v>
      </c>
      <c r="V44" s="1004"/>
      <c r="W44" s="1004"/>
      <c r="X44" s="1004"/>
      <c r="Y44" s="1132">
        <f>SUM(Y46)</f>
        <v>0</v>
      </c>
      <c r="Z44" s="1132"/>
      <c r="AA44" s="1132"/>
      <c r="AB44" s="1132"/>
      <c r="AC44" s="1004" t="s">
        <v>6</v>
      </c>
      <c r="AD44" s="1004"/>
      <c r="AE44" s="1004"/>
      <c r="AF44" s="1004"/>
      <c r="AG44" s="1004" t="s">
        <v>6</v>
      </c>
      <c r="AH44" s="1004"/>
      <c r="AI44" s="1004"/>
      <c r="AJ44" s="1004"/>
      <c r="AK44" s="1132">
        <f>SUM(AK46)</f>
        <v>0</v>
      </c>
      <c r="AL44" s="1132"/>
      <c r="AM44" s="1132"/>
      <c r="AN44" s="1132"/>
      <c r="AO44" s="1004" t="s">
        <v>6</v>
      </c>
      <c r="AP44" s="1004"/>
      <c r="AQ44" s="1004"/>
      <c r="AR44" s="1004"/>
      <c r="AS44" s="1004" t="s">
        <v>6</v>
      </c>
      <c r="AT44" s="1004"/>
      <c r="AU44" s="1004"/>
      <c r="AV44" s="1004"/>
      <c r="AW44" s="1132">
        <f>SUM(AW46)</f>
        <v>0</v>
      </c>
      <c r="AX44" s="1132"/>
      <c r="AY44" s="1132"/>
      <c r="AZ44" s="1132"/>
      <c r="BA44" s="237"/>
      <c r="BB44" s="237"/>
      <c r="BC44" s="237"/>
      <c r="BD44" s="237"/>
      <c r="BE44" s="237"/>
      <c r="BF44" s="237"/>
      <c r="BG44" s="246"/>
      <c r="BH44" s="246"/>
    </row>
    <row r="45" spans="1:60" s="205" customFormat="1">
      <c r="A45" s="185"/>
      <c r="B45" s="1905" t="s">
        <v>50</v>
      </c>
      <c r="C45" s="1905"/>
      <c r="D45" s="1905"/>
      <c r="E45" s="1905"/>
      <c r="F45" s="1905"/>
      <c r="G45" s="1905"/>
      <c r="H45" s="1905"/>
      <c r="I45" s="1905"/>
      <c r="J45" s="1905"/>
      <c r="K45" s="1905"/>
      <c r="L45" s="1905"/>
      <c r="M45" s="1905"/>
      <c r="N45" s="1905"/>
      <c r="O45" s="1148"/>
      <c r="P45" s="1148"/>
      <c r="Q45" s="1899"/>
      <c r="R45" s="1899"/>
      <c r="S45" s="1899"/>
      <c r="T45" s="1899"/>
      <c r="U45" s="1899"/>
      <c r="V45" s="1899"/>
      <c r="W45" s="1899"/>
      <c r="X45" s="1899"/>
      <c r="Y45" s="1898"/>
      <c r="Z45" s="1898"/>
      <c r="AA45" s="1898"/>
      <c r="AB45" s="1898"/>
      <c r="AC45" s="1899"/>
      <c r="AD45" s="1899"/>
      <c r="AE45" s="1899"/>
      <c r="AF45" s="1899"/>
      <c r="AG45" s="1899"/>
      <c r="AH45" s="1899"/>
      <c r="AI45" s="1899"/>
      <c r="AJ45" s="1899"/>
      <c r="AK45" s="1898"/>
      <c r="AL45" s="1898"/>
      <c r="AM45" s="1898"/>
      <c r="AN45" s="1898"/>
      <c r="AO45" s="1899"/>
      <c r="AP45" s="1899"/>
      <c r="AQ45" s="1899"/>
      <c r="AR45" s="1899"/>
      <c r="AS45" s="1899"/>
      <c r="AT45" s="1899"/>
      <c r="AU45" s="1899"/>
      <c r="AV45" s="1899"/>
      <c r="AW45" s="1898"/>
      <c r="AX45" s="1898"/>
      <c r="AY45" s="1898"/>
      <c r="AZ45" s="1898"/>
      <c r="BA45" s="237"/>
      <c r="BB45" s="237"/>
      <c r="BC45" s="237"/>
      <c r="BD45" s="237"/>
      <c r="BE45" s="237"/>
      <c r="BF45" s="237"/>
      <c r="BG45" s="246"/>
      <c r="BH45" s="246"/>
    </row>
    <row r="46" spans="1:60" s="205" customFormat="1">
      <c r="A46" s="185"/>
      <c r="B46" s="1901" t="s">
        <v>1335</v>
      </c>
      <c r="C46" s="1901"/>
      <c r="D46" s="1901"/>
      <c r="E46" s="1901"/>
      <c r="F46" s="1901"/>
      <c r="G46" s="1901"/>
      <c r="H46" s="1901"/>
      <c r="I46" s="1901"/>
      <c r="J46" s="1901"/>
      <c r="K46" s="1901"/>
      <c r="L46" s="1901"/>
      <c r="M46" s="1901"/>
      <c r="N46" s="1901"/>
      <c r="O46" s="1902" t="s">
        <v>349</v>
      </c>
      <c r="P46" s="1902"/>
      <c r="Q46" s="1903">
        <f>Y46/U46</f>
        <v>0</v>
      </c>
      <c r="R46" s="1903"/>
      <c r="S46" s="1903"/>
      <c r="T46" s="1903"/>
      <c r="U46" s="1903">
        <v>1</v>
      </c>
      <c r="V46" s="1903"/>
      <c r="W46" s="1903"/>
      <c r="X46" s="1903"/>
      <c r="Y46" s="1174">
        <v>0</v>
      </c>
      <c r="Z46" s="1174"/>
      <c r="AA46" s="1174"/>
      <c r="AB46" s="1174"/>
      <c r="AC46" s="1903"/>
      <c r="AD46" s="1903"/>
      <c r="AE46" s="1903"/>
      <c r="AF46" s="1903"/>
      <c r="AG46" s="1903"/>
      <c r="AH46" s="1903"/>
      <c r="AI46" s="1903"/>
      <c r="AJ46" s="1903"/>
      <c r="AK46" s="1174"/>
      <c r="AL46" s="1174"/>
      <c r="AM46" s="1174"/>
      <c r="AN46" s="1174"/>
      <c r="AO46" s="1903"/>
      <c r="AP46" s="1903"/>
      <c r="AQ46" s="1903"/>
      <c r="AR46" s="1903"/>
      <c r="AS46" s="1903"/>
      <c r="AT46" s="1903"/>
      <c r="AU46" s="1903"/>
      <c r="AV46" s="1903"/>
      <c r="AW46" s="1174"/>
      <c r="AX46" s="1174"/>
      <c r="AY46" s="1174"/>
      <c r="AZ46" s="1174"/>
      <c r="BA46" s="237"/>
      <c r="BB46" s="237"/>
      <c r="BC46" s="237"/>
      <c r="BD46" s="237"/>
      <c r="BE46" s="237"/>
      <c r="BF46" s="237"/>
      <c r="BG46" s="246"/>
      <c r="BH46" s="246"/>
    </row>
    <row r="47" spans="1:60" s="205" customFormat="1" ht="18" customHeight="1">
      <c r="A47" s="185"/>
      <c r="B47" s="1460" t="s">
        <v>352</v>
      </c>
      <c r="C47" s="1460"/>
      <c r="D47" s="1460"/>
      <c r="E47" s="1460"/>
      <c r="F47" s="1460"/>
      <c r="G47" s="1460"/>
      <c r="H47" s="1460"/>
      <c r="I47" s="1460"/>
      <c r="J47" s="1460"/>
      <c r="K47" s="1460"/>
      <c r="L47" s="1460"/>
      <c r="M47" s="1460"/>
      <c r="N47" s="1460"/>
      <c r="O47" s="1007">
        <v>9000</v>
      </c>
      <c r="P47" s="1007"/>
      <c r="Q47" s="1004" t="s">
        <v>6</v>
      </c>
      <c r="R47" s="1004"/>
      <c r="S47" s="1004"/>
      <c r="T47" s="1004"/>
      <c r="U47" s="1004" t="s">
        <v>6</v>
      </c>
      <c r="V47" s="1004"/>
      <c r="W47" s="1004"/>
      <c r="X47" s="1004"/>
      <c r="Y47" s="1132">
        <f>Y44</f>
        <v>0</v>
      </c>
      <c r="Z47" s="1132"/>
      <c r="AA47" s="1132"/>
      <c r="AB47" s="1132"/>
      <c r="AC47" s="1004" t="s">
        <v>6</v>
      </c>
      <c r="AD47" s="1004"/>
      <c r="AE47" s="1004"/>
      <c r="AF47" s="1004"/>
      <c r="AG47" s="1004" t="s">
        <v>6</v>
      </c>
      <c r="AH47" s="1004"/>
      <c r="AI47" s="1004"/>
      <c r="AJ47" s="1004"/>
      <c r="AK47" s="1132">
        <f>AK44</f>
        <v>0</v>
      </c>
      <c r="AL47" s="1132"/>
      <c r="AM47" s="1132"/>
      <c r="AN47" s="1132"/>
      <c r="AO47" s="1004" t="s">
        <v>6</v>
      </c>
      <c r="AP47" s="1004"/>
      <c r="AQ47" s="1004"/>
      <c r="AR47" s="1004"/>
      <c r="AS47" s="1004" t="s">
        <v>6</v>
      </c>
      <c r="AT47" s="1004"/>
      <c r="AU47" s="1004"/>
      <c r="AV47" s="1004"/>
      <c r="AW47" s="1132">
        <f>AW44</f>
        <v>0</v>
      </c>
      <c r="AX47" s="1132"/>
      <c r="AY47" s="1132"/>
      <c r="AZ47" s="1132"/>
      <c r="BA47" s="316"/>
      <c r="BB47" s="316"/>
      <c r="BC47" s="316"/>
      <c r="BD47" s="316"/>
      <c r="BE47" s="316"/>
      <c r="BF47" s="316"/>
      <c r="BG47" s="246"/>
      <c r="BH47" s="246"/>
    </row>
    <row r="48" spans="1:60" s="178" customFormat="1" ht="15" customHeight="1">
      <c r="A48" s="165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193"/>
      <c r="T48" s="193"/>
      <c r="U48" s="194"/>
      <c r="V48" s="194"/>
      <c r="W48" s="194"/>
      <c r="X48" s="194"/>
      <c r="Y48" s="194"/>
      <c r="Z48" s="194"/>
      <c r="AA48" s="194"/>
      <c r="AB48" s="194"/>
      <c r="AC48" s="195"/>
      <c r="AD48" s="195"/>
      <c r="AE48" s="195"/>
      <c r="AF48" s="195"/>
      <c r="AG48" s="195"/>
      <c r="AH48" s="195"/>
      <c r="AI48" s="195"/>
      <c r="AJ48" s="19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</row>
    <row r="49" spans="1:60" s="178" customFormat="1" ht="15" hidden="1" customHeight="1">
      <c r="A49" s="170"/>
      <c r="B49" s="1051" t="s">
        <v>825</v>
      </c>
      <c r="C49" s="1051"/>
      <c r="D49" s="1051"/>
      <c r="E49" s="1051"/>
      <c r="F49" s="1051"/>
      <c r="G49" s="1051"/>
      <c r="H49" s="1051"/>
      <c r="I49" s="1051"/>
      <c r="J49" s="1051"/>
      <c r="K49" s="1051"/>
      <c r="L49" s="1051"/>
      <c r="M49" s="1051"/>
      <c r="N49" s="1051"/>
      <c r="O49" s="1051"/>
      <c r="P49" s="1051"/>
      <c r="Q49" s="1051"/>
      <c r="R49" s="1051"/>
      <c r="S49" s="1051"/>
      <c r="T49" s="1051"/>
      <c r="U49" s="1051"/>
      <c r="V49" s="1051"/>
      <c r="W49" s="1051"/>
      <c r="X49" s="1051"/>
      <c r="Y49" s="1051"/>
      <c r="Z49" s="1051"/>
      <c r="AA49" s="1051"/>
      <c r="AB49" s="1051"/>
      <c r="AC49" s="1051"/>
      <c r="AD49" s="1051"/>
      <c r="AE49" s="1051"/>
      <c r="AF49" s="1051"/>
      <c r="AG49" s="1051"/>
      <c r="AH49" s="1051"/>
      <c r="AI49" s="1051"/>
      <c r="AJ49" s="1051"/>
      <c r="AK49" s="1051"/>
      <c r="AL49" s="1051"/>
      <c r="AM49" s="1051"/>
      <c r="AN49" s="1051"/>
      <c r="AO49" s="1051"/>
      <c r="AP49" s="1051"/>
      <c r="AQ49" s="1051"/>
      <c r="AR49" s="1051"/>
      <c r="AS49" s="1051"/>
      <c r="AT49" s="1051"/>
      <c r="AU49" s="1051"/>
      <c r="AV49" s="1051"/>
      <c r="AW49" s="1051"/>
      <c r="AX49" s="1051"/>
      <c r="AY49" s="1051"/>
      <c r="AZ49" s="1051"/>
      <c r="BA49" s="247"/>
    </row>
    <row r="50" spans="1:60" s="248" customFormat="1" ht="8.1" hidden="1" customHeight="1">
      <c r="A50" s="170"/>
      <c r="B50" s="222"/>
      <c r="C50" s="377"/>
      <c r="D50" s="377"/>
      <c r="E50" s="377"/>
      <c r="F50" s="377"/>
      <c r="G50" s="377"/>
      <c r="H50" s="377"/>
      <c r="I50" s="223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223"/>
      <c r="AA50" s="223"/>
      <c r="AB50" s="376"/>
      <c r="AC50" s="376"/>
      <c r="AD50" s="376"/>
      <c r="AE50" s="376"/>
      <c r="AF50" s="376"/>
      <c r="AG50" s="376"/>
      <c r="AH50" s="376"/>
      <c r="AI50" s="170"/>
      <c r="AJ50" s="170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  <c r="AW50" s="376"/>
      <c r="AX50" s="376"/>
      <c r="AY50" s="376"/>
      <c r="AZ50" s="376"/>
    </row>
    <row r="51" spans="1:60" s="205" customFormat="1" ht="42" hidden="1" customHeight="1">
      <c r="A51" s="185"/>
      <c r="B51" s="1010" t="s">
        <v>0</v>
      </c>
      <c r="C51" s="1014"/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20" t="s">
        <v>1</v>
      </c>
      <c r="P51" s="1021"/>
      <c r="Q51" s="1008" t="s">
        <v>1215</v>
      </c>
      <c r="R51" s="1009"/>
      <c r="S51" s="1009"/>
      <c r="T51" s="1009"/>
      <c r="U51" s="1009"/>
      <c r="V51" s="1009"/>
      <c r="W51" s="1009"/>
      <c r="X51" s="1009"/>
      <c r="Y51" s="1009"/>
      <c r="Z51" s="1009"/>
      <c r="AA51" s="1009"/>
      <c r="AB51" s="1010"/>
      <c r="AC51" s="1008" t="s">
        <v>1216</v>
      </c>
      <c r="AD51" s="1009"/>
      <c r="AE51" s="1009"/>
      <c r="AF51" s="1009"/>
      <c r="AG51" s="1009"/>
      <c r="AH51" s="1009"/>
      <c r="AI51" s="1009"/>
      <c r="AJ51" s="1009"/>
      <c r="AK51" s="1009"/>
      <c r="AL51" s="1009"/>
      <c r="AM51" s="1009"/>
      <c r="AN51" s="1010"/>
      <c r="AO51" s="1008" t="s">
        <v>1217</v>
      </c>
      <c r="AP51" s="1009"/>
      <c r="AQ51" s="1009"/>
      <c r="AR51" s="1009"/>
      <c r="AS51" s="1009"/>
      <c r="AT51" s="1009"/>
      <c r="AU51" s="1009"/>
      <c r="AV51" s="1009"/>
      <c r="AW51" s="1009"/>
      <c r="AX51" s="1009"/>
      <c r="AY51" s="1009"/>
      <c r="AZ51" s="1009"/>
      <c r="BA51" s="239"/>
      <c r="BB51" s="239"/>
      <c r="BC51" s="239"/>
      <c r="BD51" s="239"/>
      <c r="BE51" s="239"/>
      <c r="BF51" s="239"/>
      <c r="BG51" s="246"/>
      <c r="BH51" s="246"/>
    </row>
    <row r="52" spans="1:60" s="205" customFormat="1" ht="50.1" hidden="1" customHeight="1">
      <c r="A52" s="185"/>
      <c r="B52" s="1010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24"/>
      <c r="P52" s="1025"/>
      <c r="Q52" s="1008" t="s">
        <v>782</v>
      </c>
      <c r="R52" s="1009"/>
      <c r="S52" s="1009"/>
      <c r="T52" s="1010"/>
      <c r="U52" s="1008" t="s">
        <v>781</v>
      </c>
      <c r="V52" s="1009"/>
      <c r="W52" s="1009"/>
      <c r="X52" s="1010"/>
      <c r="Y52" s="1008" t="s">
        <v>397</v>
      </c>
      <c r="Z52" s="1009"/>
      <c r="AA52" s="1009"/>
      <c r="AB52" s="1010"/>
      <c r="AC52" s="1008" t="s">
        <v>782</v>
      </c>
      <c r="AD52" s="1009"/>
      <c r="AE52" s="1009"/>
      <c r="AF52" s="1010"/>
      <c r="AG52" s="1008" t="s">
        <v>781</v>
      </c>
      <c r="AH52" s="1009"/>
      <c r="AI52" s="1009"/>
      <c r="AJ52" s="1010"/>
      <c r="AK52" s="1008" t="s">
        <v>397</v>
      </c>
      <c r="AL52" s="1009"/>
      <c r="AM52" s="1009"/>
      <c r="AN52" s="1010"/>
      <c r="AO52" s="1008" t="s">
        <v>782</v>
      </c>
      <c r="AP52" s="1009"/>
      <c r="AQ52" s="1009"/>
      <c r="AR52" s="1010"/>
      <c r="AS52" s="1008" t="s">
        <v>781</v>
      </c>
      <c r="AT52" s="1009"/>
      <c r="AU52" s="1009"/>
      <c r="AV52" s="1010"/>
      <c r="AW52" s="1008" t="s">
        <v>397</v>
      </c>
      <c r="AX52" s="1009"/>
      <c r="AY52" s="1009"/>
      <c r="AZ52" s="1009"/>
      <c r="BA52" s="318"/>
      <c r="BB52" s="318"/>
      <c r="BC52" s="318"/>
      <c r="BD52" s="239"/>
      <c r="BE52" s="239"/>
      <c r="BF52" s="239"/>
      <c r="BG52" s="246"/>
      <c r="BH52" s="246"/>
    </row>
    <row r="53" spans="1:60" s="205" customFormat="1" hidden="1">
      <c r="A53" s="185"/>
      <c r="B53" s="1015">
        <v>1</v>
      </c>
      <c r="C53" s="1016"/>
      <c r="D53" s="1016"/>
      <c r="E53" s="1016"/>
      <c r="F53" s="1016"/>
      <c r="G53" s="1016"/>
      <c r="H53" s="1016"/>
      <c r="I53" s="1016"/>
      <c r="J53" s="1016"/>
      <c r="K53" s="1016"/>
      <c r="L53" s="1016"/>
      <c r="M53" s="1016"/>
      <c r="N53" s="1016"/>
      <c r="O53" s="1017">
        <v>2</v>
      </c>
      <c r="P53" s="1018"/>
      <c r="Q53" s="1019">
        <v>3</v>
      </c>
      <c r="R53" s="1020"/>
      <c r="S53" s="1020"/>
      <c r="T53" s="1021"/>
      <c r="U53" s="1019">
        <v>4</v>
      </c>
      <c r="V53" s="1020"/>
      <c r="W53" s="1020"/>
      <c r="X53" s="1021"/>
      <c r="Y53" s="1019">
        <v>5</v>
      </c>
      <c r="Z53" s="1020"/>
      <c r="AA53" s="1020"/>
      <c r="AB53" s="1021"/>
      <c r="AC53" s="1019">
        <v>6</v>
      </c>
      <c r="AD53" s="1020"/>
      <c r="AE53" s="1020"/>
      <c r="AF53" s="1021"/>
      <c r="AG53" s="1019">
        <v>7</v>
      </c>
      <c r="AH53" s="1020"/>
      <c r="AI53" s="1020"/>
      <c r="AJ53" s="1021"/>
      <c r="AK53" s="1019">
        <v>8</v>
      </c>
      <c r="AL53" s="1020"/>
      <c r="AM53" s="1020"/>
      <c r="AN53" s="1021"/>
      <c r="AO53" s="1019">
        <v>9</v>
      </c>
      <c r="AP53" s="1020"/>
      <c r="AQ53" s="1020"/>
      <c r="AR53" s="1021"/>
      <c r="AS53" s="1019">
        <v>10</v>
      </c>
      <c r="AT53" s="1020"/>
      <c r="AU53" s="1020"/>
      <c r="AV53" s="1021"/>
      <c r="AW53" s="1019">
        <v>11</v>
      </c>
      <c r="AX53" s="1020"/>
      <c r="AY53" s="1020"/>
      <c r="AZ53" s="1020"/>
      <c r="BA53" s="237"/>
      <c r="BB53" s="237"/>
      <c r="BC53" s="237"/>
      <c r="BD53" s="237"/>
      <c r="BE53" s="237"/>
      <c r="BF53" s="237"/>
      <c r="BG53" s="246"/>
      <c r="BH53" s="246"/>
    </row>
    <row r="54" spans="1:60" s="205" customFormat="1" ht="19.5" hidden="1" customHeight="1">
      <c r="A54" s="185"/>
      <c r="B54" s="1147" t="s">
        <v>824</v>
      </c>
      <c r="C54" s="1531"/>
      <c r="D54" s="1531"/>
      <c r="E54" s="1531"/>
      <c r="F54" s="1531"/>
      <c r="G54" s="1531"/>
      <c r="H54" s="1531"/>
      <c r="I54" s="1531"/>
      <c r="J54" s="1531"/>
      <c r="K54" s="1531"/>
      <c r="L54" s="1531"/>
      <c r="M54" s="1531"/>
      <c r="N54" s="1897"/>
      <c r="O54" s="1012" t="s">
        <v>312</v>
      </c>
      <c r="P54" s="1012"/>
      <c r="Q54" s="1004" t="s">
        <v>6</v>
      </c>
      <c r="R54" s="1004"/>
      <c r="S54" s="1004"/>
      <c r="T54" s="1004"/>
      <c r="U54" s="1004" t="s">
        <v>6</v>
      </c>
      <c r="V54" s="1004"/>
      <c r="W54" s="1004"/>
      <c r="X54" s="1004"/>
      <c r="Y54" s="1004"/>
      <c r="Z54" s="1004"/>
      <c r="AA54" s="1004"/>
      <c r="AB54" s="1004"/>
      <c r="AC54" s="1004" t="s">
        <v>6</v>
      </c>
      <c r="AD54" s="1004"/>
      <c r="AE54" s="1004"/>
      <c r="AF54" s="1004"/>
      <c r="AG54" s="1004" t="s">
        <v>6</v>
      </c>
      <c r="AH54" s="1004"/>
      <c r="AI54" s="1004"/>
      <c r="AJ54" s="1004"/>
      <c r="AK54" s="1004"/>
      <c r="AL54" s="1004"/>
      <c r="AM54" s="1004"/>
      <c r="AN54" s="1004"/>
      <c r="AO54" s="1004" t="s">
        <v>6</v>
      </c>
      <c r="AP54" s="1004"/>
      <c r="AQ54" s="1004"/>
      <c r="AR54" s="1004"/>
      <c r="AS54" s="1004" t="s">
        <v>6</v>
      </c>
      <c r="AT54" s="1004"/>
      <c r="AU54" s="1004"/>
      <c r="AV54" s="1004"/>
      <c r="AW54" s="1014"/>
      <c r="AX54" s="1014"/>
      <c r="AY54" s="1014"/>
      <c r="AZ54" s="1014"/>
      <c r="BA54" s="237"/>
      <c r="BB54" s="237"/>
      <c r="BC54" s="237"/>
      <c r="BD54" s="237"/>
      <c r="BE54" s="237"/>
      <c r="BF54" s="237"/>
      <c r="BG54" s="246"/>
      <c r="BH54" s="246"/>
    </row>
    <row r="55" spans="1:60" s="205" customFormat="1" ht="33.75" hidden="1" customHeight="1">
      <c r="A55" s="185"/>
      <c r="B55" s="1152" t="s">
        <v>50</v>
      </c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012" t="s">
        <v>349</v>
      </c>
      <c r="P55" s="1012"/>
      <c r="Q55" s="1004"/>
      <c r="R55" s="1004"/>
      <c r="S55" s="1004"/>
      <c r="T55" s="1004"/>
      <c r="U55" s="1004"/>
      <c r="V55" s="1004"/>
      <c r="W55" s="1004"/>
      <c r="X55" s="1004"/>
      <c r="Y55" s="1004"/>
      <c r="Z55" s="1004"/>
      <c r="AA55" s="1004"/>
      <c r="AB55" s="1004"/>
      <c r="AC55" s="1004"/>
      <c r="AD55" s="1004"/>
      <c r="AE55" s="1004"/>
      <c r="AF55" s="1004"/>
      <c r="AG55" s="1004"/>
      <c r="AH55" s="1004"/>
      <c r="AI55" s="1004"/>
      <c r="AJ55" s="1004"/>
      <c r="AK55" s="1004"/>
      <c r="AL55" s="1004"/>
      <c r="AM55" s="1004"/>
      <c r="AN55" s="1004"/>
      <c r="AO55" s="1004"/>
      <c r="AP55" s="1004"/>
      <c r="AQ55" s="1004"/>
      <c r="AR55" s="1004"/>
      <c r="AS55" s="1004"/>
      <c r="AT55" s="1004"/>
      <c r="AU55" s="1004"/>
      <c r="AV55" s="1004"/>
      <c r="AW55" s="1014"/>
      <c r="AX55" s="1014"/>
      <c r="AY55" s="1014"/>
      <c r="AZ55" s="1014"/>
      <c r="BA55" s="237"/>
      <c r="BB55" s="237"/>
      <c r="BC55" s="237"/>
      <c r="BD55" s="237"/>
      <c r="BE55" s="237"/>
      <c r="BF55" s="237"/>
      <c r="BG55" s="246"/>
      <c r="BH55" s="246"/>
    </row>
    <row r="56" spans="1:60" s="205" customFormat="1" ht="18" hidden="1" customHeight="1">
      <c r="A56" s="185"/>
      <c r="B56" s="1460" t="s">
        <v>352</v>
      </c>
      <c r="C56" s="1460"/>
      <c r="D56" s="1460"/>
      <c r="E56" s="1460"/>
      <c r="F56" s="1460"/>
      <c r="G56" s="1460"/>
      <c r="H56" s="1460"/>
      <c r="I56" s="1460"/>
      <c r="J56" s="1460"/>
      <c r="K56" s="1460"/>
      <c r="L56" s="1460"/>
      <c r="M56" s="1460"/>
      <c r="N56" s="1460"/>
      <c r="O56" s="1007">
        <v>9000</v>
      </c>
      <c r="P56" s="1007"/>
      <c r="Q56" s="1004" t="s">
        <v>6</v>
      </c>
      <c r="R56" s="1004"/>
      <c r="S56" s="1004"/>
      <c r="T56" s="1004"/>
      <c r="U56" s="1004" t="s">
        <v>6</v>
      </c>
      <c r="V56" s="1004"/>
      <c r="W56" s="1004"/>
      <c r="X56" s="1004"/>
      <c r="Y56" s="1004"/>
      <c r="Z56" s="1004"/>
      <c r="AA56" s="1004"/>
      <c r="AB56" s="1004"/>
      <c r="AC56" s="1004" t="s">
        <v>6</v>
      </c>
      <c r="AD56" s="1004"/>
      <c r="AE56" s="1004"/>
      <c r="AF56" s="1004"/>
      <c r="AG56" s="1004" t="s">
        <v>6</v>
      </c>
      <c r="AH56" s="1004"/>
      <c r="AI56" s="1004"/>
      <c r="AJ56" s="1004"/>
      <c r="AK56" s="1004"/>
      <c r="AL56" s="1004"/>
      <c r="AM56" s="1004"/>
      <c r="AN56" s="1004"/>
      <c r="AO56" s="1004" t="s">
        <v>6</v>
      </c>
      <c r="AP56" s="1004"/>
      <c r="AQ56" s="1004"/>
      <c r="AR56" s="1004"/>
      <c r="AS56" s="1004" t="s">
        <v>6</v>
      </c>
      <c r="AT56" s="1004"/>
      <c r="AU56" s="1004"/>
      <c r="AV56" s="1004"/>
      <c r="AW56" s="1014"/>
      <c r="AX56" s="1014"/>
      <c r="AY56" s="1014"/>
      <c r="AZ56" s="1014"/>
      <c r="BA56" s="316"/>
      <c r="BB56" s="316"/>
      <c r="BC56" s="316"/>
      <c r="BD56" s="316"/>
      <c r="BE56" s="316"/>
      <c r="BF56" s="316"/>
      <c r="BG56" s="246"/>
      <c r="BH56" s="246"/>
    </row>
    <row r="57" spans="1:60" hidden="1"/>
    <row r="58" spans="1:60" s="178" customFormat="1" ht="15" hidden="1" customHeight="1">
      <c r="A58" s="170"/>
      <c r="B58" s="1051" t="s">
        <v>823</v>
      </c>
      <c r="C58" s="1051"/>
      <c r="D58" s="1051"/>
      <c r="E58" s="1051"/>
      <c r="F58" s="1051"/>
      <c r="G58" s="1051"/>
      <c r="H58" s="1051"/>
      <c r="I58" s="1051"/>
      <c r="J58" s="1051"/>
      <c r="K58" s="1051"/>
      <c r="L58" s="1051"/>
      <c r="M58" s="1051"/>
      <c r="N58" s="1051"/>
      <c r="O58" s="1051"/>
      <c r="P58" s="1051"/>
      <c r="Q58" s="1051"/>
      <c r="R58" s="1051"/>
      <c r="S58" s="1051"/>
      <c r="T58" s="1051"/>
      <c r="U58" s="1051"/>
      <c r="V58" s="1051"/>
      <c r="W58" s="1051"/>
      <c r="X58" s="1051"/>
      <c r="Y58" s="1051"/>
      <c r="Z58" s="1051"/>
      <c r="AA58" s="1051"/>
      <c r="AB58" s="1051"/>
      <c r="AC58" s="1051"/>
      <c r="AD58" s="1051"/>
      <c r="AE58" s="1051"/>
      <c r="AF58" s="1051"/>
      <c r="AG58" s="1051"/>
      <c r="AH58" s="1051"/>
      <c r="AI58" s="1051"/>
      <c r="AJ58" s="1051"/>
      <c r="AK58" s="1051"/>
      <c r="AL58" s="1051"/>
      <c r="AM58" s="1051"/>
      <c r="AN58" s="1051"/>
      <c r="AO58" s="1051"/>
      <c r="AP58" s="1051"/>
      <c r="AQ58" s="1051"/>
      <c r="AR58" s="1051"/>
      <c r="AS58" s="1051"/>
      <c r="AT58" s="1051"/>
      <c r="AU58" s="1051"/>
      <c r="AV58" s="1051"/>
      <c r="AW58" s="1051"/>
      <c r="AX58" s="1051"/>
      <c r="AY58" s="1051"/>
      <c r="AZ58" s="1051"/>
      <c r="BA58" s="247"/>
    </row>
    <row r="59" spans="1:60" s="248" customFormat="1" ht="8.1" hidden="1" customHeight="1">
      <c r="A59" s="170"/>
      <c r="B59" s="222"/>
      <c r="C59" s="377"/>
      <c r="D59" s="377"/>
      <c r="E59" s="377"/>
      <c r="F59" s="377"/>
      <c r="G59" s="377"/>
      <c r="H59" s="377"/>
      <c r="I59" s="223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223"/>
      <c r="AA59" s="223"/>
      <c r="AB59" s="376"/>
      <c r="AC59" s="376"/>
      <c r="AD59" s="376"/>
      <c r="AE59" s="376"/>
      <c r="AF59" s="376"/>
      <c r="AG59" s="376"/>
      <c r="AH59" s="376"/>
      <c r="AI59" s="170"/>
      <c r="AJ59" s="170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</row>
    <row r="60" spans="1:60" s="205" customFormat="1" ht="43.5" hidden="1" customHeight="1">
      <c r="A60" s="185"/>
      <c r="B60" s="1010" t="s">
        <v>0</v>
      </c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20" t="s">
        <v>1</v>
      </c>
      <c r="P60" s="1021"/>
      <c r="Q60" s="1008" t="s">
        <v>1215</v>
      </c>
      <c r="R60" s="1009"/>
      <c r="S60" s="1009"/>
      <c r="T60" s="1009"/>
      <c r="U60" s="1009"/>
      <c r="V60" s="1009"/>
      <c r="W60" s="1009"/>
      <c r="X60" s="1009"/>
      <c r="Y60" s="1009"/>
      <c r="Z60" s="1009"/>
      <c r="AA60" s="1009"/>
      <c r="AB60" s="1010"/>
      <c r="AC60" s="1008" t="s">
        <v>1216</v>
      </c>
      <c r="AD60" s="1009"/>
      <c r="AE60" s="1009"/>
      <c r="AF60" s="1009"/>
      <c r="AG60" s="1009"/>
      <c r="AH60" s="1009"/>
      <c r="AI60" s="1009"/>
      <c r="AJ60" s="1009"/>
      <c r="AK60" s="1009"/>
      <c r="AL60" s="1009"/>
      <c r="AM60" s="1009"/>
      <c r="AN60" s="1010"/>
      <c r="AO60" s="1008" t="s">
        <v>1217</v>
      </c>
      <c r="AP60" s="1009"/>
      <c r="AQ60" s="1009"/>
      <c r="AR60" s="1009"/>
      <c r="AS60" s="1009"/>
      <c r="AT60" s="1009"/>
      <c r="AU60" s="1009"/>
      <c r="AV60" s="1009"/>
      <c r="AW60" s="1009"/>
      <c r="AX60" s="1009"/>
      <c r="AY60" s="1009"/>
      <c r="AZ60" s="1009"/>
      <c r="BA60" s="239"/>
      <c r="BB60" s="239"/>
      <c r="BC60" s="239"/>
      <c r="BD60" s="239"/>
      <c r="BE60" s="239"/>
      <c r="BF60" s="239"/>
      <c r="BG60" s="246"/>
      <c r="BH60" s="246"/>
    </row>
    <row r="61" spans="1:60" s="205" customFormat="1" ht="50.1" hidden="1" customHeight="1">
      <c r="A61" s="185"/>
      <c r="B61" s="1010"/>
      <c r="C61" s="1014"/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24"/>
      <c r="P61" s="1025"/>
      <c r="Q61" s="1008" t="s">
        <v>782</v>
      </c>
      <c r="R61" s="1009"/>
      <c r="S61" s="1009"/>
      <c r="T61" s="1010"/>
      <c r="U61" s="1008" t="s">
        <v>781</v>
      </c>
      <c r="V61" s="1009"/>
      <c r="W61" s="1009"/>
      <c r="X61" s="1010"/>
      <c r="Y61" s="1008" t="s">
        <v>397</v>
      </c>
      <c r="Z61" s="1009"/>
      <c r="AA61" s="1009"/>
      <c r="AB61" s="1010"/>
      <c r="AC61" s="1008" t="s">
        <v>782</v>
      </c>
      <c r="AD61" s="1009"/>
      <c r="AE61" s="1009"/>
      <c r="AF61" s="1010"/>
      <c r="AG61" s="1008" t="s">
        <v>781</v>
      </c>
      <c r="AH61" s="1009"/>
      <c r="AI61" s="1009"/>
      <c r="AJ61" s="1010"/>
      <c r="AK61" s="1008" t="s">
        <v>397</v>
      </c>
      <c r="AL61" s="1009"/>
      <c r="AM61" s="1009"/>
      <c r="AN61" s="1010"/>
      <c r="AO61" s="1008" t="s">
        <v>782</v>
      </c>
      <c r="AP61" s="1009"/>
      <c r="AQ61" s="1009"/>
      <c r="AR61" s="1010"/>
      <c r="AS61" s="1008" t="s">
        <v>781</v>
      </c>
      <c r="AT61" s="1009"/>
      <c r="AU61" s="1009"/>
      <c r="AV61" s="1010"/>
      <c r="AW61" s="1008" t="s">
        <v>397</v>
      </c>
      <c r="AX61" s="1009"/>
      <c r="AY61" s="1009"/>
      <c r="AZ61" s="1009"/>
      <c r="BA61" s="318"/>
      <c r="BB61" s="318"/>
      <c r="BC61" s="318"/>
      <c r="BD61" s="239"/>
      <c r="BE61" s="239"/>
      <c r="BF61" s="239"/>
      <c r="BG61" s="246"/>
      <c r="BH61" s="246"/>
    </row>
    <row r="62" spans="1:60" s="205" customFormat="1" hidden="1">
      <c r="A62" s="185"/>
      <c r="B62" s="1015">
        <v>1</v>
      </c>
      <c r="C62" s="1016"/>
      <c r="D62" s="1016"/>
      <c r="E62" s="1016"/>
      <c r="F62" s="1016"/>
      <c r="G62" s="1016"/>
      <c r="H62" s="1016"/>
      <c r="I62" s="1016"/>
      <c r="J62" s="1016"/>
      <c r="K62" s="1016"/>
      <c r="L62" s="1016"/>
      <c r="M62" s="1016"/>
      <c r="N62" s="1016"/>
      <c r="O62" s="1017">
        <v>2</v>
      </c>
      <c r="P62" s="1018"/>
      <c r="Q62" s="1019">
        <v>3</v>
      </c>
      <c r="R62" s="1020"/>
      <c r="S62" s="1020"/>
      <c r="T62" s="1021"/>
      <c r="U62" s="1019">
        <v>4</v>
      </c>
      <c r="V62" s="1020"/>
      <c r="W62" s="1020"/>
      <c r="X62" s="1021"/>
      <c r="Y62" s="1019">
        <v>5</v>
      </c>
      <c r="Z62" s="1020"/>
      <c r="AA62" s="1020"/>
      <c r="AB62" s="1021"/>
      <c r="AC62" s="1019">
        <v>6</v>
      </c>
      <c r="AD62" s="1020"/>
      <c r="AE62" s="1020"/>
      <c r="AF62" s="1021"/>
      <c r="AG62" s="1019">
        <v>7</v>
      </c>
      <c r="AH62" s="1020"/>
      <c r="AI62" s="1020"/>
      <c r="AJ62" s="1021"/>
      <c r="AK62" s="1019">
        <v>8</v>
      </c>
      <c r="AL62" s="1020"/>
      <c r="AM62" s="1020"/>
      <c r="AN62" s="1021"/>
      <c r="AO62" s="1019">
        <v>9</v>
      </c>
      <c r="AP62" s="1020"/>
      <c r="AQ62" s="1020"/>
      <c r="AR62" s="1021"/>
      <c r="AS62" s="1019">
        <v>10</v>
      </c>
      <c r="AT62" s="1020"/>
      <c r="AU62" s="1020"/>
      <c r="AV62" s="1021"/>
      <c r="AW62" s="1019">
        <v>11</v>
      </c>
      <c r="AX62" s="1020"/>
      <c r="AY62" s="1020"/>
      <c r="AZ62" s="1020"/>
      <c r="BA62" s="237"/>
      <c r="BB62" s="237"/>
      <c r="BC62" s="237"/>
      <c r="BD62" s="237"/>
      <c r="BE62" s="237"/>
      <c r="BF62" s="237"/>
      <c r="BG62" s="246"/>
      <c r="BH62" s="246"/>
    </row>
    <row r="63" spans="1:60" s="205" customFormat="1" ht="33" hidden="1" customHeight="1">
      <c r="A63" s="185"/>
      <c r="B63" s="1147" t="s">
        <v>822</v>
      </c>
      <c r="C63" s="1531"/>
      <c r="D63" s="1531"/>
      <c r="E63" s="1531"/>
      <c r="F63" s="1531"/>
      <c r="G63" s="1531"/>
      <c r="H63" s="1531"/>
      <c r="I63" s="1531"/>
      <c r="J63" s="1531"/>
      <c r="K63" s="1531"/>
      <c r="L63" s="1531"/>
      <c r="M63" s="1531"/>
      <c r="N63" s="1897"/>
      <c r="O63" s="1012" t="s">
        <v>312</v>
      </c>
      <c r="P63" s="1012"/>
      <c r="Q63" s="1004" t="s">
        <v>6</v>
      </c>
      <c r="R63" s="1004"/>
      <c r="S63" s="1004"/>
      <c r="T63" s="1004"/>
      <c r="U63" s="1004" t="s">
        <v>6</v>
      </c>
      <c r="V63" s="1004"/>
      <c r="W63" s="1004"/>
      <c r="X63" s="1004"/>
      <c r="Y63" s="1004"/>
      <c r="Z63" s="1004"/>
      <c r="AA63" s="1004"/>
      <c r="AB63" s="1004"/>
      <c r="AC63" s="1004" t="s">
        <v>6</v>
      </c>
      <c r="AD63" s="1004"/>
      <c r="AE63" s="1004"/>
      <c r="AF63" s="1004"/>
      <c r="AG63" s="1004" t="s">
        <v>6</v>
      </c>
      <c r="AH63" s="1004"/>
      <c r="AI63" s="1004"/>
      <c r="AJ63" s="1004"/>
      <c r="AK63" s="1004"/>
      <c r="AL63" s="1004"/>
      <c r="AM63" s="1004"/>
      <c r="AN63" s="1004"/>
      <c r="AO63" s="1004" t="s">
        <v>6</v>
      </c>
      <c r="AP63" s="1004"/>
      <c r="AQ63" s="1004"/>
      <c r="AR63" s="1004"/>
      <c r="AS63" s="1004" t="s">
        <v>6</v>
      </c>
      <c r="AT63" s="1004"/>
      <c r="AU63" s="1004"/>
      <c r="AV63" s="1004"/>
      <c r="AW63" s="1014"/>
      <c r="AX63" s="1014"/>
      <c r="AY63" s="1014"/>
      <c r="AZ63" s="1014"/>
      <c r="BA63" s="237"/>
      <c r="BB63" s="237"/>
      <c r="BC63" s="237"/>
      <c r="BD63" s="237"/>
      <c r="BE63" s="237"/>
      <c r="BF63" s="237"/>
      <c r="BG63" s="246"/>
      <c r="BH63" s="246"/>
    </row>
    <row r="64" spans="1:60" s="205" customFormat="1" ht="34.5" hidden="1" customHeight="1">
      <c r="A64" s="185"/>
      <c r="B64" s="1152" t="s">
        <v>50</v>
      </c>
      <c r="C64" s="1152"/>
      <c r="D64" s="1152"/>
      <c r="E64" s="1152"/>
      <c r="F64" s="1152"/>
      <c r="G64" s="1152"/>
      <c r="H64" s="1152"/>
      <c r="I64" s="1152"/>
      <c r="J64" s="1152"/>
      <c r="K64" s="1152"/>
      <c r="L64" s="1152"/>
      <c r="M64" s="1152"/>
      <c r="N64" s="1152"/>
      <c r="O64" s="1012" t="s">
        <v>349</v>
      </c>
      <c r="P64" s="1012"/>
      <c r="Q64" s="1004"/>
      <c r="R64" s="1004"/>
      <c r="S64" s="1004"/>
      <c r="T64" s="1004"/>
      <c r="U64" s="1004"/>
      <c r="V64" s="1004"/>
      <c r="W64" s="1004"/>
      <c r="X64" s="1004"/>
      <c r="Y64" s="1004"/>
      <c r="Z64" s="1004"/>
      <c r="AA64" s="1004"/>
      <c r="AB64" s="1004"/>
      <c r="AC64" s="1004"/>
      <c r="AD64" s="1004"/>
      <c r="AE64" s="1004"/>
      <c r="AF64" s="1004"/>
      <c r="AG64" s="1004"/>
      <c r="AH64" s="1004"/>
      <c r="AI64" s="1004"/>
      <c r="AJ64" s="1004"/>
      <c r="AK64" s="1004"/>
      <c r="AL64" s="1004"/>
      <c r="AM64" s="1004"/>
      <c r="AN64" s="1004"/>
      <c r="AO64" s="1004"/>
      <c r="AP64" s="1004"/>
      <c r="AQ64" s="1004"/>
      <c r="AR64" s="1004"/>
      <c r="AS64" s="1004"/>
      <c r="AT64" s="1004"/>
      <c r="AU64" s="1004"/>
      <c r="AV64" s="1004"/>
      <c r="AW64" s="1014"/>
      <c r="AX64" s="1014"/>
      <c r="AY64" s="1014"/>
      <c r="AZ64" s="1014"/>
      <c r="BA64" s="237"/>
      <c r="BB64" s="237"/>
      <c r="BC64" s="237"/>
      <c r="BD64" s="237"/>
      <c r="BE64" s="237"/>
      <c r="BF64" s="237"/>
      <c r="BG64" s="246"/>
      <c r="BH64" s="246"/>
    </row>
    <row r="65" spans="1:60" s="205" customFormat="1" ht="18" hidden="1" customHeight="1">
      <c r="A65" s="185"/>
      <c r="B65" s="1460" t="s">
        <v>352</v>
      </c>
      <c r="C65" s="1460"/>
      <c r="D65" s="1460"/>
      <c r="E65" s="1460"/>
      <c r="F65" s="1460"/>
      <c r="G65" s="1460"/>
      <c r="H65" s="1460"/>
      <c r="I65" s="1460"/>
      <c r="J65" s="1460"/>
      <c r="K65" s="1460"/>
      <c r="L65" s="1460"/>
      <c r="M65" s="1460"/>
      <c r="N65" s="1460"/>
      <c r="O65" s="1007">
        <v>9000</v>
      </c>
      <c r="P65" s="1007"/>
      <c r="Q65" s="1004" t="s">
        <v>6</v>
      </c>
      <c r="R65" s="1004"/>
      <c r="S65" s="1004"/>
      <c r="T65" s="1004"/>
      <c r="U65" s="1004" t="s">
        <v>6</v>
      </c>
      <c r="V65" s="1004"/>
      <c r="W65" s="1004"/>
      <c r="X65" s="1004"/>
      <c r="Y65" s="1004"/>
      <c r="Z65" s="1004"/>
      <c r="AA65" s="1004"/>
      <c r="AB65" s="1004"/>
      <c r="AC65" s="1004" t="s">
        <v>6</v>
      </c>
      <c r="AD65" s="1004"/>
      <c r="AE65" s="1004"/>
      <c r="AF65" s="1004"/>
      <c r="AG65" s="1004" t="s">
        <v>6</v>
      </c>
      <c r="AH65" s="1004"/>
      <c r="AI65" s="1004"/>
      <c r="AJ65" s="1004"/>
      <c r="AK65" s="1004"/>
      <c r="AL65" s="1004"/>
      <c r="AM65" s="1004"/>
      <c r="AN65" s="1004"/>
      <c r="AO65" s="1004" t="s">
        <v>6</v>
      </c>
      <c r="AP65" s="1004"/>
      <c r="AQ65" s="1004"/>
      <c r="AR65" s="1004"/>
      <c r="AS65" s="1004" t="s">
        <v>6</v>
      </c>
      <c r="AT65" s="1004"/>
      <c r="AU65" s="1004"/>
      <c r="AV65" s="1004"/>
      <c r="AW65" s="1014"/>
      <c r="AX65" s="1014"/>
      <c r="AY65" s="1014"/>
      <c r="AZ65" s="1014"/>
      <c r="BA65" s="316"/>
      <c r="BB65" s="316"/>
      <c r="BC65" s="316"/>
      <c r="BD65" s="316"/>
      <c r="BE65" s="316"/>
      <c r="BF65" s="316"/>
      <c r="BG65" s="246"/>
      <c r="BH65" s="246"/>
    </row>
    <row r="66" spans="1:60" hidden="1"/>
    <row r="67" spans="1:60" s="178" customFormat="1" ht="15" hidden="1" customHeight="1">
      <c r="A67" s="170"/>
      <c r="B67" s="1051" t="s">
        <v>821</v>
      </c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  <c r="AJ67" s="1051"/>
      <c r="AK67" s="1051"/>
      <c r="AL67" s="1051"/>
      <c r="AM67" s="1051"/>
      <c r="AN67" s="1051"/>
      <c r="AO67" s="1051"/>
      <c r="AP67" s="1051"/>
      <c r="AQ67" s="1051"/>
      <c r="AR67" s="1051"/>
      <c r="AS67" s="1051"/>
      <c r="AT67" s="1051"/>
      <c r="AU67" s="1051"/>
      <c r="AV67" s="1051"/>
      <c r="AW67" s="1051"/>
      <c r="AX67" s="1051"/>
      <c r="AY67" s="1051"/>
      <c r="AZ67" s="1051"/>
      <c r="BA67" s="247"/>
    </row>
    <row r="68" spans="1:60" s="248" customFormat="1" ht="8.1" hidden="1" customHeight="1">
      <c r="A68" s="170"/>
      <c r="B68" s="222"/>
      <c r="C68" s="377"/>
      <c r="D68" s="377"/>
      <c r="E68" s="377"/>
      <c r="F68" s="377"/>
      <c r="G68" s="377"/>
      <c r="H68" s="377"/>
      <c r="I68" s="223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223"/>
      <c r="AA68" s="223"/>
      <c r="AB68" s="376"/>
      <c r="AC68" s="376"/>
      <c r="AD68" s="376"/>
      <c r="AE68" s="376"/>
      <c r="AF68" s="376"/>
      <c r="AG68" s="376"/>
      <c r="AH68" s="376"/>
      <c r="AI68" s="170"/>
      <c r="AJ68" s="170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</row>
    <row r="69" spans="1:60" s="205" customFormat="1" ht="28.5" hidden="1" customHeight="1">
      <c r="A69" s="185"/>
      <c r="B69" s="1010" t="s">
        <v>0</v>
      </c>
      <c r="C69" s="1014"/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20" t="s">
        <v>1</v>
      </c>
      <c r="P69" s="1021"/>
      <c r="Q69" s="1008" t="s">
        <v>1215</v>
      </c>
      <c r="R69" s="1009"/>
      <c r="S69" s="1009"/>
      <c r="T69" s="1009"/>
      <c r="U69" s="1009"/>
      <c r="V69" s="1009"/>
      <c r="W69" s="1009"/>
      <c r="X69" s="1009"/>
      <c r="Y69" s="1009"/>
      <c r="Z69" s="1009"/>
      <c r="AA69" s="1009"/>
      <c r="AB69" s="1010"/>
      <c r="AC69" s="1008" t="s">
        <v>1216</v>
      </c>
      <c r="AD69" s="1009"/>
      <c r="AE69" s="1009"/>
      <c r="AF69" s="1009"/>
      <c r="AG69" s="1009"/>
      <c r="AH69" s="1009"/>
      <c r="AI69" s="1009"/>
      <c r="AJ69" s="1009"/>
      <c r="AK69" s="1009"/>
      <c r="AL69" s="1009"/>
      <c r="AM69" s="1009"/>
      <c r="AN69" s="1010"/>
      <c r="AO69" s="1008" t="s">
        <v>1217</v>
      </c>
      <c r="AP69" s="1009"/>
      <c r="AQ69" s="1009"/>
      <c r="AR69" s="1009"/>
      <c r="AS69" s="1009"/>
      <c r="AT69" s="1009"/>
      <c r="AU69" s="1009"/>
      <c r="AV69" s="1009"/>
      <c r="AW69" s="1009"/>
      <c r="AX69" s="1009"/>
      <c r="AY69" s="1009"/>
      <c r="AZ69" s="1009"/>
      <c r="BA69" s="239"/>
      <c r="BB69" s="239"/>
      <c r="BC69" s="239"/>
      <c r="BD69" s="239"/>
      <c r="BE69" s="239"/>
      <c r="BF69" s="239"/>
      <c r="BG69" s="246"/>
      <c r="BH69" s="246"/>
    </row>
    <row r="70" spans="1:60" s="205" customFormat="1" ht="36.75" hidden="1" customHeight="1">
      <c r="A70" s="185"/>
      <c r="B70" s="1010"/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24"/>
      <c r="P70" s="1025"/>
      <c r="Q70" s="1008" t="s">
        <v>782</v>
      </c>
      <c r="R70" s="1009"/>
      <c r="S70" s="1009"/>
      <c r="T70" s="1010"/>
      <c r="U70" s="1008" t="s">
        <v>781</v>
      </c>
      <c r="V70" s="1009"/>
      <c r="W70" s="1009"/>
      <c r="X70" s="1010"/>
      <c r="Y70" s="1008" t="s">
        <v>397</v>
      </c>
      <c r="Z70" s="1009"/>
      <c r="AA70" s="1009"/>
      <c r="AB70" s="1010"/>
      <c r="AC70" s="1008" t="s">
        <v>782</v>
      </c>
      <c r="AD70" s="1009"/>
      <c r="AE70" s="1009"/>
      <c r="AF70" s="1010"/>
      <c r="AG70" s="1008" t="s">
        <v>781</v>
      </c>
      <c r="AH70" s="1009"/>
      <c r="AI70" s="1009"/>
      <c r="AJ70" s="1010"/>
      <c r="AK70" s="1008" t="s">
        <v>397</v>
      </c>
      <c r="AL70" s="1009"/>
      <c r="AM70" s="1009"/>
      <c r="AN70" s="1010"/>
      <c r="AO70" s="1008" t="s">
        <v>782</v>
      </c>
      <c r="AP70" s="1009"/>
      <c r="AQ70" s="1009"/>
      <c r="AR70" s="1010"/>
      <c r="AS70" s="1008" t="s">
        <v>781</v>
      </c>
      <c r="AT70" s="1009"/>
      <c r="AU70" s="1009"/>
      <c r="AV70" s="1010"/>
      <c r="AW70" s="1008" t="s">
        <v>397</v>
      </c>
      <c r="AX70" s="1009"/>
      <c r="AY70" s="1009"/>
      <c r="AZ70" s="1009"/>
      <c r="BA70" s="318"/>
      <c r="BB70" s="318"/>
      <c r="BC70" s="318"/>
      <c r="BD70" s="239"/>
      <c r="BE70" s="239"/>
      <c r="BF70" s="239"/>
      <c r="BG70" s="246"/>
      <c r="BH70" s="246"/>
    </row>
    <row r="71" spans="1:60" s="205" customFormat="1" hidden="1">
      <c r="A71" s="185"/>
      <c r="B71" s="1015">
        <v>1</v>
      </c>
      <c r="C71" s="1016"/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7">
        <v>2</v>
      </c>
      <c r="P71" s="1018"/>
      <c r="Q71" s="1019">
        <v>3</v>
      </c>
      <c r="R71" s="1020"/>
      <c r="S71" s="1020"/>
      <c r="T71" s="1021"/>
      <c r="U71" s="1019">
        <v>4</v>
      </c>
      <c r="V71" s="1020"/>
      <c r="W71" s="1020"/>
      <c r="X71" s="1021"/>
      <c r="Y71" s="1019">
        <v>5</v>
      </c>
      <c r="Z71" s="1020"/>
      <c r="AA71" s="1020"/>
      <c r="AB71" s="1021"/>
      <c r="AC71" s="1019">
        <v>6</v>
      </c>
      <c r="AD71" s="1020"/>
      <c r="AE71" s="1020"/>
      <c r="AF71" s="1021"/>
      <c r="AG71" s="1019">
        <v>7</v>
      </c>
      <c r="AH71" s="1020"/>
      <c r="AI71" s="1020"/>
      <c r="AJ71" s="1021"/>
      <c r="AK71" s="1019">
        <v>8</v>
      </c>
      <c r="AL71" s="1020"/>
      <c r="AM71" s="1020"/>
      <c r="AN71" s="1021"/>
      <c r="AO71" s="1019">
        <v>9</v>
      </c>
      <c r="AP71" s="1020"/>
      <c r="AQ71" s="1020"/>
      <c r="AR71" s="1021"/>
      <c r="AS71" s="1019">
        <v>10</v>
      </c>
      <c r="AT71" s="1020"/>
      <c r="AU71" s="1020"/>
      <c r="AV71" s="1021"/>
      <c r="AW71" s="1019">
        <v>11</v>
      </c>
      <c r="AX71" s="1020"/>
      <c r="AY71" s="1020"/>
      <c r="AZ71" s="1020"/>
      <c r="BA71" s="237"/>
      <c r="BB71" s="237"/>
      <c r="BC71" s="237"/>
      <c r="BD71" s="237"/>
      <c r="BE71" s="237"/>
      <c r="BF71" s="237"/>
      <c r="BG71" s="246"/>
      <c r="BH71" s="246"/>
    </row>
    <row r="72" spans="1:60" s="205" customFormat="1" ht="33" hidden="1" customHeight="1">
      <c r="A72" s="185"/>
      <c r="B72" s="1147" t="s">
        <v>820</v>
      </c>
      <c r="C72" s="1531"/>
      <c r="D72" s="1531"/>
      <c r="E72" s="1531"/>
      <c r="F72" s="1531"/>
      <c r="G72" s="1531"/>
      <c r="H72" s="1531"/>
      <c r="I72" s="1531"/>
      <c r="J72" s="1531"/>
      <c r="K72" s="1531"/>
      <c r="L72" s="1531"/>
      <c r="M72" s="1531"/>
      <c r="N72" s="1897"/>
      <c r="O72" s="1012" t="s">
        <v>312</v>
      </c>
      <c r="P72" s="1012"/>
      <c r="Q72" s="1004" t="s">
        <v>6</v>
      </c>
      <c r="R72" s="1004"/>
      <c r="S72" s="1004"/>
      <c r="T72" s="1004"/>
      <c r="U72" s="1004" t="s">
        <v>6</v>
      </c>
      <c r="V72" s="1004"/>
      <c r="W72" s="1004"/>
      <c r="X72" s="1004"/>
      <c r="Y72" s="1004"/>
      <c r="Z72" s="1004"/>
      <c r="AA72" s="1004"/>
      <c r="AB72" s="1004"/>
      <c r="AC72" s="1004" t="s">
        <v>6</v>
      </c>
      <c r="AD72" s="1004"/>
      <c r="AE72" s="1004"/>
      <c r="AF72" s="1004"/>
      <c r="AG72" s="1004" t="s">
        <v>6</v>
      </c>
      <c r="AH72" s="1004"/>
      <c r="AI72" s="1004"/>
      <c r="AJ72" s="1004"/>
      <c r="AK72" s="1004"/>
      <c r="AL72" s="1004"/>
      <c r="AM72" s="1004"/>
      <c r="AN72" s="1004"/>
      <c r="AO72" s="1004" t="s">
        <v>6</v>
      </c>
      <c r="AP72" s="1004"/>
      <c r="AQ72" s="1004"/>
      <c r="AR72" s="1004"/>
      <c r="AS72" s="1004" t="s">
        <v>6</v>
      </c>
      <c r="AT72" s="1004"/>
      <c r="AU72" s="1004"/>
      <c r="AV72" s="1004"/>
      <c r="AW72" s="1014"/>
      <c r="AX72" s="1014"/>
      <c r="AY72" s="1014"/>
      <c r="AZ72" s="1014"/>
      <c r="BA72" s="237"/>
      <c r="BB72" s="237"/>
      <c r="BC72" s="237"/>
      <c r="BD72" s="237"/>
      <c r="BE72" s="237"/>
      <c r="BF72" s="237"/>
      <c r="BG72" s="246"/>
      <c r="BH72" s="246"/>
    </row>
    <row r="73" spans="1:60" s="205" customFormat="1" ht="35.25" hidden="1" customHeight="1">
      <c r="A73" s="185"/>
      <c r="B73" s="1152" t="s">
        <v>50</v>
      </c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2"/>
      <c r="O73" s="1012" t="s">
        <v>349</v>
      </c>
      <c r="P73" s="1012"/>
      <c r="Q73" s="1004"/>
      <c r="R73" s="1004"/>
      <c r="S73" s="1004"/>
      <c r="T73" s="1004"/>
      <c r="U73" s="1004"/>
      <c r="V73" s="1004"/>
      <c r="W73" s="1004"/>
      <c r="X73" s="1004"/>
      <c r="Y73" s="1004"/>
      <c r="Z73" s="1004"/>
      <c r="AA73" s="1004"/>
      <c r="AB73" s="1004"/>
      <c r="AC73" s="1004"/>
      <c r="AD73" s="1004"/>
      <c r="AE73" s="1004"/>
      <c r="AF73" s="1004"/>
      <c r="AG73" s="1004"/>
      <c r="AH73" s="1004"/>
      <c r="AI73" s="1004"/>
      <c r="AJ73" s="1004"/>
      <c r="AK73" s="1004"/>
      <c r="AL73" s="1004"/>
      <c r="AM73" s="1004"/>
      <c r="AN73" s="1004"/>
      <c r="AO73" s="1004"/>
      <c r="AP73" s="1004"/>
      <c r="AQ73" s="1004"/>
      <c r="AR73" s="1004"/>
      <c r="AS73" s="1004"/>
      <c r="AT73" s="1004"/>
      <c r="AU73" s="1004"/>
      <c r="AV73" s="1004"/>
      <c r="AW73" s="1014"/>
      <c r="AX73" s="1014"/>
      <c r="AY73" s="1014"/>
      <c r="AZ73" s="1014"/>
      <c r="BA73" s="237"/>
      <c r="BB73" s="237"/>
      <c r="BC73" s="237"/>
      <c r="BD73" s="237"/>
      <c r="BE73" s="237"/>
      <c r="BF73" s="237"/>
      <c r="BG73" s="246"/>
      <c r="BH73" s="246"/>
    </row>
    <row r="74" spans="1:60" s="205" customFormat="1" ht="18" hidden="1" customHeight="1">
      <c r="A74" s="185"/>
      <c r="B74" s="1460" t="s">
        <v>352</v>
      </c>
      <c r="C74" s="1460"/>
      <c r="D74" s="1460"/>
      <c r="E74" s="1460"/>
      <c r="F74" s="1460"/>
      <c r="G74" s="1460"/>
      <c r="H74" s="1460"/>
      <c r="I74" s="1460"/>
      <c r="J74" s="1460"/>
      <c r="K74" s="1460"/>
      <c r="L74" s="1460"/>
      <c r="M74" s="1460"/>
      <c r="N74" s="1460"/>
      <c r="O74" s="1007">
        <v>9000</v>
      </c>
      <c r="P74" s="1007"/>
      <c r="Q74" s="1004" t="s">
        <v>6</v>
      </c>
      <c r="R74" s="1004"/>
      <c r="S74" s="1004"/>
      <c r="T74" s="1004"/>
      <c r="U74" s="1004" t="s">
        <v>6</v>
      </c>
      <c r="V74" s="1004"/>
      <c r="W74" s="1004"/>
      <c r="X74" s="1004"/>
      <c r="Y74" s="1004"/>
      <c r="Z74" s="1004"/>
      <c r="AA74" s="1004"/>
      <c r="AB74" s="1004"/>
      <c r="AC74" s="1004" t="s">
        <v>6</v>
      </c>
      <c r="AD74" s="1004"/>
      <c r="AE74" s="1004"/>
      <c r="AF74" s="1004"/>
      <c r="AG74" s="1004" t="s">
        <v>6</v>
      </c>
      <c r="AH74" s="1004"/>
      <c r="AI74" s="1004"/>
      <c r="AJ74" s="1004"/>
      <c r="AK74" s="1004"/>
      <c r="AL74" s="1004"/>
      <c r="AM74" s="1004"/>
      <c r="AN74" s="1004"/>
      <c r="AO74" s="1004" t="s">
        <v>6</v>
      </c>
      <c r="AP74" s="1004"/>
      <c r="AQ74" s="1004"/>
      <c r="AR74" s="1004"/>
      <c r="AS74" s="1004" t="s">
        <v>6</v>
      </c>
      <c r="AT74" s="1004"/>
      <c r="AU74" s="1004"/>
      <c r="AV74" s="1004"/>
      <c r="AW74" s="1014"/>
      <c r="AX74" s="1014"/>
      <c r="AY74" s="1014"/>
      <c r="AZ74" s="1014"/>
      <c r="BA74" s="316"/>
      <c r="BB74" s="316"/>
      <c r="BC74" s="316"/>
      <c r="BD74" s="316"/>
      <c r="BE74" s="316"/>
      <c r="BF74" s="316"/>
      <c r="BG74" s="246"/>
      <c r="BH74" s="246"/>
    </row>
    <row r="75" spans="1:60" hidden="1"/>
    <row r="76" spans="1:60" s="178" customFormat="1" ht="15" hidden="1" customHeight="1">
      <c r="A76" s="170"/>
      <c r="B76" s="1051" t="s">
        <v>819</v>
      </c>
      <c r="C76" s="1051"/>
      <c r="D76" s="1051"/>
      <c r="E76" s="1051"/>
      <c r="F76" s="1051"/>
      <c r="G76" s="1051"/>
      <c r="H76" s="1051"/>
      <c r="I76" s="1051"/>
      <c r="J76" s="1051"/>
      <c r="K76" s="1051"/>
      <c r="L76" s="1051"/>
      <c r="M76" s="1051"/>
      <c r="N76" s="1051"/>
      <c r="O76" s="1051"/>
      <c r="P76" s="1051"/>
      <c r="Q76" s="1051"/>
      <c r="R76" s="1051"/>
      <c r="S76" s="1051"/>
      <c r="T76" s="1051"/>
      <c r="U76" s="1051"/>
      <c r="V76" s="1051"/>
      <c r="W76" s="1051"/>
      <c r="X76" s="1051"/>
      <c r="Y76" s="1051"/>
      <c r="Z76" s="1051"/>
      <c r="AA76" s="1051"/>
      <c r="AB76" s="1051"/>
      <c r="AC76" s="1051"/>
      <c r="AD76" s="1051"/>
      <c r="AE76" s="1051"/>
      <c r="AF76" s="1051"/>
      <c r="AG76" s="1051"/>
      <c r="AH76" s="1051"/>
      <c r="AI76" s="1051"/>
      <c r="AJ76" s="1051"/>
      <c r="AK76" s="1051"/>
      <c r="AL76" s="1051"/>
      <c r="AM76" s="1051"/>
      <c r="AN76" s="1051"/>
      <c r="AO76" s="1051"/>
      <c r="AP76" s="1051"/>
      <c r="AQ76" s="1051"/>
      <c r="AR76" s="1051"/>
      <c r="AS76" s="1051"/>
      <c r="AT76" s="1051"/>
      <c r="AU76" s="1051"/>
      <c r="AV76" s="1051"/>
      <c r="AW76" s="1051"/>
      <c r="AX76" s="1051"/>
      <c r="AY76" s="1051"/>
      <c r="AZ76" s="1051"/>
      <c r="BA76" s="247"/>
    </row>
    <row r="77" spans="1:60" s="248" customFormat="1" ht="8.1" hidden="1" customHeight="1">
      <c r="A77" s="170"/>
      <c r="B77" s="222"/>
      <c r="C77" s="377"/>
      <c r="D77" s="377"/>
      <c r="E77" s="377"/>
      <c r="F77" s="377"/>
      <c r="G77" s="377"/>
      <c r="H77" s="377"/>
      <c r="I77" s="223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223"/>
      <c r="AA77" s="223"/>
      <c r="AB77" s="376"/>
      <c r="AC77" s="376"/>
      <c r="AD77" s="376"/>
      <c r="AE77" s="376"/>
      <c r="AF77" s="376"/>
      <c r="AG77" s="376"/>
      <c r="AH77" s="376"/>
      <c r="AI77" s="170"/>
      <c r="AJ77" s="170"/>
      <c r="AK77" s="376"/>
      <c r="AL77" s="376"/>
      <c r="AM77" s="376"/>
      <c r="AN77" s="376"/>
      <c r="AO77" s="376"/>
      <c r="AP77" s="376"/>
      <c r="AQ77" s="376"/>
      <c r="AR77" s="376"/>
      <c r="AS77" s="376"/>
      <c r="AT77" s="376"/>
      <c r="AU77" s="376"/>
      <c r="AV77" s="376"/>
      <c r="AW77" s="376"/>
      <c r="AX77" s="376"/>
      <c r="AY77" s="376"/>
      <c r="AZ77" s="376"/>
    </row>
    <row r="78" spans="1:60" s="205" customFormat="1" ht="28.5" hidden="1" customHeight="1">
      <c r="A78" s="185"/>
      <c r="B78" s="1010" t="s">
        <v>0</v>
      </c>
      <c r="C78" s="1014"/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20" t="s">
        <v>1</v>
      </c>
      <c r="P78" s="1021"/>
      <c r="Q78" s="1008" t="s">
        <v>1215</v>
      </c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010"/>
      <c r="AC78" s="1008" t="s">
        <v>1216</v>
      </c>
      <c r="AD78" s="1009"/>
      <c r="AE78" s="1009"/>
      <c r="AF78" s="1009"/>
      <c r="AG78" s="1009"/>
      <c r="AH78" s="1009"/>
      <c r="AI78" s="1009"/>
      <c r="AJ78" s="1009"/>
      <c r="AK78" s="1009"/>
      <c r="AL78" s="1009"/>
      <c r="AM78" s="1009"/>
      <c r="AN78" s="1010"/>
      <c r="AO78" s="1008" t="s">
        <v>1217</v>
      </c>
      <c r="AP78" s="1009"/>
      <c r="AQ78" s="1009"/>
      <c r="AR78" s="1009"/>
      <c r="AS78" s="1009"/>
      <c r="AT78" s="1009"/>
      <c r="AU78" s="1009"/>
      <c r="AV78" s="1009"/>
      <c r="AW78" s="1009"/>
      <c r="AX78" s="1009"/>
      <c r="AY78" s="1009"/>
      <c r="AZ78" s="1009"/>
      <c r="BA78" s="239"/>
      <c r="BB78" s="239"/>
      <c r="BC78" s="239"/>
      <c r="BD78" s="239"/>
      <c r="BE78" s="239"/>
      <c r="BF78" s="239"/>
      <c r="BG78" s="246"/>
      <c r="BH78" s="246"/>
    </row>
    <row r="79" spans="1:60" s="205" customFormat="1" ht="42.75" hidden="1" customHeight="1">
      <c r="A79" s="185"/>
      <c r="B79" s="1010"/>
      <c r="C79" s="1014"/>
      <c r="D79" s="1014"/>
      <c r="E79" s="1014"/>
      <c r="F79" s="1014"/>
      <c r="G79" s="1014"/>
      <c r="H79" s="1014"/>
      <c r="I79" s="1014"/>
      <c r="J79" s="1014"/>
      <c r="K79" s="1014"/>
      <c r="L79" s="1014"/>
      <c r="M79" s="1014"/>
      <c r="N79" s="1014"/>
      <c r="O79" s="1024"/>
      <c r="P79" s="1025"/>
      <c r="Q79" s="1008" t="s">
        <v>782</v>
      </c>
      <c r="R79" s="1009"/>
      <c r="S79" s="1009"/>
      <c r="T79" s="1010"/>
      <c r="U79" s="1008" t="s">
        <v>781</v>
      </c>
      <c r="V79" s="1009"/>
      <c r="W79" s="1009"/>
      <c r="X79" s="1010"/>
      <c r="Y79" s="1008" t="s">
        <v>397</v>
      </c>
      <c r="Z79" s="1009"/>
      <c r="AA79" s="1009"/>
      <c r="AB79" s="1010"/>
      <c r="AC79" s="1008" t="s">
        <v>782</v>
      </c>
      <c r="AD79" s="1009"/>
      <c r="AE79" s="1009"/>
      <c r="AF79" s="1010"/>
      <c r="AG79" s="1008" t="s">
        <v>781</v>
      </c>
      <c r="AH79" s="1009"/>
      <c r="AI79" s="1009"/>
      <c r="AJ79" s="1010"/>
      <c r="AK79" s="1008" t="s">
        <v>397</v>
      </c>
      <c r="AL79" s="1009"/>
      <c r="AM79" s="1009"/>
      <c r="AN79" s="1010"/>
      <c r="AO79" s="1008" t="s">
        <v>782</v>
      </c>
      <c r="AP79" s="1009"/>
      <c r="AQ79" s="1009"/>
      <c r="AR79" s="1010"/>
      <c r="AS79" s="1008" t="s">
        <v>781</v>
      </c>
      <c r="AT79" s="1009"/>
      <c r="AU79" s="1009"/>
      <c r="AV79" s="1010"/>
      <c r="AW79" s="1008" t="s">
        <v>397</v>
      </c>
      <c r="AX79" s="1009"/>
      <c r="AY79" s="1009"/>
      <c r="AZ79" s="1009"/>
      <c r="BA79" s="318"/>
      <c r="BB79" s="318"/>
      <c r="BC79" s="318"/>
      <c r="BD79" s="239"/>
      <c r="BE79" s="239"/>
      <c r="BF79" s="239"/>
      <c r="BG79" s="246"/>
      <c r="BH79" s="246"/>
    </row>
    <row r="80" spans="1:60" s="205" customFormat="1" hidden="1">
      <c r="A80" s="185"/>
      <c r="B80" s="1015">
        <v>1</v>
      </c>
      <c r="C80" s="1016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7">
        <v>2</v>
      </c>
      <c r="P80" s="1018"/>
      <c r="Q80" s="1019">
        <v>3</v>
      </c>
      <c r="R80" s="1020"/>
      <c r="S80" s="1020"/>
      <c r="T80" s="1021"/>
      <c r="U80" s="1019">
        <v>4</v>
      </c>
      <c r="V80" s="1020"/>
      <c r="W80" s="1020"/>
      <c r="X80" s="1021"/>
      <c r="Y80" s="1019">
        <v>5</v>
      </c>
      <c r="Z80" s="1020"/>
      <c r="AA80" s="1020"/>
      <c r="AB80" s="1021"/>
      <c r="AC80" s="1019">
        <v>6</v>
      </c>
      <c r="AD80" s="1020"/>
      <c r="AE80" s="1020"/>
      <c r="AF80" s="1021"/>
      <c r="AG80" s="1019">
        <v>7</v>
      </c>
      <c r="AH80" s="1020"/>
      <c r="AI80" s="1020"/>
      <c r="AJ80" s="1021"/>
      <c r="AK80" s="1019">
        <v>8</v>
      </c>
      <c r="AL80" s="1020"/>
      <c r="AM80" s="1020"/>
      <c r="AN80" s="1021"/>
      <c r="AO80" s="1019">
        <v>9</v>
      </c>
      <c r="AP80" s="1020"/>
      <c r="AQ80" s="1020"/>
      <c r="AR80" s="1021"/>
      <c r="AS80" s="1019">
        <v>10</v>
      </c>
      <c r="AT80" s="1020"/>
      <c r="AU80" s="1020"/>
      <c r="AV80" s="1021"/>
      <c r="AW80" s="1019">
        <v>11</v>
      </c>
      <c r="AX80" s="1020"/>
      <c r="AY80" s="1020"/>
      <c r="AZ80" s="1020"/>
      <c r="BA80" s="237"/>
      <c r="BB80" s="237"/>
      <c r="BC80" s="237"/>
      <c r="BD80" s="237"/>
      <c r="BE80" s="237"/>
      <c r="BF80" s="237"/>
      <c r="BG80" s="246"/>
      <c r="BH80" s="246"/>
    </row>
    <row r="81" spans="1:60" s="205" customFormat="1" ht="21.75" hidden="1" customHeight="1">
      <c r="A81" s="185"/>
      <c r="B81" s="1147" t="s">
        <v>780</v>
      </c>
      <c r="C81" s="1531"/>
      <c r="D81" s="1531"/>
      <c r="E81" s="1531"/>
      <c r="F81" s="1531"/>
      <c r="G81" s="1531"/>
      <c r="H81" s="1531"/>
      <c r="I81" s="1531"/>
      <c r="J81" s="1531"/>
      <c r="K81" s="1531"/>
      <c r="L81" s="1531"/>
      <c r="M81" s="1531"/>
      <c r="N81" s="1897"/>
      <c r="O81" s="1012" t="s">
        <v>312</v>
      </c>
      <c r="P81" s="1012"/>
      <c r="Q81" s="1004" t="s">
        <v>6</v>
      </c>
      <c r="R81" s="1004"/>
      <c r="S81" s="1004"/>
      <c r="T81" s="1004"/>
      <c r="U81" s="1004" t="s">
        <v>6</v>
      </c>
      <c r="V81" s="1004"/>
      <c r="W81" s="1004"/>
      <c r="X81" s="1004"/>
      <c r="Y81" s="1004"/>
      <c r="Z81" s="1004"/>
      <c r="AA81" s="1004"/>
      <c r="AB81" s="1004"/>
      <c r="AC81" s="1004" t="s">
        <v>6</v>
      </c>
      <c r="AD81" s="1004"/>
      <c r="AE81" s="1004"/>
      <c r="AF81" s="1004"/>
      <c r="AG81" s="1004" t="s">
        <v>6</v>
      </c>
      <c r="AH81" s="1004"/>
      <c r="AI81" s="1004"/>
      <c r="AJ81" s="1004"/>
      <c r="AK81" s="1004"/>
      <c r="AL81" s="1004"/>
      <c r="AM81" s="1004"/>
      <c r="AN81" s="1004"/>
      <c r="AO81" s="1004" t="s">
        <v>6</v>
      </c>
      <c r="AP81" s="1004"/>
      <c r="AQ81" s="1004"/>
      <c r="AR81" s="1004"/>
      <c r="AS81" s="1004" t="s">
        <v>6</v>
      </c>
      <c r="AT81" s="1004"/>
      <c r="AU81" s="1004"/>
      <c r="AV81" s="1004"/>
      <c r="AW81" s="1014"/>
      <c r="AX81" s="1014"/>
      <c r="AY81" s="1014"/>
      <c r="AZ81" s="1014"/>
      <c r="BA81" s="237"/>
      <c r="BB81" s="237"/>
      <c r="BC81" s="237"/>
      <c r="BD81" s="237"/>
      <c r="BE81" s="237"/>
      <c r="BF81" s="237"/>
      <c r="BG81" s="246"/>
      <c r="BH81" s="246"/>
    </row>
    <row r="82" spans="1:60" s="205" customFormat="1" ht="33.75" hidden="1" customHeight="1">
      <c r="A82" s="185"/>
      <c r="B82" s="1152" t="s">
        <v>50</v>
      </c>
      <c r="C82" s="1152"/>
      <c r="D82" s="1152"/>
      <c r="E82" s="1152"/>
      <c r="F82" s="1152"/>
      <c r="G82" s="1152"/>
      <c r="H82" s="1152"/>
      <c r="I82" s="1152"/>
      <c r="J82" s="1152"/>
      <c r="K82" s="1152"/>
      <c r="L82" s="1152"/>
      <c r="M82" s="1152"/>
      <c r="N82" s="1152"/>
      <c r="O82" s="1012" t="s">
        <v>349</v>
      </c>
      <c r="P82" s="1012"/>
      <c r="Q82" s="1004"/>
      <c r="R82" s="1004"/>
      <c r="S82" s="1004"/>
      <c r="T82" s="1004"/>
      <c r="U82" s="1004"/>
      <c r="V82" s="1004"/>
      <c r="W82" s="1004"/>
      <c r="X82" s="1004"/>
      <c r="Y82" s="1004"/>
      <c r="Z82" s="1004"/>
      <c r="AA82" s="1004"/>
      <c r="AB82" s="1004"/>
      <c r="AC82" s="1004"/>
      <c r="AD82" s="1004"/>
      <c r="AE82" s="1004"/>
      <c r="AF82" s="1004"/>
      <c r="AG82" s="1004"/>
      <c r="AH82" s="1004"/>
      <c r="AI82" s="1004"/>
      <c r="AJ82" s="1004"/>
      <c r="AK82" s="1004"/>
      <c r="AL82" s="1004"/>
      <c r="AM82" s="1004"/>
      <c r="AN82" s="1004"/>
      <c r="AO82" s="1004"/>
      <c r="AP82" s="1004"/>
      <c r="AQ82" s="1004"/>
      <c r="AR82" s="1004"/>
      <c r="AS82" s="1004"/>
      <c r="AT82" s="1004"/>
      <c r="AU82" s="1004"/>
      <c r="AV82" s="1004"/>
      <c r="AW82" s="1014"/>
      <c r="AX82" s="1014"/>
      <c r="AY82" s="1014"/>
      <c r="AZ82" s="1014"/>
      <c r="BA82" s="237"/>
      <c r="BB82" s="237"/>
      <c r="BC82" s="237"/>
      <c r="BD82" s="237"/>
      <c r="BE82" s="237"/>
      <c r="BF82" s="237"/>
      <c r="BG82" s="246"/>
      <c r="BH82" s="246"/>
    </row>
    <row r="83" spans="1:60" s="205" customFormat="1" ht="18" hidden="1" customHeight="1">
      <c r="A83" s="185"/>
      <c r="B83" s="1460" t="s">
        <v>352</v>
      </c>
      <c r="C83" s="1460"/>
      <c r="D83" s="1460"/>
      <c r="E83" s="1460"/>
      <c r="F83" s="1460"/>
      <c r="G83" s="1460"/>
      <c r="H83" s="1460"/>
      <c r="I83" s="1460"/>
      <c r="J83" s="1460"/>
      <c r="K83" s="1460"/>
      <c r="L83" s="1460"/>
      <c r="M83" s="1460"/>
      <c r="N83" s="1460"/>
      <c r="O83" s="1007">
        <v>9000</v>
      </c>
      <c r="P83" s="1007"/>
      <c r="Q83" s="1004" t="s">
        <v>6</v>
      </c>
      <c r="R83" s="1004"/>
      <c r="S83" s="1004"/>
      <c r="T83" s="1004"/>
      <c r="U83" s="1004" t="s">
        <v>6</v>
      </c>
      <c r="V83" s="1004"/>
      <c r="W83" s="1004"/>
      <c r="X83" s="1004"/>
      <c r="Y83" s="1004"/>
      <c r="Z83" s="1004"/>
      <c r="AA83" s="1004"/>
      <c r="AB83" s="1004"/>
      <c r="AC83" s="1004" t="s">
        <v>6</v>
      </c>
      <c r="AD83" s="1004"/>
      <c r="AE83" s="1004"/>
      <c r="AF83" s="1004"/>
      <c r="AG83" s="1004" t="s">
        <v>6</v>
      </c>
      <c r="AH83" s="1004"/>
      <c r="AI83" s="1004"/>
      <c r="AJ83" s="1004"/>
      <c r="AK83" s="1004"/>
      <c r="AL83" s="1004"/>
      <c r="AM83" s="1004"/>
      <c r="AN83" s="1004"/>
      <c r="AO83" s="1004" t="s">
        <v>6</v>
      </c>
      <c r="AP83" s="1004"/>
      <c r="AQ83" s="1004"/>
      <c r="AR83" s="1004"/>
      <c r="AS83" s="1004" t="s">
        <v>6</v>
      </c>
      <c r="AT83" s="1004"/>
      <c r="AU83" s="1004"/>
      <c r="AV83" s="1004"/>
      <c r="AW83" s="1014"/>
      <c r="AX83" s="1014"/>
      <c r="AY83" s="1014"/>
      <c r="AZ83" s="1014"/>
      <c r="BA83" s="316"/>
      <c r="BB83" s="316"/>
      <c r="BC83" s="316"/>
      <c r="BD83" s="316"/>
      <c r="BE83" s="316"/>
      <c r="BF83" s="316"/>
      <c r="BG83" s="246"/>
      <c r="BH83" s="246"/>
    </row>
    <row r="84" spans="1:60" ht="12.75" customHeight="1"/>
    <row r="85" spans="1:60" ht="9" customHeight="1"/>
    <row r="86" spans="1:60" s="271" customFormat="1" ht="18" customHeight="1">
      <c r="A86" s="177"/>
      <c r="B86" s="631"/>
      <c r="C86" s="998" t="s">
        <v>436</v>
      </c>
      <c r="D86" s="998"/>
      <c r="E86" s="998"/>
      <c r="F86" s="998"/>
      <c r="G86" s="998"/>
      <c r="H86" s="998"/>
      <c r="I86" s="631"/>
      <c r="J86" s="999" t="str">
        <f>р.2!F129</f>
        <v>директор</v>
      </c>
      <c r="K86" s="999"/>
      <c r="L86" s="999"/>
      <c r="M86" s="999"/>
      <c r="N86" s="999"/>
      <c r="O86" s="999"/>
      <c r="P86" s="999"/>
      <c r="Q86" s="999"/>
      <c r="R86" s="999"/>
      <c r="S86" s="999"/>
      <c r="T86" s="999"/>
      <c r="U86" s="999"/>
      <c r="V86" s="999"/>
      <c r="W86" s="999"/>
      <c r="X86" s="999"/>
      <c r="Y86" s="999"/>
      <c r="Z86" s="631"/>
      <c r="AA86" s="631"/>
      <c r="AB86" s="999"/>
      <c r="AC86" s="999"/>
      <c r="AD86" s="999"/>
      <c r="AE86" s="999"/>
      <c r="AF86" s="999"/>
      <c r="AG86" s="999"/>
      <c r="AH86" s="999"/>
      <c r="AI86" s="177"/>
      <c r="AJ86" s="177"/>
      <c r="AK86" s="999" t="str">
        <f>р.2!O129</f>
        <v>/Л.А. Панюшева/</v>
      </c>
      <c r="AL86" s="999"/>
      <c r="AM86" s="999"/>
      <c r="AN86" s="999"/>
      <c r="AO86" s="999"/>
      <c r="AP86" s="999"/>
      <c r="AQ86" s="999"/>
      <c r="AR86" s="999"/>
      <c r="AS86" s="999"/>
      <c r="AT86" s="999"/>
      <c r="AU86" s="999"/>
      <c r="AV86" s="999"/>
      <c r="AW86" s="999"/>
      <c r="AX86" s="999"/>
      <c r="AY86" s="999"/>
      <c r="AZ86" s="999"/>
      <c r="BA86" s="274"/>
    </row>
    <row r="87" spans="1:60" s="271" customFormat="1" ht="18" customHeight="1">
      <c r="A87" s="177"/>
      <c r="B87" s="631"/>
      <c r="C87" s="998" t="s">
        <v>437</v>
      </c>
      <c r="D87" s="998"/>
      <c r="E87" s="998"/>
      <c r="F87" s="998"/>
      <c r="G87" s="998"/>
      <c r="H87" s="998"/>
      <c r="I87" s="631"/>
      <c r="J87" s="1000" t="s">
        <v>90</v>
      </c>
      <c r="K87" s="1000"/>
      <c r="L87" s="1000"/>
      <c r="M87" s="1000"/>
      <c r="N87" s="1000"/>
      <c r="O87" s="1000"/>
      <c r="P87" s="1000"/>
      <c r="Q87" s="1000"/>
      <c r="R87" s="1000"/>
      <c r="S87" s="1000"/>
      <c r="T87" s="1000"/>
      <c r="U87" s="1000"/>
      <c r="V87" s="1000"/>
      <c r="W87" s="1000"/>
      <c r="X87" s="1000"/>
      <c r="Y87" s="1000"/>
      <c r="Z87" s="272"/>
      <c r="AA87" s="272"/>
      <c r="AB87" s="1000" t="s">
        <v>42</v>
      </c>
      <c r="AC87" s="1000"/>
      <c r="AD87" s="1000"/>
      <c r="AE87" s="1000"/>
      <c r="AF87" s="1000"/>
      <c r="AG87" s="1000"/>
      <c r="AH87" s="1000"/>
      <c r="AI87" s="273"/>
      <c r="AJ87" s="273"/>
      <c r="AK87" s="1000" t="s">
        <v>41</v>
      </c>
      <c r="AL87" s="1000"/>
      <c r="AM87" s="1000"/>
      <c r="AN87" s="1000"/>
      <c r="AO87" s="1000"/>
      <c r="AP87" s="1000"/>
      <c r="AQ87" s="1000"/>
      <c r="AR87" s="1000"/>
      <c r="AS87" s="1000"/>
      <c r="AT87" s="1000"/>
      <c r="AU87" s="1000"/>
      <c r="AV87" s="1000"/>
      <c r="AW87" s="1000"/>
      <c r="AX87" s="1000"/>
      <c r="AY87" s="1000"/>
      <c r="AZ87" s="1000"/>
      <c r="BA87" s="274"/>
    </row>
    <row r="88" spans="1:60" s="271" customFormat="1" ht="18" customHeight="1">
      <c r="A88" s="177"/>
      <c r="B88" s="631"/>
      <c r="C88" s="631"/>
      <c r="D88" s="631"/>
      <c r="E88" s="631"/>
      <c r="F88" s="631"/>
      <c r="G88" s="631"/>
      <c r="H88" s="631"/>
      <c r="I88" s="631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3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4"/>
    </row>
    <row r="89" spans="1:60" s="271" customFormat="1" ht="18" customHeight="1">
      <c r="A89" s="274"/>
      <c r="B89" s="631"/>
      <c r="C89" s="998" t="s">
        <v>91</v>
      </c>
      <c r="D89" s="998"/>
      <c r="E89" s="998"/>
      <c r="F89" s="998"/>
      <c r="G89" s="998"/>
      <c r="H89" s="998"/>
      <c r="I89" s="631"/>
      <c r="J89" s="1002" t="s">
        <v>1089</v>
      </c>
      <c r="K89" s="1002"/>
      <c r="L89" s="1002"/>
      <c r="M89" s="1002"/>
      <c r="N89" s="1002"/>
      <c r="O89" s="1002"/>
      <c r="P89" s="1002"/>
      <c r="Q89" s="1002"/>
      <c r="R89" s="1002"/>
      <c r="S89" s="1002"/>
      <c r="T89" s="569"/>
      <c r="U89" s="1002"/>
      <c r="V89" s="1002"/>
      <c r="W89" s="1002"/>
      <c r="X89" s="1002"/>
      <c r="Y89" s="1002"/>
      <c r="Z89" s="1002"/>
      <c r="AA89" s="272"/>
      <c r="AB89" s="1223" t="str">
        <f>р.2!I134</f>
        <v>/Е.С. Орлова/</v>
      </c>
      <c r="AC89" s="1223"/>
      <c r="AD89" s="1223"/>
      <c r="AE89" s="1223"/>
      <c r="AF89" s="1223"/>
      <c r="AG89" s="1223"/>
      <c r="AH89" s="1223"/>
      <c r="AI89" s="1223"/>
      <c r="AJ89" s="1223"/>
      <c r="AK89" s="1223"/>
      <c r="AL89" s="1223"/>
      <c r="AM89" s="1223"/>
      <c r="AN89" s="1223"/>
      <c r="AO89" s="273"/>
      <c r="AP89" s="273"/>
      <c r="AQ89" s="1230" t="str">
        <f>р.2!O134</f>
        <v>8 (8332) 70-80-93</v>
      </c>
      <c r="AR89" s="1230"/>
      <c r="AS89" s="1230"/>
      <c r="AT89" s="1230"/>
      <c r="AU89" s="1230"/>
      <c r="AV89" s="1230"/>
      <c r="AW89" s="1230"/>
      <c r="AX89" s="1230"/>
      <c r="AY89" s="1230"/>
      <c r="AZ89" s="1230"/>
      <c r="BA89" s="274"/>
    </row>
    <row r="90" spans="1:60" s="271" customFormat="1" ht="18" customHeight="1">
      <c r="A90" s="274"/>
      <c r="B90" s="631"/>
      <c r="C90" s="1224"/>
      <c r="D90" s="1224"/>
      <c r="E90" s="1224"/>
      <c r="F90" s="1224"/>
      <c r="G90" s="1224"/>
      <c r="H90" s="1224"/>
      <c r="I90" s="631"/>
      <c r="J90" s="995" t="s">
        <v>1144</v>
      </c>
      <c r="K90" s="995"/>
      <c r="L90" s="995"/>
      <c r="M90" s="995"/>
      <c r="N90" s="995"/>
      <c r="O90" s="995"/>
      <c r="P90" s="995"/>
      <c r="Q90" s="995"/>
      <c r="R90" s="995"/>
      <c r="S90" s="995"/>
      <c r="T90" s="569"/>
      <c r="U90" s="996" t="s">
        <v>42</v>
      </c>
      <c r="V90" s="996"/>
      <c r="W90" s="996"/>
      <c r="X90" s="996"/>
      <c r="Y90" s="996"/>
      <c r="Z90" s="996"/>
      <c r="AA90" s="272"/>
      <c r="AB90" s="1000" t="s">
        <v>438</v>
      </c>
      <c r="AC90" s="1000"/>
      <c r="AD90" s="1000"/>
      <c r="AE90" s="1000"/>
      <c r="AF90" s="1000"/>
      <c r="AG90" s="1000"/>
      <c r="AH90" s="1000"/>
      <c r="AI90" s="1000"/>
      <c r="AJ90" s="1000"/>
      <c r="AK90" s="1000"/>
      <c r="AL90" s="1000"/>
      <c r="AM90" s="1000"/>
      <c r="AN90" s="1000"/>
      <c r="AO90" s="273"/>
      <c r="AP90" s="273"/>
      <c r="AQ90" s="1000" t="s">
        <v>92</v>
      </c>
      <c r="AR90" s="1000"/>
      <c r="AS90" s="1000"/>
      <c r="AT90" s="1000"/>
      <c r="AU90" s="1000"/>
      <c r="AV90" s="1000"/>
      <c r="AW90" s="1000"/>
      <c r="AX90" s="1000"/>
      <c r="AY90" s="1000"/>
      <c r="AZ90" s="1000"/>
      <c r="BA90" s="274"/>
    </row>
    <row r="91" spans="1:60" s="271" customFormat="1" ht="18" customHeight="1">
      <c r="A91" s="274"/>
      <c r="B91" s="631"/>
      <c r="C91" s="631"/>
      <c r="D91" s="631"/>
      <c r="E91" s="631"/>
      <c r="F91" s="631"/>
      <c r="G91" s="631"/>
      <c r="H91" s="631"/>
      <c r="I91" s="631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631"/>
      <c r="AA91" s="631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  <c r="AM91" s="275"/>
      <c r="AN91" s="275"/>
      <c r="AO91" s="177"/>
      <c r="AP91" s="177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4"/>
    </row>
    <row r="92" spans="1:60" s="87" customFormat="1" ht="14.25" customHeight="1">
      <c r="C92" s="1802">
        <f>р.2!C137</f>
        <v>44925</v>
      </c>
      <c r="D92" s="1802"/>
      <c r="E92" s="1802"/>
      <c r="F92" s="1802"/>
      <c r="G92" s="1802"/>
      <c r="H92" s="557"/>
      <c r="I92" s="557"/>
      <c r="J92" s="557"/>
      <c r="K92" s="557"/>
      <c r="L92" s="557"/>
      <c r="M92" s="557"/>
    </row>
    <row r="93" spans="1:60" s="182" customFormat="1" ht="18" customHeight="1">
      <c r="A93" s="213"/>
      <c r="B93" s="170"/>
      <c r="C93" s="170"/>
      <c r="D93" s="1189"/>
      <c r="E93" s="1189"/>
      <c r="F93" s="170"/>
      <c r="G93" s="170"/>
      <c r="H93" s="1189"/>
      <c r="I93" s="1189"/>
      <c r="J93" s="1189"/>
      <c r="K93" s="1189"/>
      <c r="L93" s="1189"/>
      <c r="M93" s="1189"/>
      <c r="N93" s="170"/>
      <c r="O93" s="170"/>
      <c r="P93" s="170"/>
      <c r="Q93" s="1189"/>
      <c r="R93" s="1189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</row>
  </sheetData>
  <mergeCells count="428">
    <mergeCell ref="AS34:AZ34"/>
    <mergeCell ref="AK35:AR35"/>
    <mergeCell ref="AS35:AZ35"/>
    <mergeCell ref="AC17:AJ17"/>
    <mergeCell ref="AK17:AR17"/>
    <mergeCell ref="AK18:AR18"/>
    <mergeCell ref="AS17:AZ17"/>
    <mergeCell ref="AS18:AZ18"/>
    <mergeCell ref="AC20:AJ20"/>
    <mergeCell ref="AK20:AR20"/>
    <mergeCell ref="AS20:AZ20"/>
    <mergeCell ref="AS30:AZ30"/>
    <mergeCell ref="AS28:AZ29"/>
    <mergeCell ref="AS33:AZ33"/>
    <mergeCell ref="B19:Y19"/>
    <mergeCell ref="Z19:AB19"/>
    <mergeCell ref="B31:Y31"/>
    <mergeCell ref="B33:Y33"/>
    <mergeCell ref="Z33:AB33"/>
    <mergeCell ref="AC21:AJ21"/>
    <mergeCell ref="AK21:AR21"/>
    <mergeCell ref="Z30:AB30"/>
    <mergeCell ref="AC30:AJ30"/>
    <mergeCell ref="AK30:AR30"/>
    <mergeCell ref="B30:Y30"/>
    <mergeCell ref="AC33:AJ33"/>
    <mergeCell ref="AK33:AR33"/>
    <mergeCell ref="A4:K4"/>
    <mergeCell ref="L4:AZ4"/>
    <mergeCell ref="L5:AZ5"/>
    <mergeCell ref="B32:Y32"/>
    <mergeCell ref="Z32:AB32"/>
    <mergeCell ref="AC32:AJ32"/>
    <mergeCell ref="AK32:AR32"/>
    <mergeCell ref="AS32:AZ32"/>
    <mergeCell ref="Z31:AB31"/>
    <mergeCell ref="AC31:AJ31"/>
    <mergeCell ref="B16:Y16"/>
    <mergeCell ref="Z16:AB16"/>
    <mergeCell ref="AC16:AJ16"/>
    <mergeCell ref="AK16:AR16"/>
    <mergeCell ref="AS16:AZ16"/>
    <mergeCell ref="B17:Y17"/>
    <mergeCell ref="Z17:AB17"/>
    <mergeCell ref="B20:Y20"/>
    <mergeCell ref="AC19:AJ19"/>
    <mergeCell ref="AK19:AR19"/>
    <mergeCell ref="AS19:AZ19"/>
    <mergeCell ref="B21:Y21"/>
    <mergeCell ref="Z21:AB21"/>
    <mergeCell ref="Z20:AB20"/>
    <mergeCell ref="AO80:AR80"/>
    <mergeCell ref="B76:AZ76"/>
    <mergeCell ref="B78:N79"/>
    <mergeCell ref="O78:P79"/>
    <mergeCell ref="Q78:AB78"/>
    <mergeCell ref="AC78:AN78"/>
    <mergeCell ref="AC81:AF81"/>
    <mergeCell ref="AG81:AJ81"/>
    <mergeCell ref="AS82:AV82"/>
    <mergeCell ref="AW82:AZ82"/>
    <mergeCell ref="B82:N82"/>
    <mergeCell ref="O82:P82"/>
    <mergeCell ref="Q82:T82"/>
    <mergeCell ref="U82:X82"/>
    <mergeCell ref="Y82:AB82"/>
    <mergeCell ref="AC82:AF82"/>
    <mergeCell ref="AG82:AJ82"/>
    <mergeCell ref="AK82:AN82"/>
    <mergeCell ref="AO83:AR83"/>
    <mergeCell ref="AW81:AZ81"/>
    <mergeCell ref="B80:N80"/>
    <mergeCell ref="O80:P80"/>
    <mergeCell ref="Q80:T80"/>
    <mergeCell ref="U80:X80"/>
    <mergeCell ref="Y80:AB80"/>
    <mergeCell ref="AK81:AN81"/>
    <mergeCell ref="AO81:AR81"/>
    <mergeCell ref="AS81:AV81"/>
    <mergeCell ref="AS83:AV83"/>
    <mergeCell ref="AW83:AZ83"/>
    <mergeCell ref="B83:N83"/>
    <mergeCell ref="O83:P83"/>
    <mergeCell ref="Q83:T83"/>
    <mergeCell ref="U83:X83"/>
    <mergeCell ref="Y83:AB83"/>
    <mergeCell ref="AO82:AR82"/>
    <mergeCell ref="AS80:AV80"/>
    <mergeCell ref="AW80:AZ80"/>
    <mergeCell ref="B81:N81"/>
    <mergeCell ref="AC80:AF80"/>
    <mergeCell ref="AG80:AJ80"/>
    <mergeCell ref="AK80:AN80"/>
    <mergeCell ref="AS74:AV74"/>
    <mergeCell ref="AO78:AZ78"/>
    <mergeCell ref="AC73:AF73"/>
    <mergeCell ref="AO79:AR79"/>
    <mergeCell ref="AS79:AV79"/>
    <mergeCell ref="AW79:AZ79"/>
    <mergeCell ref="AK74:AN74"/>
    <mergeCell ref="AO74:AR74"/>
    <mergeCell ref="AS73:AV73"/>
    <mergeCell ref="AW73:AZ73"/>
    <mergeCell ref="AW74:AZ74"/>
    <mergeCell ref="AO72:AR72"/>
    <mergeCell ref="AS72:AV72"/>
    <mergeCell ref="AW72:AZ72"/>
    <mergeCell ref="B71:N71"/>
    <mergeCell ref="O71:P71"/>
    <mergeCell ref="Q71:T71"/>
    <mergeCell ref="U71:X71"/>
    <mergeCell ref="Y71:AB71"/>
    <mergeCell ref="AC71:AF71"/>
    <mergeCell ref="AG71:AJ71"/>
    <mergeCell ref="AK71:AN71"/>
    <mergeCell ref="AO71:AR71"/>
    <mergeCell ref="AS71:AV71"/>
    <mergeCell ref="AO70:AR70"/>
    <mergeCell ref="AS70:AV70"/>
    <mergeCell ref="AW70:AZ70"/>
    <mergeCell ref="B74:N74"/>
    <mergeCell ref="O74:P74"/>
    <mergeCell ref="Q74:T74"/>
    <mergeCell ref="U74:X74"/>
    <mergeCell ref="Y74:AB74"/>
    <mergeCell ref="B73:N73"/>
    <mergeCell ref="O73:P73"/>
    <mergeCell ref="Q73:T73"/>
    <mergeCell ref="U73:X73"/>
    <mergeCell ref="AW71:AZ71"/>
    <mergeCell ref="B72:N72"/>
    <mergeCell ref="O72:P72"/>
    <mergeCell ref="Q72:T72"/>
    <mergeCell ref="U72:X72"/>
    <mergeCell ref="Y72:AB72"/>
    <mergeCell ref="AC72:AF72"/>
    <mergeCell ref="AG73:AJ73"/>
    <mergeCell ref="AK73:AN73"/>
    <mergeCell ref="AO73:AR73"/>
    <mergeCell ref="AG72:AJ72"/>
    <mergeCell ref="AK72:AN72"/>
    <mergeCell ref="AK65:AN65"/>
    <mergeCell ref="AO65:AR65"/>
    <mergeCell ref="AS64:AV64"/>
    <mergeCell ref="AW64:AZ64"/>
    <mergeCell ref="AW62:AZ62"/>
    <mergeCell ref="AW65:AZ65"/>
    <mergeCell ref="B65:N65"/>
    <mergeCell ref="O65:P65"/>
    <mergeCell ref="Q65:T65"/>
    <mergeCell ref="U65:X65"/>
    <mergeCell ref="Y65:AB65"/>
    <mergeCell ref="B64:N64"/>
    <mergeCell ref="O64:P64"/>
    <mergeCell ref="Q64:T64"/>
    <mergeCell ref="U64:X64"/>
    <mergeCell ref="Y64:AB64"/>
    <mergeCell ref="AC64:AF64"/>
    <mergeCell ref="AC65:AF65"/>
    <mergeCell ref="AG65:AJ65"/>
    <mergeCell ref="AS65:AV65"/>
    <mergeCell ref="AW63:AZ63"/>
    <mergeCell ref="B62:N62"/>
    <mergeCell ref="O62:P62"/>
    <mergeCell ref="AS62:AV62"/>
    <mergeCell ref="AO63:AR63"/>
    <mergeCell ref="AS63:AV63"/>
    <mergeCell ref="AG64:AJ64"/>
    <mergeCell ref="AK64:AN64"/>
    <mergeCell ref="AO64:AR64"/>
    <mergeCell ref="AK61:AN61"/>
    <mergeCell ref="AO61:AR61"/>
    <mergeCell ref="AS61:AV61"/>
    <mergeCell ref="AO62:AR62"/>
    <mergeCell ref="Q62:T62"/>
    <mergeCell ref="U62:X62"/>
    <mergeCell ref="Y62:AB62"/>
    <mergeCell ref="AC62:AF62"/>
    <mergeCell ref="AG62:AJ62"/>
    <mergeCell ref="AK62:AN62"/>
    <mergeCell ref="B63:N63"/>
    <mergeCell ref="O63:P63"/>
    <mergeCell ref="Q63:T63"/>
    <mergeCell ref="U63:X63"/>
    <mergeCell ref="Y63:AB63"/>
    <mergeCell ref="AC63:AF63"/>
    <mergeCell ref="AG63:AJ63"/>
    <mergeCell ref="AK63:AN63"/>
    <mergeCell ref="AK55:AN55"/>
    <mergeCell ref="AO55:AR55"/>
    <mergeCell ref="AS56:AV56"/>
    <mergeCell ref="AW56:AZ56"/>
    <mergeCell ref="B49:AZ49"/>
    <mergeCell ref="B58:AZ58"/>
    <mergeCell ref="B53:N53"/>
    <mergeCell ref="O53:P53"/>
    <mergeCell ref="Q53:T53"/>
    <mergeCell ref="U53:X53"/>
    <mergeCell ref="O55:P55"/>
    <mergeCell ref="Q55:T55"/>
    <mergeCell ref="U55:X55"/>
    <mergeCell ref="Y55:AB55"/>
    <mergeCell ref="U54:X54"/>
    <mergeCell ref="Y54:AB54"/>
    <mergeCell ref="B55:N55"/>
    <mergeCell ref="AS55:AV55"/>
    <mergeCell ref="AW55:AZ55"/>
    <mergeCell ref="AC55:AF55"/>
    <mergeCell ref="AG55:AJ55"/>
    <mergeCell ref="B51:N52"/>
    <mergeCell ref="O51:P52"/>
    <mergeCell ref="Q51:AB51"/>
    <mergeCell ref="AW61:AZ61"/>
    <mergeCell ref="B56:N56"/>
    <mergeCell ref="O56:P56"/>
    <mergeCell ref="Q56:T56"/>
    <mergeCell ref="U56:X56"/>
    <mergeCell ref="AO56:AR56"/>
    <mergeCell ref="B60:N61"/>
    <mergeCell ref="O60:P61"/>
    <mergeCell ref="Q60:AB60"/>
    <mergeCell ref="AC60:AN60"/>
    <mergeCell ref="AO60:AZ60"/>
    <mergeCell ref="Q61:T61"/>
    <mergeCell ref="U61:X61"/>
    <mergeCell ref="Y61:AB61"/>
    <mergeCell ref="AC61:AF61"/>
    <mergeCell ref="AG61:AJ61"/>
    <mergeCell ref="Y56:AB56"/>
    <mergeCell ref="AC56:AF56"/>
    <mergeCell ref="AG56:AJ56"/>
    <mergeCell ref="AK56:AN56"/>
    <mergeCell ref="D93:E93"/>
    <mergeCell ref="H93:M93"/>
    <mergeCell ref="Q93:R93"/>
    <mergeCell ref="Y73:AB73"/>
    <mergeCell ref="O81:P81"/>
    <mergeCell ref="Q81:T81"/>
    <mergeCell ref="U81:X81"/>
    <mergeCell ref="Y81:AB81"/>
    <mergeCell ref="C89:H89"/>
    <mergeCell ref="AB89:AN89"/>
    <mergeCell ref="Q79:T79"/>
    <mergeCell ref="U79:X79"/>
    <mergeCell ref="Y79:AB79"/>
    <mergeCell ref="AC79:AF79"/>
    <mergeCell ref="AG79:AJ79"/>
    <mergeCell ref="AK79:AN79"/>
    <mergeCell ref="AC74:AF74"/>
    <mergeCell ref="AG74:AJ74"/>
    <mergeCell ref="AC83:AF83"/>
    <mergeCell ref="AG83:AJ83"/>
    <mergeCell ref="AK83:AN83"/>
    <mergeCell ref="J89:S89"/>
    <mergeCell ref="U89:Z89"/>
    <mergeCell ref="J90:S90"/>
    <mergeCell ref="AQ89:AZ89"/>
    <mergeCell ref="C90:H90"/>
    <mergeCell ref="AB90:AN90"/>
    <mergeCell ref="AQ90:AZ90"/>
    <mergeCell ref="B67:AZ67"/>
    <mergeCell ref="B69:N70"/>
    <mergeCell ref="O69:P70"/>
    <mergeCell ref="Q69:AB69"/>
    <mergeCell ref="AC69:AN69"/>
    <mergeCell ref="AB87:AH87"/>
    <mergeCell ref="AK87:AZ87"/>
    <mergeCell ref="AB86:AH86"/>
    <mergeCell ref="AK86:AZ86"/>
    <mergeCell ref="C87:H87"/>
    <mergeCell ref="J87:Y87"/>
    <mergeCell ref="C86:H86"/>
    <mergeCell ref="J86:Y86"/>
    <mergeCell ref="AO69:AZ69"/>
    <mergeCell ref="Q70:T70"/>
    <mergeCell ref="U70:X70"/>
    <mergeCell ref="Y70:AB70"/>
    <mergeCell ref="AC70:AF70"/>
    <mergeCell ref="AG70:AJ70"/>
    <mergeCell ref="AK70:AN70"/>
    <mergeCell ref="AC51:AN51"/>
    <mergeCell ref="AO51:AZ51"/>
    <mergeCell ref="Q52:T52"/>
    <mergeCell ref="AC54:AF54"/>
    <mergeCell ref="AG54:AJ54"/>
    <mergeCell ref="AK54:AN54"/>
    <mergeCell ref="AO54:AR54"/>
    <mergeCell ref="AS54:AV54"/>
    <mergeCell ref="AW54:AZ54"/>
    <mergeCell ref="Y53:AB53"/>
    <mergeCell ref="AC53:AF53"/>
    <mergeCell ref="AG53:AJ53"/>
    <mergeCell ref="AK53:AN53"/>
    <mergeCell ref="AO53:AR53"/>
    <mergeCell ref="AW53:AZ53"/>
    <mergeCell ref="B54:N54"/>
    <mergeCell ref="O54:P54"/>
    <mergeCell ref="Q54:T54"/>
    <mergeCell ref="AS52:AV52"/>
    <mergeCell ref="AW52:AZ52"/>
    <mergeCell ref="AW47:AZ47"/>
    <mergeCell ref="AS21:AZ21"/>
    <mergeCell ref="B22:Y22"/>
    <mergeCell ref="Z22:AB22"/>
    <mergeCell ref="AC22:AJ22"/>
    <mergeCell ref="AK22:AR22"/>
    <mergeCell ref="AS22:AZ22"/>
    <mergeCell ref="B24:AZ24"/>
    <mergeCell ref="U52:X52"/>
    <mergeCell ref="Y52:AB52"/>
    <mergeCell ref="AC52:AF52"/>
    <mergeCell ref="AG52:AJ52"/>
    <mergeCell ref="AK52:AN52"/>
    <mergeCell ref="AO52:AR52"/>
    <mergeCell ref="AK31:AR31"/>
    <mergeCell ref="AS31:AZ31"/>
    <mergeCell ref="B36:Y36"/>
    <mergeCell ref="Z36:AB36"/>
    <mergeCell ref="AC36:AJ36"/>
    <mergeCell ref="AS44:AV44"/>
    <mergeCell ref="O44:P44"/>
    <mergeCell ref="O45:P45"/>
    <mergeCell ref="O47:P47"/>
    <mergeCell ref="U45:X45"/>
    <mergeCell ref="AG45:AJ45"/>
    <mergeCell ref="AK45:AN45"/>
    <mergeCell ref="AO45:AR45"/>
    <mergeCell ref="Y44:AB44"/>
    <mergeCell ref="AC44:AF44"/>
    <mergeCell ref="AG44:AJ44"/>
    <mergeCell ref="Y47:AB47"/>
    <mergeCell ref="AC47:AF47"/>
    <mergeCell ref="AG47:AJ47"/>
    <mergeCell ref="AK47:AN47"/>
    <mergeCell ref="AO47:AR47"/>
    <mergeCell ref="AS47:AV47"/>
    <mergeCell ref="AK46:AN46"/>
    <mergeCell ref="AO46:AR46"/>
    <mergeCell ref="AS46:AV46"/>
    <mergeCell ref="Z35:AB35"/>
    <mergeCell ref="AC34:AJ34"/>
    <mergeCell ref="AC35:AJ35"/>
    <mergeCell ref="AK34:AR34"/>
    <mergeCell ref="B47:N47"/>
    <mergeCell ref="B45:N45"/>
    <mergeCell ref="B44:N44"/>
    <mergeCell ref="B43:N43"/>
    <mergeCell ref="Q44:T44"/>
    <mergeCell ref="U44:X44"/>
    <mergeCell ref="U43:X43"/>
    <mergeCell ref="Q47:T47"/>
    <mergeCell ref="U47:X47"/>
    <mergeCell ref="Q45:T45"/>
    <mergeCell ref="O43:P43"/>
    <mergeCell ref="AK44:AN44"/>
    <mergeCell ref="AO44:AR44"/>
    <mergeCell ref="A1:AZ1"/>
    <mergeCell ref="AK13:AR14"/>
    <mergeCell ref="A3:K3"/>
    <mergeCell ref="AS13:AZ14"/>
    <mergeCell ref="AS45:AV45"/>
    <mergeCell ref="AW45:AZ45"/>
    <mergeCell ref="AW42:AZ42"/>
    <mergeCell ref="AW44:AZ44"/>
    <mergeCell ref="AK43:AN43"/>
    <mergeCell ref="Y42:AB42"/>
    <mergeCell ref="AC42:AF42"/>
    <mergeCell ref="AG42:AJ42"/>
    <mergeCell ref="AK42:AN42"/>
    <mergeCell ref="AO42:AR42"/>
    <mergeCell ref="C25:AZ25"/>
    <mergeCell ref="B26:AZ26"/>
    <mergeCell ref="B27:Y29"/>
    <mergeCell ref="Z27:AB29"/>
    <mergeCell ref="AC27:AZ27"/>
    <mergeCell ref="AC28:AJ29"/>
    <mergeCell ref="AK28:AR29"/>
    <mergeCell ref="AO43:AR43"/>
    <mergeCell ref="AS43:AV43"/>
    <mergeCell ref="AC41:AN41"/>
    <mergeCell ref="U90:Z90"/>
    <mergeCell ref="C92:G92"/>
    <mergeCell ref="AC18:AJ18"/>
    <mergeCell ref="B46:N46"/>
    <mergeCell ref="O46:P46"/>
    <mergeCell ref="Q46:T46"/>
    <mergeCell ref="U46:X46"/>
    <mergeCell ref="Y46:AB46"/>
    <mergeCell ref="AC46:AF46"/>
    <mergeCell ref="AG46:AJ46"/>
    <mergeCell ref="B34:Y34"/>
    <mergeCell ref="Q43:T43"/>
    <mergeCell ref="Y43:AB43"/>
    <mergeCell ref="AC43:AF43"/>
    <mergeCell ref="AG43:AJ43"/>
    <mergeCell ref="B38:AZ38"/>
    <mergeCell ref="AK36:AR36"/>
    <mergeCell ref="AS36:AZ36"/>
    <mergeCell ref="AS42:AV42"/>
    <mergeCell ref="B39:AZ39"/>
    <mergeCell ref="O41:P42"/>
    <mergeCell ref="AO41:AZ41"/>
    <mergeCell ref="Q41:AB41"/>
    <mergeCell ref="Q42:T42"/>
    <mergeCell ref="AW46:AZ46"/>
    <mergeCell ref="B18:Y18"/>
    <mergeCell ref="Z18:AB18"/>
    <mergeCell ref="Y45:AB45"/>
    <mergeCell ref="AC45:AF45"/>
    <mergeCell ref="AS53:AV53"/>
    <mergeCell ref="L3:AZ3"/>
    <mergeCell ref="L6:AZ6"/>
    <mergeCell ref="L7:AZ7"/>
    <mergeCell ref="B10:AB10"/>
    <mergeCell ref="B12:Y14"/>
    <mergeCell ref="Z12:AB14"/>
    <mergeCell ref="AC12:AZ12"/>
    <mergeCell ref="AC13:AJ14"/>
    <mergeCell ref="B15:Y15"/>
    <mergeCell ref="Z15:AB15"/>
    <mergeCell ref="AC15:AJ15"/>
    <mergeCell ref="AK15:AR15"/>
    <mergeCell ref="AS15:AZ15"/>
    <mergeCell ref="AW43:AZ43"/>
    <mergeCell ref="U42:X42"/>
    <mergeCell ref="B41:N42"/>
    <mergeCell ref="B35:Y35"/>
    <mergeCell ref="Z34:AB34"/>
  </mergeCells>
  <pageMargins left="0.70866141732283472" right="0.39370078740157483" top="0.74803149606299213" bottom="0.74803149606299213" header="0.31496062992125984" footer="0"/>
  <pageSetup paperSize="8" scale="66" fitToHeight="0" orientation="landscape" r:id="rId1"/>
  <rowBreaks count="1" manualBreakCount="1">
    <brk id="36" max="5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zoomScaleNormal="100" workbookViewId="0">
      <selection activeCell="A16" sqref="A16"/>
    </sheetView>
  </sheetViews>
  <sheetFormatPr defaultColWidth="9.140625" defaultRowHeight="15"/>
  <cols>
    <col min="1" max="4" width="9.140625" style="561"/>
    <col min="5" max="5" width="17.28515625" style="561" bestFit="1" customWidth="1"/>
    <col min="6" max="16384" width="9.140625" style="561"/>
  </cols>
  <sheetData>
    <row r="1" spans="1:9" ht="15.75">
      <c r="A1" s="1917" t="s">
        <v>1094</v>
      </c>
      <c r="B1" s="1917"/>
      <c r="C1" s="1917"/>
      <c r="D1" s="1917"/>
      <c r="G1" s="1918" t="s">
        <v>1095</v>
      </c>
      <c r="H1" s="1918"/>
      <c r="I1" s="1918"/>
    </row>
    <row r="2" spans="1:9" ht="15.75">
      <c r="A2" s="1917" t="s">
        <v>1096</v>
      </c>
      <c r="B2" s="1917"/>
      <c r="C2" s="1917"/>
      <c r="D2" s="1917"/>
      <c r="G2" s="1918" t="s">
        <v>1097</v>
      </c>
      <c r="H2" s="1918"/>
      <c r="I2" s="1918"/>
    </row>
    <row r="3" spans="1:9">
      <c r="A3" s="718"/>
    </row>
    <row r="4" spans="1:9">
      <c r="A4" s="1919" t="s">
        <v>1098</v>
      </c>
      <c r="B4" s="1919"/>
      <c r="C4" s="1919"/>
      <c r="D4" s="1919"/>
    </row>
    <row r="5" spans="1:9">
      <c r="A5" s="1919" t="s">
        <v>1099</v>
      </c>
      <c r="B5" s="1919"/>
      <c r="C5" s="1919"/>
      <c r="D5" s="1919"/>
    </row>
    <row r="6" spans="1:9">
      <c r="A6" s="1919" t="s">
        <v>1100</v>
      </c>
      <c r="B6" s="1919"/>
      <c r="C6" s="1919"/>
      <c r="D6" s="1919"/>
    </row>
    <row r="7" spans="1:9">
      <c r="A7" s="1919" t="s">
        <v>1101</v>
      </c>
      <c r="B7" s="1919"/>
      <c r="C7" s="1919"/>
      <c r="D7" s="1919"/>
    </row>
    <row r="8" spans="1:9" ht="35.25" customHeight="1">
      <c r="A8" s="1922" t="s">
        <v>1303</v>
      </c>
      <c r="B8" s="1922"/>
      <c r="C8" s="1922"/>
      <c r="D8" s="1922"/>
    </row>
    <row r="9" spans="1:9" ht="30" customHeight="1">
      <c r="A9" s="1923" t="s">
        <v>1304</v>
      </c>
      <c r="B9" s="1923"/>
      <c r="C9" s="1923"/>
      <c r="D9" s="1923"/>
    </row>
    <row r="10" spans="1:9">
      <c r="A10" s="1924" t="s">
        <v>1305</v>
      </c>
      <c r="B10" s="1924"/>
      <c r="C10" s="1924"/>
      <c r="D10" s="1924"/>
    </row>
    <row r="13" spans="1:9" ht="15.75">
      <c r="A13" s="1925" t="s">
        <v>1102</v>
      </c>
      <c r="B13" s="1925"/>
      <c r="C13" s="1925"/>
      <c r="D13" s="1925"/>
      <c r="E13" s="1925"/>
      <c r="F13" s="1925"/>
      <c r="G13" s="1925"/>
      <c r="H13" s="1925"/>
      <c r="I13" s="1925"/>
    </row>
    <row r="15" spans="1:9" ht="30.75" customHeight="1">
      <c r="A15" s="1920" t="s">
        <v>1457</v>
      </c>
      <c r="B15" s="1920"/>
      <c r="C15" s="1920"/>
      <c r="D15" s="1920"/>
      <c r="E15" s="1920"/>
      <c r="F15" s="1920"/>
      <c r="G15" s="1920"/>
      <c r="H15" s="1920"/>
      <c r="I15" s="1920"/>
    </row>
    <row r="16" spans="1:9" ht="15.75">
      <c r="A16" s="562"/>
      <c r="B16" s="562"/>
      <c r="C16" s="562"/>
      <c r="D16" s="562"/>
      <c r="E16" s="562"/>
      <c r="F16" s="562"/>
      <c r="G16" s="562"/>
      <c r="H16" s="562"/>
      <c r="I16" s="562"/>
    </row>
    <row r="17" spans="1:9" ht="15.75">
      <c r="A17" s="563" t="s">
        <v>1103</v>
      </c>
      <c r="B17" s="562"/>
      <c r="C17" s="562"/>
      <c r="D17" s="562"/>
      <c r="E17" s="562"/>
      <c r="F17" s="562"/>
      <c r="G17" s="562"/>
      <c r="H17" s="562"/>
      <c r="I17" s="562"/>
    </row>
    <row r="18" spans="1:9" ht="15.75">
      <c r="A18" s="1912" t="s">
        <v>1104</v>
      </c>
      <c r="B18" s="1912"/>
      <c r="C18" s="1912"/>
      <c r="D18" s="1912"/>
      <c r="E18" s="1912"/>
      <c r="F18" s="1912"/>
      <c r="G18" s="1912"/>
      <c r="H18" s="1912"/>
      <c r="I18" s="1912"/>
    </row>
    <row r="19" spans="1:9" ht="15.75">
      <c r="A19" s="1912" t="s">
        <v>1205</v>
      </c>
      <c r="B19" s="1912"/>
      <c r="C19" s="1912"/>
      <c r="D19" s="1912"/>
      <c r="E19" s="1912"/>
      <c r="F19" s="1912"/>
      <c r="G19" s="1921"/>
      <c r="H19" s="1921"/>
      <c r="I19" s="562" t="s">
        <v>1105</v>
      </c>
    </row>
    <row r="20" spans="1:9" ht="15.75">
      <c r="A20" s="1912" t="s">
        <v>1190</v>
      </c>
      <c r="B20" s="1926"/>
      <c r="C20" s="1926"/>
      <c r="D20" s="1926"/>
      <c r="E20" s="1926"/>
      <c r="F20" s="1926"/>
      <c r="G20" s="1921"/>
      <c r="H20" s="1921"/>
      <c r="I20" s="562" t="s">
        <v>1105</v>
      </c>
    </row>
    <row r="21" spans="1:9" ht="15.75">
      <c r="A21" s="1912" t="s">
        <v>1106</v>
      </c>
      <c r="B21" s="1912"/>
      <c r="C21" s="1912"/>
      <c r="D21" s="1912"/>
      <c r="E21" s="1912"/>
      <c r="F21" s="1912"/>
      <c r="G21" s="1912"/>
      <c r="H21" s="1912"/>
      <c r="I21" s="1912"/>
    </row>
    <row r="22" spans="1:9" ht="15.75">
      <c r="A22" s="1915" t="s">
        <v>1403</v>
      </c>
      <c r="B22" s="1916"/>
      <c r="C22" s="1916"/>
      <c r="D22" s="1916"/>
      <c r="E22" s="1916"/>
      <c r="F22" s="1916"/>
      <c r="G22" s="1921"/>
      <c r="H22" s="1921"/>
      <c r="I22" s="562" t="s">
        <v>1105</v>
      </c>
    </row>
    <row r="23" spans="1:9" ht="15.75">
      <c r="A23" s="1927" t="s">
        <v>1385</v>
      </c>
      <c r="B23" s="1928"/>
      <c r="C23" s="1928"/>
      <c r="D23" s="1928"/>
      <c r="E23" s="1928"/>
      <c r="F23" s="1928"/>
      <c r="G23" s="1929"/>
      <c r="H23" s="1929"/>
      <c r="I23" s="562" t="s">
        <v>1105</v>
      </c>
    </row>
    <row r="24" spans="1:9" ht="15.75">
      <c r="A24" s="1912" t="s">
        <v>1352</v>
      </c>
      <c r="B24" s="1926"/>
      <c r="C24" s="1926"/>
      <c r="D24" s="1926"/>
      <c r="E24" s="1926"/>
      <c r="F24" s="1926"/>
      <c r="G24" s="1921">
        <v>10300</v>
      </c>
      <c r="H24" s="1921"/>
      <c r="I24" s="562" t="s">
        <v>1105</v>
      </c>
    </row>
    <row r="25" spans="1:9" ht="15.75">
      <c r="A25" s="1912" t="s">
        <v>1409</v>
      </c>
      <c r="B25" s="1926"/>
      <c r="C25" s="1926"/>
      <c r="D25" s="1926"/>
      <c r="E25" s="1926"/>
      <c r="F25" s="1926"/>
      <c r="G25" s="1921">
        <v>31800</v>
      </c>
      <c r="H25" s="1921"/>
      <c r="I25" s="562" t="s">
        <v>1105</v>
      </c>
    </row>
    <row r="26" spans="1:9" ht="15.75">
      <c r="A26" s="1912" t="s">
        <v>1306</v>
      </c>
      <c r="B26" s="1926"/>
      <c r="C26" s="1926"/>
      <c r="D26" s="1926"/>
      <c r="E26" s="1926"/>
      <c r="F26" s="1926"/>
      <c r="G26" s="1921"/>
      <c r="H26" s="1921"/>
      <c r="I26" s="562" t="s">
        <v>1105</v>
      </c>
    </row>
    <row r="27" spans="1:9" ht="15.75">
      <c r="A27" s="1912" t="s">
        <v>1107</v>
      </c>
      <c r="B27" s="1912"/>
      <c r="C27" s="1912"/>
      <c r="D27" s="1912"/>
      <c r="E27" s="1912"/>
      <c r="F27" s="1912"/>
      <c r="G27" s="1912"/>
      <c r="H27" s="1912"/>
      <c r="I27" s="1912"/>
    </row>
    <row r="28" spans="1:9" ht="15.75">
      <c r="A28" s="1912" t="s">
        <v>1353</v>
      </c>
      <c r="B28" s="1926"/>
      <c r="C28" s="1926"/>
      <c r="D28" s="1926"/>
      <c r="E28" s="1926"/>
      <c r="F28" s="1926"/>
      <c r="G28" s="1921"/>
      <c r="H28" s="1921"/>
      <c r="I28" s="562" t="s">
        <v>1105</v>
      </c>
    </row>
    <row r="29" spans="1:9" ht="14.25" customHeight="1">
      <c r="A29" s="1912" t="s">
        <v>1354</v>
      </c>
      <c r="B29" s="1926"/>
      <c r="C29" s="1926"/>
      <c r="D29" s="1926"/>
      <c r="E29" s="1926"/>
      <c r="F29" s="1926"/>
      <c r="G29" s="1921"/>
      <c r="H29" s="1921"/>
      <c r="I29" s="562" t="s">
        <v>1105</v>
      </c>
    </row>
    <row r="30" spans="1:9" ht="15.75">
      <c r="A30" s="562"/>
      <c r="B30" s="562"/>
      <c r="C30" s="562"/>
      <c r="D30" s="562"/>
      <c r="E30" s="562"/>
      <c r="F30" s="562"/>
      <c r="G30" s="1931">
        <f>SUM(G19:H29)</f>
        <v>42100</v>
      </c>
      <c r="H30" s="1931"/>
      <c r="I30" s="564" t="s">
        <v>1105</v>
      </c>
    </row>
    <row r="31" spans="1:9" ht="15.75">
      <c r="A31" s="563" t="s">
        <v>1108</v>
      </c>
      <c r="B31" s="562"/>
      <c r="C31" s="562"/>
      <c r="D31" s="562"/>
      <c r="E31" s="562"/>
      <c r="F31" s="562"/>
      <c r="G31" s="562"/>
      <c r="H31" s="562"/>
      <c r="I31" s="562"/>
    </row>
    <row r="32" spans="1:9" ht="15.75">
      <c r="A32" s="1912" t="s">
        <v>1104</v>
      </c>
      <c r="B32" s="1912"/>
      <c r="C32" s="1912"/>
      <c r="D32" s="1912"/>
      <c r="E32" s="1912"/>
      <c r="F32" s="1912"/>
      <c r="G32" s="1912"/>
      <c r="H32" s="1912"/>
      <c r="I32" s="1912"/>
    </row>
    <row r="33" spans="1:9" ht="15.75">
      <c r="A33" s="1912" t="s">
        <v>1109</v>
      </c>
      <c r="B33" s="1912"/>
      <c r="C33" s="1912"/>
      <c r="D33" s="1913"/>
      <c r="E33" s="565">
        <v>44699.43</v>
      </c>
      <c r="F33" s="562" t="s">
        <v>1105</v>
      </c>
      <c r="G33" s="1914" t="s">
        <v>1184</v>
      </c>
      <c r="H33" s="1914"/>
      <c r="I33" s="1914"/>
    </row>
    <row r="34" spans="1:9" ht="15.75">
      <c r="A34" s="1912" t="s">
        <v>1110</v>
      </c>
      <c r="B34" s="1912"/>
      <c r="C34" s="1912"/>
      <c r="D34" s="1913"/>
      <c r="E34" s="565">
        <v>-69497.97</v>
      </c>
      <c r="F34" s="562" t="s">
        <v>1105</v>
      </c>
      <c r="G34" s="716" t="s">
        <v>1307</v>
      </c>
      <c r="H34" s="716"/>
      <c r="I34" s="716"/>
    </row>
    <row r="35" spans="1:9" ht="15.75">
      <c r="A35" s="1912" t="s">
        <v>1111</v>
      </c>
      <c r="B35" s="1912"/>
      <c r="C35" s="1912"/>
      <c r="D35" s="1913"/>
      <c r="E35" s="565">
        <v>-75201.460000000006</v>
      </c>
      <c r="F35" s="562" t="s">
        <v>1105</v>
      </c>
      <c r="G35" s="1914" t="s">
        <v>1184</v>
      </c>
      <c r="H35" s="1914"/>
      <c r="I35" s="1914"/>
    </row>
    <row r="36" spans="1:9" ht="15.75">
      <c r="A36" s="1912" t="s">
        <v>1370</v>
      </c>
      <c r="B36" s="1912"/>
      <c r="C36" s="1912"/>
      <c r="D36" s="1913"/>
      <c r="E36" s="565"/>
      <c r="F36" s="562" t="s">
        <v>1105</v>
      </c>
      <c r="G36" s="1914" t="s">
        <v>1184</v>
      </c>
      <c r="H36" s="1914"/>
      <c r="I36" s="1914"/>
    </row>
    <row r="37" spans="1:9" ht="15.75">
      <c r="A37" s="1912" t="s">
        <v>1371</v>
      </c>
      <c r="B37" s="1912"/>
      <c r="C37" s="1912"/>
      <c r="D37" s="1913"/>
      <c r="E37" s="565"/>
      <c r="F37" s="562" t="s">
        <v>1105</v>
      </c>
      <c r="G37" s="1914" t="s">
        <v>1184</v>
      </c>
      <c r="H37" s="1914"/>
      <c r="I37" s="1914"/>
    </row>
    <row r="38" spans="1:9" ht="15.75">
      <c r="A38" s="1912" t="s">
        <v>1112</v>
      </c>
      <c r="B38" s="1912"/>
      <c r="C38" s="1912"/>
      <c r="D38" s="1913"/>
      <c r="E38" s="565">
        <v>126235.06</v>
      </c>
      <c r="F38" s="562" t="s">
        <v>1105</v>
      </c>
      <c r="G38" s="716" t="s">
        <v>1065</v>
      </c>
      <c r="H38" s="716"/>
      <c r="I38" s="716"/>
    </row>
    <row r="39" spans="1:9" ht="15.75">
      <c r="A39" s="1912" t="s">
        <v>1113</v>
      </c>
      <c r="B39" s="1912"/>
      <c r="C39" s="1912"/>
      <c r="D39" s="1913"/>
      <c r="E39" s="565">
        <v>-22449.19</v>
      </c>
      <c r="F39" s="562" t="s">
        <v>1105</v>
      </c>
      <c r="G39" s="716" t="s">
        <v>1308</v>
      </c>
      <c r="H39" s="716"/>
      <c r="I39" s="716"/>
    </row>
    <row r="40" spans="1:9" ht="15.75">
      <c r="A40" s="1912" t="s">
        <v>1114</v>
      </c>
      <c r="B40" s="1912"/>
      <c r="C40" s="1912"/>
      <c r="D40" s="1913"/>
      <c r="E40" s="565">
        <v>-3785.87</v>
      </c>
      <c r="F40" s="562" t="s">
        <v>1105</v>
      </c>
      <c r="G40" s="716" t="s">
        <v>1065</v>
      </c>
      <c r="H40" s="716"/>
      <c r="I40" s="716"/>
    </row>
    <row r="41" spans="1:9" ht="15.75">
      <c r="A41" s="1912" t="s">
        <v>1115</v>
      </c>
      <c r="B41" s="1912"/>
      <c r="C41" s="1912"/>
      <c r="D41" s="1913"/>
      <c r="E41" s="565">
        <v>22678.6</v>
      </c>
      <c r="F41" s="562" t="s">
        <v>1105</v>
      </c>
      <c r="G41" s="716" t="s">
        <v>1066</v>
      </c>
      <c r="H41" s="716"/>
      <c r="I41" s="716"/>
    </row>
    <row r="42" spans="1:9" ht="15.75">
      <c r="A42" s="1912" t="s">
        <v>1116</v>
      </c>
      <c r="B42" s="1912"/>
      <c r="C42" s="1912"/>
      <c r="D42" s="1913"/>
      <c r="E42" s="565">
        <v>-17051.86</v>
      </c>
      <c r="F42" s="562" t="s">
        <v>1105</v>
      </c>
      <c r="G42" s="566" t="s">
        <v>1309</v>
      </c>
      <c r="H42" s="566"/>
      <c r="I42" s="566"/>
    </row>
    <row r="43" spans="1:9" ht="15.75">
      <c r="A43" s="1912" t="s">
        <v>1117</v>
      </c>
      <c r="B43" s="1912"/>
      <c r="C43" s="1912"/>
      <c r="D43" s="1913"/>
      <c r="E43" s="565">
        <v>-5626.74</v>
      </c>
      <c r="F43" s="562" t="s">
        <v>1105</v>
      </c>
      <c r="G43" s="1914" t="s">
        <v>1199</v>
      </c>
      <c r="H43" s="1914"/>
      <c r="I43" s="1914"/>
    </row>
    <row r="44" spans="1:9" ht="15.75">
      <c r="A44" s="1912" t="s">
        <v>1310</v>
      </c>
      <c r="B44" s="1912"/>
      <c r="C44" s="1912"/>
      <c r="D44" s="1913"/>
      <c r="E44" s="565"/>
      <c r="F44" s="562" t="s">
        <v>1105</v>
      </c>
      <c r="G44" s="1914" t="s">
        <v>1066</v>
      </c>
      <c r="H44" s="1914"/>
      <c r="I44" s="1914"/>
    </row>
    <row r="45" spans="1:9" ht="15.75">
      <c r="A45" s="1912" t="s">
        <v>1182</v>
      </c>
      <c r="B45" s="1912"/>
      <c r="C45" s="1912"/>
      <c r="D45" s="1913"/>
      <c r="E45" s="565"/>
      <c r="F45" s="562" t="s">
        <v>1105</v>
      </c>
      <c r="G45" s="1914" t="s">
        <v>1178</v>
      </c>
      <c r="H45" s="1914"/>
      <c r="I45" s="1914"/>
    </row>
    <row r="46" spans="1:9" ht="15.75">
      <c r="A46" s="1912" t="s">
        <v>1311</v>
      </c>
      <c r="B46" s="1912"/>
      <c r="C46" s="1912"/>
      <c r="D46" s="1913"/>
      <c r="E46" s="565"/>
      <c r="F46" s="562" t="s">
        <v>1105</v>
      </c>
      <c r="G46" s="1914" t="s">
        <v>1178</v>
      </c>
      <c r="H46" s="1914"/>
      <c r="I46" s="1914"/>
    </row>
    <row r="47" spans="1:9" ht="15.75">
      <c r="A47" s="1912" t="s">
        <v>1312</v>
      </c>
      <c r="B47" s="1912"/>
      <c r="C47" s="1912"/>
      <c r="D47" s="1913"/>
      <c r="E47" s="565"/>
      <c r="F47" s="562" t="s">
        <v>1105</v>
      </c>
      <c r="G47" s="716" t="s">
        <v>1313</v>
      </c>
      <c r="H47" s="716"/>
      <c r="I47" s="716"/>
    </row>
    <row r="48" spans="1:9" ht="15.75">
      <c r="A48" s="1912" t="s">
        <v>1314</v>
      </c>
      <c r="B48" s="1912"/>
      <c r="C48" s="1912"/>
      <c r="D48" s="1913"/>
      <c r="E48" s="565"/>
      <c r="F48" s="562" t="s">
        <v>1105</v>
      </c>
      <c r="G48" s="716" t="s">
        <v>1313</v>
      </c>
      <c r="H48" s="716"/>
      <c r="I48" s="716"/>
    </row>
    <row r="49" spans="1:9" ht="15.75">
      <c r="A49" s="1912" t="s">
        <v>1380</v>
      </c>
      <c r="B49" s="1912"/>
      <c r="C49" s="1912"/>
      <c r="D49" s="1912"/>
      <c r="E49" s="565"/>
      <c r="F49" s="562" t="s">
        <v>1105</v>
      </c>
      <c r="G49" s="739" t="s">
        <v>1278</v>
      </c>
      <c r="H49" s="739"/>
      <c r="I49" s="739"/>
    </row>
    <row r="50" spans="1:9" ht="15.75">
      <c r="A50" s="1912" t="s">
        <v>1273</v>
      </c>
      <c r="B50" s="1912"/>
      <c r="C50" s="1912"/>
      <c r="D50" s="1912"/>
      <c r="E50" s="565"/>
      <c r="F50" s="562" t="s">
        <v>1105</v>
      </c>
      <c r="G50" s="716" t="s">
        <v>1171</v>
      </c>
      <c r="H50" s="716"/>
      <c r="I50" s="716"/>
    </row>
    <row r="51" spans="1:9" ht="15.75">
      <c r="A51" s="1912" t="s">
        <v>1170</v>
      </c>
      <c r="B51" s="1912"/>
      <c r="C51" s="1912"/>
      <c r="D51" s="1912"/>
      <c r="E51" s="565"/>
      <c r="F51" s="562" t="s">
        <v>1105</v>
      </c>
      <c r="G51" s="716" t="s">
        <v>1136</v>
      </c>
      <c r="H51" s="716"/>
      <c r="I51" s="716"/>
    </row>
    <row r="52" spans="1:9" ht="15.75">
      <c r="A52" s="1912" t="s">
        <v>1394</v>
      </c>
      <c r="B52" s="1912"/>
      <c r="C52" s="1912"/>
      <c r="D52" s="1912"/>
      <c r="E52" s="565"/>
      <c r="F52" s="562" t="s">
        <v>1105</v>
      </c>
      <c r="G52" s="745" t="s">
        <v>1376</v>
      </c>
      <c r="H52" s="745"/>
      <c r="I52" s="745"/>
    </row>
    <row r="53" spans="1:9" ht="15.75">
      <c r="A53" s="1912" t="s">
        <v>1191</v>
      </c>
      <c r="B53" s="1912"/>
      <c r="C53" s="1912"/>
      <c r="D53" s="1912"/>
      <c r="E53" s="565"/>
      <c r="F53" s="562" t="s">
        <v>1105</v>
      </c>
      <c r="G53" s="716" t="s">
        <v>1192</v>
      </c>
      <c r="H53" s="716"/>
      <c r="I53" s="716"/>
    </row>
    <row r="54" spans="1:9" ht="15.75">
      <c r="A54" s="1912" t="s">
        <v>1315</v>
      </c>
      <c r="B54" s="1912"/>
      <c r="C54" s="1912"/>
      <c r="D54" s="1913"/>
      <c r="E54" s="565"/>
      <c r="F54" s="562" t="s">
        <v>1105</v>
      </c>
      <c r="G54" s="566" t="s">
        <v>1316</v>
      </c>
      <c r="H54" s="566"/>
      <c r="I54" s="566"/>
    </row>
    <row r="55" spans="1:9" ht="15.75">
      <c r="A55" s="1912" t="s">
        <v>1193</v>
      </c>
      <c r="B55" s="1912"/>
      <c r="C55" s="1912"/>
      <c r="D55" s="1913"/>
      <c r="E55" s="565"/>
      <c r="F55" s="562" t="s">
        <v>1105</v>
      </c>
      <c r="G55" s="716" t="s">
        <v>1313</v>
      </c>
      <c r="H55" s="716"/>
      <c r="I55" s="716"/>
    </row>
    <row r="56" spans="1:9" ht="15.75">
      <c r="A56" s="1912" t="s">
        <v>1194</v>
      </c>
      <c r="B56" s="1912"/>
      <c r="C56" s="1912"/>
      <c r="D56" s="1913"/>
      <c r="E56" s="565"/>
      <c r="F56" s="562" t="s">
        <v>1105</v>
      </c>
      <c r="G56" s="716" t="s">
        <v>1313</v>
      </c>
      <c r="H56" s="716"/>
      <c r="I56" s="716"/>
    </row>
    <row r="57" spans="1:9" ht="15.75">
      <c r="A57" s="1912" t="s">
        <v>1195</v>
      </c>
      <c r="B57" s="1912"/>
      <c r="C57" s="1912"/>
      <c r="D57" s="1913"/>
      <c r="E57" s="565"/>
      <c r="F57" s="562" t="s">
        <v>1105</v>
      </c>
      <c r="G57" s="716"/>
      <c r="H57" s="716"/>
      <c r="I57" s="716"/>
    </row>
    <row r="58" spans="1:9" ht="15.75">
      <c r="A58" s="1912" t="s">
        <v>1118</v>
      </c>
      <c r="B58" s="1912"/>
      <c r="C58" s="1912"/>
      <c r="D58" s="1912"/>
      <c r="E58" s="565"/>
      <c r="F58" s="562" t="s">
        <v>1105</v>
      </c>
      <c r="G58" s="716" t="s">
        <v>1274</v>
      </c>
      <c r="H58" s="716"/>
      <c r="I58" s="716"/>
    </row>
    <row r="59" spans="1:9" ht="15.75">
      <c r="A59" s="1912" t="s">
        <v>1317</v>
      </c>
      <c r="B59" s="1912"/>
      <c r="C59" s="1912"/>
      <c r="D59" s="1912"/>
      <c r="E59" s="565"/>
      <c r="F59" s="562" t="s">
        <v>1105</v>
      </c>
      <c r="G59" s="716" t="s">
        <v>1318</v>
      </c>
      <c r="H59" s="716"/>
      <c r="I59" s="716"/>
    </row>
    <row r="60" spans="1:9" ht="15.75">
      <c r="A60" s="1912" t="s">
        <v>1275</v>
      </c>
      <c r="B60" s="1912"/>
      <c r="C60" s="1912"/>
      <c r="D60" s="1912"/>
      <c r="E60" s="565"/>
      <c r="F60" s="562" t="s">
        <v>1105</v>
      </c>
      <c r="G60" s="716" t="s">
        <v>1187</v>
      </c>
      <c r="H60" s="716"/>
      <c r="I60" s="716"/>
    </row>
    <row r="61" spans="1:9" ht="15.75">
      <c r="A61" s="1912" t="s">
        <v>1276</v>
      </c>
      <c r="B61" s="1912"/>
      <c r="C61" s="1912"/>
      <c r="D61" s="1912"/>
      <c r="E61" s="565"/>
      <c r="F61" s="562" t="s">
        <v>1105</v>
      </c>
      <c r="G61" s="716" t="s">
        <v>1277</v>
      </c>
      <c r="H61" s="716"/>
      <c r="I61" s="716"/>
    </row>
    <row r="62" spans="1:9" ht="15.75">
      <c r="A62" s="1912" t="s">
        <v>1119</v>
      </c>
      <c r="B62" s="1912"/>
      <c r="C62" s="1912"/>
      <c r="D62" s="1912"/>
      <c r="E62" s="565"/>
      <c r="F62" s="562" t="s">
        <v>1105</v>
      </c>
      <c r="G62" s="716" t="s">
        <v>1318</v>
      </c>
      <c r="H62" s="716"/>
      <c r="I62" s="716"/>
    </row>
    <row r="63" spans="1:9" ht="15.75">
      <c r="A63" s="1912" t="s">
        <v>1120</v>
      </c>
      <c r="B63" s="1912"/>
      <c r="C63" s="1912"/>
      <c r="D63" s="1912"/>
      <c r="E63" s="565"/>
      <c r="F63" s="562" t="s">
        <v>1105</v>
      </c>
      <c r="G63" s="716" t="s">
        <v>1121</v>
      </c>
      <c r="H63" s="716"/>
      <c r="I63" s="716"/>
    </row>
    <row r="64" spans="1:9" ht="15.75">
      <c r="A64" s="1912" t="s">
        <v>1122</v>
      </c>
      <c r="B64" s="1912"/>
      <c r="C64" s="1912"/>
      <c r="D64" s="1912"/>
      <c r="E64" s="565"/>
      <c r="F64" s="562" t="s">
        <v>1105</v>
      </c>
      <c r="G64" s="716" t="s">
        <v>1123</v>
      </c>
      <c r="H64" s="716"/>
      <c r="I64" s="716"/>
    </row>
    <row r="65" spans="1:9" ht="15.75">
      <c r="A65" s="1912" t="s">
        <v>1319</v>
      </c>
      <c r="B65" s="1912"/>
      <c r="C65" s="1912"/>
      <c r="D65" s="1912"/>
      <c r="E65" s="565"/>
      <c r="F65" s="562" t="s">
        <v>1105</v>
      </c>
      <c r="G65" s="716" t="s">
        <v>1320</v>
      </c>
      <c r="H65" s="716"/>
      <c r="I65" s="716"/>
    </row>
    <row r="66" spans="1:9" ht="15.75">
      <c r="A66" s="1912" t="s">
        <v>1124</v>
      </c>
      <c r="B66" s="1912"/>
      <c r="C66" s="1912"/>
      <c r="D66" s="1912"/>
      <c r="E66" s="565"/>
      <c r="F66" s="562" t="s">
        <v>1105</v>
      </c>
      <c r="G66" s="716" t="s">
        <v>1278</v>
      </c>
      <c r="H66" s="716"/>
      <c r="I66" s="716"/>
    </row>
    <row r="67" spans="1:9" ht="15.75">
      <c r="A67" s="1912" t="s">
        <v>1125</v>
      </c>
      <c r="B67" s="1912"/>
      <c r="C67" s="1912"/>
      <c r="D67" s="1912"/>
      <c r="E67" s="565"/>
      <c r="F67" s="562" t="s">
        <v>1105</v>
      </c>
      <c r="G67" s="716" t="s">
        <v>1321</v>
      </c>
      <c r="H67" s="716"/>
      <c r="I67" s="716"/>
    </row>
    <row r="68" spans="1:9" ht="15.75">
      <c r="A68" s="1912" t="s">
        <v>1209</v>
      </c>
      <c r="B68" s="1912"/>
      <c r="C68" s="1912"/>
      <c r="D68" s="1912"/>
      <c r="E68" s="565"/>
      <c r="F68" s="562" t="s">
        <v>1105</v>
      </c>
      <c r="G68" s="716" t="s">
        <v>1210</v>
      </c>
      <c r="H68" s="716"/>
      <c r="I68" s="716"/>
    </row>
    <row r="69" spans="1:9" ht="15.75">
      <c r="A69" s="1912" t="s">
        <v>1126</v>
      </c>
      <c r="B69" s="1912"/>
      <c r="C69" s="1912"/>
      <c r="D69" s="1912"/>
      <c r="E69" s="565"/>
      <c r="F69" s="562" t="s">
        <v>1105</v>
      </c>
      <c r="G69" s="716" t="s">
        <v>1322</v>
      </c>
      <c r="H69" s="716"/>
      <c r="I69" s="716"/>
    </row>
    <row r="70" spans="1:9" ht="15.75">
      <c r="A70" s="1912" t="s">
        <v>1127</v>
      </c>
      <c r="B70" s="1912"/>
      <c r="C70" s="1912"/>
      <c r="D70" s="1912"/>
      <c r="E70" s="565"/>
      <c r="F70" s="562" t="s">
        <v>1105</v>
      </c>
      <c r="G70" s="716" t="s">
        <v>1323</v>
      </c>
      <c r="H70" s="716"/>
      <c r="I70" s="716"/>
    </row>
    <row r="71" spans="1:9" ht="15.75">
      <c r="A71" s="1912" t="s">
        <v>1128</v>
      </c>
      <c r="B71" s="1912"/>
      <c r="C71" s="1912"/>
      <c r="D71" s="1912"/>
      <c r="E71" s="565"/>
      <c r="F71" s="562" t="s">
        <v>1105</v>
      </c>
      <c r="G71" s="716" t="s">
        <v>1196</v>
      </c>
      <c r="H71" s="716"/>
      <c r="I71" s="716"/>
    </row>
    <row r="72" spans="1:9" ht="15.75">
      <c r="A72" s="1912" t="s">
        <v>1129</v>
      </c>
      <c r="B72" s="1912"/>
      <c r="C72" s="1912"/>
      <c r="D72" s="1912"/>
      <c r="E72" s="565"/>
      <c r="F72" s="562" t="s">
        <v>1105</v>
      </c>
      <c r="G72" s="716" t="s">
        <v>1376</v>
      </c>
      <c r="H72" s="716"/>
      <c r="I72" s="716"/>
    </row>
    <row r="73" spans="1:9" ht="15.75">
      <c r="A73" s="1912" t="s">
        <v>1324</v>
      </c>
      <c r="B73" s="1912"/>
      <c r="C73" s="1912"/>
      <c r="D73" s="1912"/>
      <c r="E73" s="565"/>
      <c r="F73" s="562" t="s">
        <v>1105</v>
      </c>
      <c r="G73" s="716" t="s">
        <v>1325</v>
      </c>
      <c r="H73" s="716"/>
      <c r="I73" s="716"/>
    </row>
    <row r="74" spans="1:9" ht="15.75">
      <c r="A74" s="1912" t="s">
        <v>1130</v>
      </c>
      <c r="B74" s="1912"/>
      <c r="C74" s="1912"/>
      <c r="D74" s="1912"/>
      <c r="E74" s="565"/>
      <c r="F74" s="562" t="s">
        <v>1105</v>
      </c>
      <c r="G74" s="566" t="s">
        <v>1326</v>
      </c>
      <c r="H74" s="566"/>
      <c r="I74" s="566"/>
    </row>
    <row r="75" spans="1:9" ht="15.75">
      <c r="A75" s="717"/>
      <c r="B75" s="717"/>
      <c r="C75" s="717"/>
      <c r="D75" s="717"/>
      <c r="E75" s="567">
        <f>SUM(E33:E74)</f>
        <v>0</v>
      </c>
      <c r="F75" s="564" t="s">
        <v>1105</v>
      </c>
      <c r="G75" s="566"/>
      <c r="H75" s="566"/>
      <c r="I75" s="566"/>
    </row>
    <row r="76" spans="1:9" ht="15.75">
      <c r="A76" s="1912" t="s">
        <v>1107</v>
      </c>
      <c r="B76" s="1912"/>
      <c r="C76" s="1912"/>
      <c r="D76" s="1912"/>
      <c r="E76" s="1912"/>
      <c r="F76" s="1912"/>
      <c r="G76" s="1912"/>
      <c r="H76" s="1912"/>
      <c r="I76" s="1912"/>
    </row>
    <row r="77" spans="1:9" ht="15.75">
      <c r="A77" s="1912" t="s">
        <v>1131</v>
      </c>
      <c r="B77" s="1912"/>
      <c r="C77" s="1912"/>
      <c r="D77" s="1913"/>
      <c r="E77" s="629"/>
      <c r="F77" s="562" t="s">
        <v>1105</v>
      </c>
      <c r="G77" s="566" t="s">
        <v>1197</v>
      </c>
      <c r="H77" s="566"/>
      <c r="I77" s="566"/>
    </row>
    <row r="78" spans="1:9" ht="15.75">
      <c r="A78" s="1912" t="s">
        <v>1132</v>
      </c>
      <c r="B78" s="1912"/>
      <c r="C78" s="1912"/>
      <c r="D78" s="1913"/>
      <c r="E78" s="629"/>
      <c r="F78" s="562" t="s">
        <v>1105</v>
      </c>
      <c r="G78" s="566" t="s">
        <v>1198</v>
      </c>
      <c r="H78" s="566"/>
      <c r="I78" s="566"/>
    </row>
    <row r="79" spans="1:9" ht="15.75">
      <c r="A79" s="1912" t="s">
        <v>1133</v>
      </c>
      <c r="B79" s="1912"/>
      <c r="C79" s="1912"/>
      <c r="D79" s="1913"/>
      <c r="E79" s="565"/>
      <c r="F79" s="562" t="s">
        <v>1105</v>
      </c>
      <c r="G79" s="566" t="s">
        <v>1199</v>
      </c>
      <c r="H79" s="566"/>
      <c r="I79" s="566"/>
    </row>
    <row r="80" spans="1:9" ht="15.75">
      <c r="A80" s="1912" t="s">
        <v>1355</v>
      </c>
      <c r="B80" s="1912"/>
      <c r="C80" s="1912"/>
      <c r="D80" s="1912"/>
      <c r="E80" s="720"/>
      <c r="F80" s="562" t="s">
        <v>1105</v>
      </c>
      <c r="G80" s="566" t="s">
        <v>1274</v>
      </c>
      <c r="H80" s="566"/>
      <c r="I80" s="566"/>
    </row>
    <row r="81" spans="1:9" ht="15.75">
      <c r="A81" s="1912" t="s">
        <v>1327</v>
      </c>
      <c r="B81" s="1912"/>
      <c r="C81" s="1912"/>
      <c r="D81" s="1912"/>
      <c r="E81" s="720"/>
      <c r="F81" s="562" t="s">
        <v>1105</v>
      </c>
      <c r="G81" s="566" t="s">
        <v>1328</v>
      </c>
      <c r="H81" s="566"/>
      <c r="I81" s="566"/>
    </row>
    <row r="82" spans="1:9" ht="15.75">
      <c r="A82" s="1912" t="s">
        <v>1186</v>
      </c>
      <c r="B82" s="1912"/>
      <c r="C82" s="1912"/>
      <c r="D82" s="1912"/>
      <c r="E82" s="565"/>
      <c r="F82" s="562" t="s">
        <v>1105</v>
      </c>
      <c r="G82" s="566" t="s">
        <v>1329</v>
      </c>
      <c r="H82" s="566"/>
      <c r="I82" s="566"/>
    </row>
    <row r="83" spans="1:9" ht="15.75">
      <c r="A83" s="1912" t="s">
        <v>1330</v>
      </c>
      <c r="B83" s="1912"/>
      <c r="C83" s="1912"/>
      <c r="D83" s="1912"/>
      <c r="E83" s="565"/>
      <c r="F83" s="562" t="s">
        <v>1105</v>
      </c>
      <c r="G83" s="566" t="s">
        <v>1121</v>
      </c>
      <c r="H83" s="566"/>
      <c r="I83" s="566"/>
    </row>
    <row r="84" spans="1:9" ht="15.75">
      <c r="A84" s="1912" t="s">
        <v>1183</v>
      </c>
      <c r="B84" s="1912"/>
      <c r="C84" s="1912"/>
      <c r="D84" s="1912"/>
      <c r="E84" s="565"/>
      <c r="F84" s="562" t="s">
        <v>1105</v>
      </c>
      <c r="G84" s="566" t="s">
        <v>1177</v>
      </c>
      <c r="H84" s="566"/>
      <c r="I84" s="566"/>
    </row>
    <row r="85" spans="1:9" ht="15.75">
      <c r="A85" s="1912" t="s">
        <v>1172</v>
      </c>
      <c r="B85" s="1912"/>
      <c r="C85" s="1912"/>
      <c r="D85" s="1912"/>
      <c r="E85" s="565"/>
      <c r="F85" s="562" t="s">
        <v>1105</v>
      </c>
      <c r="G85" s="566" t="s">
        <v>1278</v>
      </c>
      <c r="H85" s="566"/>
      <c r="I85" s="566"/>
    </row>
    <row r="86" spans="1:9" ht="15.75">
      <c r="A86" s="1912" t="s">
        <v>1134</v>
      </c>
      <c r="B86" s="1912"/>
      <c r="C86" s="1912"/>
      <c r="D86" s="1912"/>
      <c r="E86" s="720"/>
      <c r="F86" s="562" t="s">
        <v>1105</v>
      </c>
      <c r="G86" s="566" t="s">
        <v>1356</v>
      </c>
      <c r="H86" s="566"/>
      <c r="I86" s="566"/>
    </row>
    <row r="87" spans="1:9" ht="15.75">
      <c r="A87" s="1912" t="s">
        <v>1135</v>
      </c>
      <c r="B87" s="1912"/>
      <c r="C87" s="1912"/>
      <c r="D87" s="1912"/>
      <c r="E87" s="565"/>
      <c r="F87" s="562" t="s">
        <v>1105</v>
      </c>
      <c r="G87" s="566" t="s">
        <v>1404</v>
      </c>
      <c r="H87" s="566"/>
      <c r="I87" s="566"/>
    </row>
    <row r="88" spans="1:9" ht="15.75">
      <c r="A88" s="1912" t="s">
        <v>1137</v>
      </c>
      <c r="B88" s="1912"/>
      <c r="C88" s="1912"/>
      <c r="D88" s="1912"/>
      <c r="E88" s="565"/>
      <c r="F88" s="562" t="s">
        <v>1105</v>
      </c>
      <c r="G88" s="566" t="s">
        <v>1331</v>
      </c>
      <c r="H88" s="566"/>
      <c r="I88" s="566"/>
    </row>
    <row r="89" spans="1:9" ht="15.75">
      <c r="A89" s="1912" t="s">
        <v>1332</v>
      </c>
      <c r="B89" s="1912"/>
      <c r="C89" s="1912"/>
      <c r="D89" s="1912"/>
      <c r="E89" s="565"/>
      <c r="F89" s="562" t="s">
        <v>1105</v>
      </c>
      <c r="G89" s="566" t="s">
        <v>1196</v>
      </c>
      <c r="H89" s="566"/>
      <c r="I89" s="566"/>
    </row>
    <row r="90" spans="1:9" ht="15.75">
      <c r="A90" s="1912" t="s">
        <v>1138</v>
      </c>
      <c r="B90" s="1912"/>
      <c r="C90" s="1912"/>
      <c r="D90" s="1912"/>
      <c r="E90" s="565"/>
      <c r="F90" s="562" t="s">
        <v>1105</v>
      </c>
      <c r="G90" s="566" t="s">
        <v>1333</v>
      </c>
      <c r="H90" s="566"/>
      <c r="I90" s="566"/>
    </row>
    <row r="91" spans="1:9" ht="15.75">
      <c r="A91" s="1912" t="s">
        <v>1207</v>
      </c>
      <c r="B91" s="1912"/>
      <c r="C91" s="1912"/>
      <c r="D91" s="1912"/>
      <c r="E91" s="565"/>
      <c r="F91" s="562" t="s">
        <v>1105</v>
      </c>
      <c r="G91" s="566" t="s">
        <v>1206</v>
      </c>
      <c r="H91" s="566"/>
      <c r="I91" s="566"/>
    </row>
    <row r="92" spans="1:9" ht="15.75">
      <c r="A92" s="1912" t="s">
        <v>1334</v>
      </c>
      <c r="B92" s="1912"/>
      <c r="C92" s="1912"/>
      <c r="D92" s="1912"/>
      <c r="E92" s="565"/>
      <c r="F92" s="562" t="s">
        <v>1105</v>
      </c>
      <c r="G92" s="566" t="s">
        <v>1335</v>
      </c>
      <c r="H92" s="566"/>
      <c r="I92" s="566"/>
    </row>
    <row r="93" spans="1:9" ht="15.75">
      <c r="A93" s="717"/>
      <c r="B93" s="717"/>
      <c r="C93" s="717"/>
      <c r="D93" s="717"/>
      <c r="E93" s="721">
        <f>SUM(E77:E92)</f>
        <v>0</v>
      </c>
      <c r="F93" s="564" t="s">
        <v>1105</v>
      </c>
      <c r="G93" s="566"/>
      <c r="H93" s="566"/>
      <c r="I93" s="566"/>
    </row>
    <row r="94" spans="1:9" ht="15.75">
      <c r="A94" s="1912" t="s">
        <v>1106</v>
      </c>
      <c r="B94" s="1912"/>
      <c r="C94" s="1912"/>
      <c r="D94" s="1912"/>
      <c r="E94" s="1912"/>
      <c r="F94" s="1912"/>
      <c r="G94" s="1912"/>
      <c r="H94" s="1912"/>
      <c r="I94" s="1912"/>
    </row>
    <row r="95" spans="1:9" ht="15.75">
      <c r="A95" s="1912" t="s">
        <v>1142</v>
      </c>
      <c r="B95" s="1912"/>
      <c r="C95" s="1912"/>
      <c r="D95" s="1912"/>
      <c r="E95" s="565"/>
      <c r="F95" s="717" t="s">
        <v>1105</v>
      </c>
      <c r="G95" s="717" t="s">
        <v>1139</v>
      </c>
      <c r="H95" s="717"/>
      <c r="I95" s="717"/>
    </row>
    <row r="96" spans="1:9" ht="15.75">
      <c r="A96" s="1912" t="s">
        <v>1143</v>
      </c>
      <c r="B96" s="1912"/>
      <c r="C96" s="1912"/>
      <c r="D96" s="1912"/>
      <c r="E96" s="565"/>
      <c r="F96" s="717" t="s">
        <v>1105</v>
      </c>
      <c r="G96" s="717"/>
      <c r="H96" s="717"/>
      <c r="I96" s="717"/>
    </row>
    <row r="97" spans="1:9" ht="15.75">
      <c r="A97" s="1912" t="s">
        <v>1386</v>
      </c>
      <c r="B97" s="1912"/>
      <c r="C97" s="1912"/>
      <c r="D97" s="1912"/>
      <c r="E97" s="565"/>
      <c r="F97" s="741" t="s">
        <v>1105</v>
      </c>
      <c r="G97" s="741" t="s">
        <v>1388</v>
      </c>
      <c r="H97" s="741"/>
      <c r="I97" s="741"/>
    </row>
    <row r="98" spans="1:9" ht="15.75">
      <c r="A98" s="1912" t="s">
        <v>1387</v>
      </c>
      <c r="B98" s="1912"/>
      <c r="C98" s="1912"/>
      <c r="D98" s="1912"/>
      <c r="E98" s="565"/>
      <c r="F98" s="741" t="s">
        <v>1105</v>
      </c>
      <c r="G98" s="741"/>
      <c r="H98" s="741"/>
      <c r="I98" s="741"/>
    </row>
    <row r="99" spans="1:9" ht="15.75">
      <c r="A99" s="1911" t="s">
        <v>1401</v>
      </c>
      <c r="B99" s="1911"/>
      <c r="C99" s="1911"/>
      <c r="D99" s="1911"/>
      <c r="E99" s="747"/>
      <c r="F99" s="746" t="s">
        <v>1105</v>
      </c>
      <c r="G99" s="746" t="s">
        <v>1383</v>
      </c>
      <c r="H99" s="746"/>
      <c r="I99" s="746"/>
    </row>
    <row r="100" spans="1:9" ht="15.75">
      <c r="A100" s="1911" t="s">
        <v>1402</v>
      </c>
      <c r="B100" s="1911"/>
      <c r="C100" s="1911"/>
      <c r="D100" s="1911"/>
      <c r="E100" s="747"/>
      <c r="F100" s="746" t="s">
        <v>1105</v>
      </c>
      <c r="G100" s="746"/>
      <c r="H100" s="746"/>
      <c r="I100" s="746"/>
    </row>
    <row r="101" spans="1:9" ht="15.75">
      <c r="A101" s="1911" t="s">
        <v>1405</v>
      </c>
      <c r="B101" s="1911"/>
      <c r="C101" s="1911"/>
      <c r="D101" s="1911"/>
      <c r="E101" s="565">
        <v>2984.69</v>
      </c>
      <c r="F101" s="562" t="s">
        <v>1105</v>
      </c>
      <c r="G101" s="748" t="s">
        <v>1178</v>
      </c>
      <c r="H101" s="748"/>
      <c r="I101" s="748"/>
    </row>
    <row r="102" spans="1:9" ht="15.75">
      <c r="A102" s="1911" t="s">
        <v>1406</v>
      </c>
      <c r="B102" s="1911"/>
      <c r="C102" s="1911"/>
      <c r="D102" s="1911"/>
      <c r="E102" s="565"/>
      <c r="F102" s="562" t="s">
        <v>1105</v>
      </c>
      <c r="G102" s="748"/>
      <c r="H102" s="748"/>
      <c r="I102" s="748"/>
    </row>
    <row r="103" spans="1:9" ht="15.75">
      <c r="A103" s="1911" t="s">
        <v>1357</v>
      </c>
      <c r="B103" s="1911"/>
      <c r="C103" s="1911"/>
      <c r="D103" s="1911"/>
      <c r="E103" s="565">
        <v>-2984.69</v>
      </c>
      <c r="F103" s="562" t="s">
        <v>1105</v>
      </c>
      <c r="G103" s="717"/>
      <c r="H103" s="717"/>
      <c r="I103" s="717"/>
    </row>
    <row r="104" spans="1:9" ht="15.75">
      <c r="A104" s="1911" t="s">
        <v>1279</v>
      </c>
      <c r="B104" s="1911"/>
      <c r="C104" s="1911"/>
      <c r="D104" s="1911"/>
      <c r="E104" s="565"/>
      <c r="F104" s="562" t="s">
        <v>1105</v>
      </c>
      <c r="G104" s="717" t="s">
        <v>1336</v>
      </c>
      <c r="H104" s="717"/>
      <c r="I104" s="717"/>
    </row>
    <row r="105" spans="1:9" ht="15.75">
      <c r="A105" s="1911" t="s">
        <v>1337</v>
      </c>
      <c r="B105" s="1911"/>
      <c r="C105" s="1911"/>
      <c r="D105" s="1911"/>
      <c r="E105" s="565"/>
      <c r="F105" s="562" t="s">
        <v>1105</v>
      </c>
      <c r="G105" s="717"/>
      <c r="H105" s="717"/>
      <c r="I105" s="717"/>
    </row>
    <row r="106" spans="1:9" ht="15.75">
      <c r="A106" s="1911" t="s">
        <v>1279</v>
      </c>
      <c r="B106" s="1911"/>
      <c r="C106" s="1911"/>
      <c r="D106" s="1911"/>
      <c r="E106" s="565"/>
      <c r="F106" s="562" t="s">
        <v>1105</v>
      </c>
      <c r="G106" s="717" t="s">
        <v>1280</v>
      </c>
      <c r="H106" s="717"/>
      <c r="I106" s="717"/>
    </row>
    <row r="107" spans="1:9" ht="15.75">
      <c r="A107" s="1911" t="s">
        <v>1337</v>
      </c>
      <c r="B107" s="1911"/>
      <c r="C107" s="1911"/>
      <c r="D107" s="1911"/>
      <c r="E107" s="565"/>
      <c r="F107" s="562" t="s">
        <v>1105</v>
      </c>
      <c r="G107" s="717"/>
      <c r="H107" s="717"/>
      <c r="I107" s="717"/>
    </row>
    <row r="108" spans="1:9" ht="15.75">
      <c r="A108" s="1912" t="s">
        <v>1398</v>
      </c>
      <c r="B108" s="1912"/>
      <c r="C108" s="1912"/>
      <c r="D108" s="1912"/>
      <c r="E108" s="565"/>
      <c r="F108" s="717" t="s">
        <v>1105</v>
      </c>
      <c r="G108" s="717" t="s">
        <v>1399</v>
      </c>
      <c r="H108" s="717"/>
      <c r="I108" s="717"/>
    </row>
    <row r="109" spans="1:9" ht="15.75">
      <c r="A109" s="1912" t="s">
        <v>1375</v>
      </c>
      <c r="B109" s="1912"/>
      <c r="C109" s="1912"/>
      <c r="D109" s="1912"/>
      <c r="E109" s="565"/>
      <c r="F109" s="733" t="s">
        <v>1105</v>
      </c>
      <c r="G109" s="733" t="s">
        <v>1389</v>
      </c>
      <c r="H109" s="733"/>
      <c r="I109" s="733"/>
    </row>
    <row r="110" spans="1:9" ht="15.75">
      <c r="A110" s="1912" t="s">
        <v>1338</v>
      </c>
      <c r="B110" s="1912"/>
      <c r="C110" s="1912"/>
      <c r="D110" s="1912"/>
      <c r="E110" s="565"/>
      <c r="F110" s="717" t="s">
        <v>1105</v>
      </c>
      <c r="G110" s="717" t="s">
        <v>1339</v>
      </c>
      <c r="H110" s="717"/>
      <c r="I110" s="717"/>
    </row>
    <row r="111" spans="1:9" ht="15.75">
      <c r="A111" s="1912" t="s">
        <v>1340</v>
      </c>
      <c r="B111" s="1912"/>
      <c r="C111" s="1912"/>
      <c r="D111" s="1912"/>
      <c r="E111" s="565"/>
      <c r="F111" s="717" t="s">
        <v>1105</v>
      </c>
      <c r="G111" s="717" t="s">
        <v>1341</v>
      </c>
      <c r="H111" s="717"/>
      <c r="I111" s="717"/>
    </row>
    <row r="112" spans="1:9" ht="15.75">
      <c r="A112" s="1912" t="s">
        <v>1342</v>
      </c>
      <c r="B112" s="1912"/>
      <c r="C112" s="1912"/>
      <c r="D112" s="1912"/>
      <c r="E112" s="565"/>
      <c r="F112" s="717" t="s">
        <v>1105</v>
      </c>
      <c r="G112" s="717" t="s">
        <v>1343</v>
      </c>
      <c r="H112" s="717"/>
      <c r="I112" s="717"/>
    </row>
    <row r="113" spans="1:9" ht="15.75">
      <c r="A113" s="1912" t="s">
        <v>1392</v>
      </c>
      <c r="B113" s="1912"/>
      <c r="C113" s="1912"/>
      <c r="D113" s="1912"/>
      <c r="E113" s="565"/>
      <c r="F113" s="717" t="s">
        <v>1105</v>
      </c>
      <c r="G113" s="717" t="s">
        <v>1393</v>
      </c>
      <c r="H113" s="717"/>
      <c r="I113" s="717"/>
    </row>
    <row r="114" spans="1:9" ht="15.75">
      <c r="A114" s="1912" t="s">
        <v>1410</v>
      </c>
      <c r="B114" s="1912"/>
      <c r="C114" s="1912"/>
      <c r="D114" s="1912"/>
      <c r="E114" s="565"/>
      <c r="F114" s="750" t="s">
        <v>1105</v>
      </c>
      <c r="G114" s="750" t="s">
        <v>1411</v>
      </c>
      <c r="H114" s="750"/>
      <c r="I114" s="750"/>
    </row>
    <row r="115" spans="1:9" ht="15.75">
      <c r="A115" s="1912" t="s">
        <v>1344</v>
      </c>
      <c r="B115" s="1912"/>
      <c r="C115" s="1912"/>
      <c r="D115" s="1912"/>
      <c r="E115" s="565"/>
      <c r="F115" s="562" t="s">
        <v>1105</v>
      </c>
      <c r="G115" s="717" t="s">
        <v>1345</v>
      </c>
      <c r="H115" s="717"/>
      <c r="I115" s="717"/>
    </row>
    <row r="116" spans="1:9" ht="15.75">
      <c r="A116" s="1912" t="s">
        <v>1346</v>
      </c>
      <c r="B116" s="1912"/>
      <c r="C116" s="1912"/>
      <c r="D116" s="1912"/>
      <c r="E116" s="565"/>
      <c r="F116" s="562" t="s">
        <v>1105</v>
      </c>
      <c r="G116" s="717" t="s">
        <v>1395</v>
      </c>
      <c r="H116" s="717"/>
      <c r="I116" s="717"/>
    </row>
    <row r="117" spans="1:9" ht="15.75">
      <c r="A117" s="1912" t="s">
        <v>1344</v>
      </c>
      <c r="B117" s="1912"/>
      <c r="C117" s="1912"/>
      <c r="D117" s="1912"/>
      <c r="E117" s="565"/>
      <c r="F117" s="562" t="s">
        <v>1105</v>
      </c>
      <c r="G117" s="717"/>
      <c r="H117" s="717"/>
      <c r="I117" s="717"/>
    </row>
    <row r="118" spans="1:9" ht="15.75">
      <c r="A118" s="1912" t="s">
        <v>1348</v>
      </c>
      <c r="B118" s="1912"/>
      <c r="C118" s="1912"/>
      <c r="D118" s="1912"/>
      <c r="E118" s="565"/>
      <c r="F118" s="562" t="s">
        <v>1105</v>
      </c>
      <c r="G118" s="717" t="s">
        <v>1349</v>
      </c>
      <c r="H118" s="717"/>
      <c r="I118" s="717"/>
    </row>
    <row r="119" spans="1:9" ht="15.75">
      <c r="A119" s="1912" t="s">
        <v>1347</v>
      </c>
      <c r="B119" s="1912"/>
      <c r="C119" s="1912"/>
      <c r="D119" s="1912"/>
      <c r="E119" s="565"/>
      <c r="F119" s="562" t="s">
        <v>1105</v>
      </c>
      <c r="G119" s="717" t="s">
        <v>1345</v>
      </c>
      <c r="H119" s="717"/>
      <c r="I119" s="717"/>
    </row>
    <row r="120" spans="1:9" ht="15.75">
      <c r="A120" s="1912"/>
      <c r="B120" s="1912"/>
      <c r="C120" s="1912"/>
      <c r="D120" s="1913"/>
      <c r="E120" s="567">
        <f>SUM(E95:E119)</f>
        <v>0</v>
      </c>
      <c r="F120" s="564" t="s">
        <v>1105</v>
      </c>
      <c r="G120" s="1914"/>
      <c r="H120" s="1914"/>
      <c r="I120" s="1914"/>
    </row>
    <row r="121" spans="1:9" ht="15.75">
      <c r="A121" s="562"/>
      <c r="B121" s="562"/>
      <c r="C121" s="562"/>
      <c r="D121" s="562"/>
      <c r="E121" s="562"/>
      <c r="F121" s="562"/>
      <c r="G121" s="562"/>
      <c r="H121" s="562"/>
      <c r="I121" s="562"/>
    </row>
    <row r="122" spans="1:9" ht="15.75">
      <c r="A122" s="562"/>
      <c r="B122" s="562"/>
      <c r="C122" s="562"/>
      <c r="D122" s="562"/>
      <c r="E122" s="562"/>
      <c r="F122" s="562"/>
      <c r="G122" s="562"/>
      <c r="H122" s="562"/>
      <c r="I122" s="562"/>
    </row>
    <row r="123" spans="1:9" ht="15.75">
      <c r="A123" s="562"/>
      <c r="B123" s="562"/>
      <c r="C123" s="562"/>
      <c r="D123" s="562"/>
      <c r="E123" s="562"/>
      <c r="F123" s="562"/>
      <c r="G123" s="562"/>
      <c r="H123" s="562"/>
      <c r="I123" s="562"/>
    </row>
    <row r="124" spans="1:9" ht="15.75">
      <c r="A124" s="562"/>
      <c r="B124" s="562"/>
      <c r="C124" s="562"/>
      <c r="D124" s="562"/>
      <c r="E124" s="562"/>
      <c r="F124" s="562"/>
      <c r="G124" s="562"/>
      <c r="H124" s="562"/>
      <c r="I124" s="562"/>
    </row>
    <row r="125" spans="1:9" ht="15.75">
      <c r="A125" s="562" t="s">
        <v>1140</v>
      </c>
      <c r="B125" s="562"/>
      <c r="C125" s="562"/>
      <c r="D125" s="568"/>
      <c r="E125" s="568"/>
      <c r="F125" s="1930" t="s">
        <v>1282</v>
      </c>
      <c r="G125" s="1930"/>
      <c r="H125" s="562"/>
      <c r="I125" s="562"/>
    </row>
    <row r="126" spans="1:9" ht="15.75">
      <c r="A126" s="562"/>
      <c r="B126" s="562"/>
      <c r="C126" s="562"/>
      <c r="D126" s="562"/>
      <c r="E126" s="562"/>
      <c r="F126" s="562"/>
      <c r="G126" s="562"/>
      <c r="H126" s="562"/>
      <c r="I126" s="562"/>
    </row>
    <row r="127" spans="1:9" ht="15.75">
      <c r="A127" s="562"/>
      <c r="B127" s="562"/>
      <c r="C127" s="562"/>
      <c r="D127" s="562"/>
      <c r="E127" s="562"/>
      <c r="F127" s="562"/>
      <c r="G127" s="562"/>
      <c r="H127" s="562"/>
      <c r="I127" s="562"/>
    </row>
    <row r="128" spans="1:9" ht="15.75">
      <c r="A128" s="562" t="s">
        <v>1141</v>
      </c>
      <c r="B128" s="562"/>
      <c r="C128" s="562"/>
      <c r="D128" s="562"/>
      <c r="E128" s="562"/>
      <c r="F128" s="562"/>
      <c r="G128" s="562"/>
      <c r="H128" s="562"/>
      <c r="I128" s="562"/>
    </row>
    <row r="129" spans="1:9" ht="15.75">
      <c r="A129" s="562"/>
      <c r="B129" s="562"/>
      <c r="C129" s="562"/>
      <c r="D129" s="562"/>
      <c r="E129" s="562"/>
      <c r="F129" s="562"/>
      <c r="G129" s="562"/>
      <c r="H129" s="562"/>
      <c r="I129" s="562"/>
    </row>
    <row r="130" spans="1:9" ht="15.75">
      <c r="A130" s="562"/>
      <c r="B130" s="562"/>
      <c r="C130" s="562"/>
      <c r="D130" s="562"/>
      <c r="E130" s="562"/>
      <c r="F130" s="562"/>
      <c r="G130" s="562"/>
      <c r="H130" s="562"/>
      <c r="I130" s="562"/>
    </row>
    <row r="131" spans="1:9" ht="15.75">
      <c r="A131" s="562"/>
      <c r="B131" s="562"/>
      <c r="C131" s="562"/>
      <c r="D131" s="562"/>
      <c r="E131" s="562"/>
      <c r="F131" s="562"/>
      <c r="G131" s="562"/>
      <c r="H131" s="562"/>
      <c r="I131" s="562"/>
    </row>
    <row r="132" spans="1:9" ht="15.75">
      <c r="A132" s="562"/>
      <c r="B132" s="562"/>
      <c r="C132" s="562"/>
      <c r="D132" s="562"/>
      <c r="E132" s="562"/>
      <c r="F132" s="562"/>
      <c r="G132" s="562"/>
      <c r="H132" s="562"/>
      <c r="I132" s="562"/>
    </row>
    <row r="133" spans="1:9" ht="15.75">
      <c r="A133" s="562"/>
      <c r="B133" s="562"/>
      <c r="C133" s="562"/>
      <c r="D133" s="562"/>
      <c r="E133" s="562"/>
      <c r="F133" s="562"/>
      <c r="G133" s="562"/>
      <c r="H133" s="562"/>
      <c r="I133" s="562"/>
    </row>
    <row r="134" spans="1:9" ht="15.75">
      <c r="A134" s="562"/>
      <c r="B134" s="562"/>
      <c r="C134" s="562"/>
      <c r="D134" s="562"/>
      <c r="E134" s="562"/>
      <c r="F134" s="562"/>
      <c r="G134" s="562"/>
      <c r="H134" s="562"/>
      <c r="I134" s="562"/>
    </row>
    <row r="135" spans="1:9" ht="15.75">
      <c r="A135" s="562"/>
      <c r="B135" s="562"/>
      <c r="C135" s="562"/>
      <c r="D135" s="562"/>
      <c r="E135" s="562"/>
      <c r="F135" s="562"/>
      <c r="G135" s="562"/>
      <c r="H135" s="562"/>
      <c r="I135" s="562"/>
    </row>
    <row r="136" spans="1:9" ht="15.75">
      <c r="A136" s="562"/>
      <c r="B136" s="562"/>
      <c r="C136" s="562"/>
      <c r="D136" s="562"/>
      <c r="E136" s="562"/>
      <c r="F136" s="562"/>
      <c r="G136" s="562"/>
      <c r="H136" s="562"/>
      <c r="I136" s="562"/>
    </row>
    <row r="137" spans="1:9" ht="15.75">
      <c r="A137" s="562"/>
      <c r="B137" s="562"/>
      <c r="C137" s="562"/>
      <c r="D137" s="562"/>
      <c r="E137" s="562"/>
      <c r="F137" s="562"/>
      <c r="G137" s="562"/>
      <c r="H137" s="562"/>
      <c r="I137" s="562"/>
    </row>
    <row r="138" spans="1:9" ht="15.75">
      <c r="A138" s="562"/>
      <c r="B138" s="562"/>
      <c r="C138" s="562"/>
      <c r="D138" s="562"/>
      <c r="E138" s="562"/>
      <c r="F138" s="562"/>
      <c r="G138" s="562"/>
      <c r="H138" s="562"/>
      <c r="I138" s="562"/>
    </row>
    <row r="139" spans="1:9" ht="15.75">
      <c r="A139" s="562"/>
      <c r="B139" s="562"/>
      <c r="C139" s="562"/>
      <c r="D139" s="562"/>
      <c r="E139" s="562"/>
      <c r="F139" s="562"/>
      <c r="G139" s="562"/>
      <c r="H139" s="562"/>
      <c r="I139" s="562"/>
    </row>
    <row r="140" spans="1:9" ht="15.75">
      <c r="A140" s="562"/>
      <c r="B140" s="562"/>
      <c r="C140" s="562"/>
      <c r="D140" s="562"/>
      <c r="E140" s="562"/>
      <c r="F140" s="562"/>
      <c r="G140" s="562"/>
      <c r="H140" s="562"/>
      <c r="I140" s="562"/>
    </row>
    <row r="141" spans="1:9" ht="15.75">
      <c r="A141" s="562"/>
      <c r="B141" s="562"/>
      <c r="C141" s="562"/>
      <c r="D141" s="562"/>
      <c r="E141" s="562"/>
      <c r="F141" s="562"/>
      <c r="G141" s="562"/>
      <c r="H141" s="562"/>
      <c r="I141" s="562"/>
    </row>
    <row r="142" spans="1:9" ht="15.75">
      <c r="A142" s="562"/>
      <c r="B142" s="562"/>
      <c r="C142" s="562"/>
      <c r="D142" s="562"/>
      <c r="E142" s="562"/>
      <c r="F142" s="562"/>
      <c r="G142" s="562"/>
      <c r="H142" s="562"/>
      <c r="I142" s="562"/>
    </row>
    <row r="143" spans="1:9" ht="15.75">
      <c r="A143" s="562"/>
      <c r="B143" s="562"/>
      <c r="C143" s="562"/>
      <c r="D143" s="562"/>
      <c r="E143" s="562"/>
      <c r="F143" s="562"/>
      <c r="G143" s="562"/>
      <c r="H143" s="562"/>
      <c r="I143" s="562"/>
    </row>
    <row r="144" spans="1:9" ht="15.75">
      <c r="A144" s="562"/>
      <c r="B144" s="562"/>
      <c r="C144" s="562"/>
      <c r="D144" s="562"/>
      <c r="E144" s="562"/>
      <c r="F144" s="562"/>
      <c r="G144" s="562"/>
      <c r="H144" s="562"/>
      <c r="I144" s="562"/>
    </row>
    <row r="145" spans="1:9" ht="15.75">
      <c r="A145" s="562"/>
      <c r="B145" s="562"/>
      <c r="C145" s="562"/>
      <c r="D145" s="562"/>
      <c r="E145" s="562"/>
      <c r="F145" s="562"/>
      <c r="G145" s="562"/>
      <c r="H145" s="562"/>
      <c r="I145" s="562"/>
    </row>
    <row r="146" spans="1:9" ht="15.75">
      <c r="A146" s="562"/>
      <c r="B146" s="562"/>
      <c r="C146" s="562"/>
      <c r="D146" s="562"/>
      <c r="E146" s="562"/>
      <c r="F146" s="562"/>
      <c r="G146" s="562"/>
      <c r="H146" s="562"/>
      <c r="I146" s="562"/>
    </row>
    <row r="147" spans="1:9" ht="15.75">
      <c r="A147" s="562"/>
      <c r="B147" s="562"/>
      <c r="C147" s="562"/>
      <c r="D147" s="562"/>
      <c r="E147" s="562"/>
      <c r="F147" s="562"/>
      <c r="G147" s="562"/>
      <c r="H147" s="562"/>
      <c r="I147" s="562"/>
    </row>
    <row r="148" spans="1:9" ht="15.75">
      <c r="A148" s="562"/>
      <c r="B148" s="562"/>
      <c r="C148" s="562"/>
      <c r="D148" s="562"/>
      <c r="E148" s="562"/>
      <c r="F148" s="562"/>
      <c r="G148" s="562"/>
      <c r="H148" s="562"/>
      <c r="I148" s="562"/>
    </row>
    <row r="149" spans="1:9" ht="15.75">
      <c r="A149" s="562"/>
      <c r="B149" s="562"/>
      <c r="C149" s="562"/>
      <c r="D149" s="562"/>
      <c r="E149" s="562"/>
      <c r="F149" s="562"/>
      <c r="G149" s="562"/>
      <c r="H149" s="562"/>
      <c r="I149" s="562"/>
    </row>
    <row r="150" spans="1:9" ht="15.75">
      <c r="A150" s="562"/>
      <c r="B150" s="562"/>
      <c r="C150" s="562"/>
      <c r="D150" s="562"/>
      <c r="E150" s="562"/>
      <c r="F150" s="562"/>
      <c r="G150" s="562"/>
      <c r="H150" s="562"/>
      <c r="I150" s="562"/>
    </row>
    <row r="151" spans="1:9" ht="15.75">
      <c r="A151" s="562"/>
      <c r="B151" s="562"/>
      <c r="C151" s="562"/>
      <c r="D151" s="562"/>
      <c r="E151" s="562"/>
      <c r="F151" s="562"/>
      <c r="G151" s="562"/>
      <c r="H151" s="562"/>
      <c r="I151" s="562"/>
    </row>
    <row r="152" spans="1:9" ht="15.75">
      <c r="A152" s="562"/>
      <c r="B152" s="562"/>
      <c r="C152" s="562"/>
      <c r="D152" s="562"/>
      <c r="E152" s="562"/>
      <c r="F152" s="562"/>
      <c r="G152" s="562"/>
      <c r="H152" s="562"/>
      <c r="I152" s="562"/>
    </row>
    <row r="153" spans="1:9" ht="15.75">
      <c r="A153" s="562"/>
      <c r="B153" s="562"/>
      <c r="C153" s="562"/>
      <c r="D153" s="562"/>
      <c r="E153" s="562"/>
      <c r="F153" s="562"/>
      <c r="G153" s="562"/>
      <c r="H153" s="562"/>
      <c r="I153" s="562"/>
    </row>
    <row r="154" spans="1:9" ht="15.75">
      <c r="A154" s="562"/>
      <c r="B154" s="562"/>
      <c r="C154" s="562"/>
      <c r="D154" s="562"/>
      <c r="E154" s="562"/>
      <c r="F154" s="562"/>
      <c r="G154" s="562"/>
      <c r="H154" s="562"/>
      <c r="I154" s="562"/>
    </row>
    <row r="155" spans="1:9" ht="15.75">
      <c r="A155" s="562"/>
      <c r="B155" s="562"/>
      <c r="C155" s="562"/>
      <c r="D155" s="562"/>
      <c r="E155" s="562"/>
      <c r="F155" s="562"/>
      <c r="G155" s="562"/>
      <c r="H155" s="562"/>
      <c r="I155" s="562"/>
    </row>
    <row r="156" spans="1:9" ht="15.75">
      <c r="A156" s="562"/>
      <c r="B156" s="562"/>
      <c r="C156" s="562"/>
      <c r="D156" s="562"/>
      <c r="E156" s="562"/>
      <c r="F156" s="562"/>
      <c r="G156" s="562"/>
      <c r="H156" s="562"/>
      <c r="I156" s="562"/>
    </row>
    <row r="157" spans="1:9" ht="15.75">
      <c r="A157" s="562"/>
      <c r="B157" s="562"/>
      <c r="C157" s="562"/>
      <c r="D157" s="562"/>
      <c r="E157" s="562"/>
      <c r="F157" s="562"/>
      <c r="G157" s="562"/>
      <c r="H157" s="562"/>
      <c r="I157" s="562"/>
    </row>
    <row r="158" spans="1:9" ht="15.75">
      <c r="A158" s="562"/>
      <c r="B158" s="562"/>
      <c r="C158" s="562"/>
      <c r="D158" s="562"/>
      <c r="E158" s="562"/>
      <c r="F158" s="562"/>
      <c r="G158" s="562"/>
      <c r="H158" s="562"/>
      <c r="I158" s="562"/>
    </row>
    <row r="159" spans="1:9" ht="15.75">
      <c r="A159" s="562"/>
      <c r="B159" s="562"/>
      <c r="C159" s="562"/>
      <c r="D159" s="562"/>
      <c r="E159" s="562"/>
      <c r="F159" s="562"/>
      <c r="G159" s="562"/>
      <c r="H159" s="562"/>
      <c r="I159" s="562"/>
    </row>
    <row r="160" spans="1:9" ht="15.75">
      <c r="A160" s="562"/>
      <c r="B160" s="562"/>
      <c r="C160" s="562"/>
      <c r="D160" s="562"/>
      <c r="E160" s="562"/>
      <c r="F160" s="562"/>
      <c r="G160" s="562"/>
      <c r="H160" s="562"/>
      <c r="I160" s="562"/>
    </row>
    <row r="161" spans="1:9" ht="15.75">
      <c r="A161" s="562"/>
      <c r="B161" s="562"/>
      <c r="C161" s="562"/>
      <c r="D161" s="562"/>
      <c r="E161" s="562"/>
      <c r="F161" s="562"/>
      <c r="G161" s="562"/>
      <c r="H161" s="562"/>
      <c r="I161" s="562"/>
    </row>
    <row r="162" spans="1:9" ht="15.75">
      <c r="A162" s="562"/>
      <c r="B162" s="562"/>
      <c r="C162" s="562"/>
      <c r="D162" s="562"/>
      <c r="E162" s="562"/>
      <c r="F162" s="562"/>
      <c r="G162" s="562"/>
      <c r="H162" s="562"/>
      <c r="I162" s="562"/>
    </row>
    <row r="163" spans="1:9" ht="15.75">
      <c r="A163" s="562"/>
      <c r="B163" s="562"/>
      <c r="C163" s="562"/>
      <c r="D163" s="562"/>
      <c r="E163" s="562"/>
      <c r="F163" s="562"/>
      <c r="G163" s="562"/>
      <c r="H163" s="562"/>
      <c r="I163" s="562"/>
    </row>
    <row r="164" spans="1:9" ht="15.75">
      <c r="A164" s="562"/>
      <c r="B164" s="562"/>
      <c r="C164" s="562"/>
      <c r="D164" s="562"/>
      <c r="E164" s="562"/>
      <c r="F164" s="562"/>
      <c r="G164" s="562"/>
      <c r="H164" s="562"/>
      <c r="I164" s="562"/>
    </row>
    <row r="165" spans="1:9" ht="15.75">
      <c r="A165" s="562"/>
      <c r="B165" s="562"/>
      <c r="C165" s="562"/>
      <c r="D165" s="562"/>
      <c r="E165" s="562"/>
      <c r="F165" s="562"/>
      <c r="G165" s="562"/>
      <c r="H165" s="562"/>
      <c r="I165" s="562"/>
    </row>
    <row r="166" spans="1:9" ht="15.75">
      <c r="A166" s="562"/>
      <c r="B166" s="562"/>
      <c r="C166" s="562"/>
      <c r="D166" s="562"/>
      <c r="E166" s="562"/>
      <c r="F166" s="562"/>
      <c r="G166" s="562"/>
      <c r="H166" s="562"/>
      <c r="I166" s="562"/>
    </row>
    <row r="167" spans="1:9" ht="15.75">
      <c r="A167" s="562"/>
      <c r="B167" s="562"/>
      <c r="C167" s="562"/>
      <c r="D167" s="562"/>
      <c r="E167" s="562"/>
      <c r="F167" s="562"/>
      <c r="G167" s="562"/>
      <c r="H167" s="562"/>
      <c r="I167" s="562"/>
    </row>
    <row r="168" spans="1:9" ht="15.75">
      <c r="A168" s="562"/>
      <c r="B168" s="562"/>
      <c r="C168" s="562"/>
      <c r="D168" s="562"/>
      <c r="E168" s="562"/>
      <c r="F168" s="562"/>
      <c r="G168" s="562"/>
      <c r="H168" s="562"/>
      <c r="I168" s="562"/>
    </row>
    <row r="169" spans="1:9" ht="15.75">
      <c r="A169" s="562"/>
      <c r="B169" s="562"/>
      <c r="C169" s="562"/>
      <c r="D169" s="562"/>
      <c r="E169" s="562"/>
      <c r="F169" s="562"/>
      <c r="G169" s="562"/>
      <c r="H169" s="562"/>
      <c r="I169" s="562"/>
    </row>
    <row r="170" spans="1:9" ht="15.75">
      <c r="A170" s="562"/>
      <c r="B170" s="562"/>
      <c r="C170" s="562"/>
      <c r="D170" s="562"/>
      <c r="E170" s="562"/>
      <c r="F170" s="562"/>
      <c r="G170" s="562"/>
      <c r="H170" s="562"/>
      <c r="I170" s="562"/>
    </row>
    <row r="171" spans="1:9" ht="15.75">
      <c r="A171" s="562"/>
      <c r="B171" s="562"/>
      <c r="C171" s="562"/>
      <c r="D171" s="562"/>
      <c r="E171" s="562"/>
      <c r="F171" s="562"/>
      <c r="G171" s="562"/>
      <c r="H171" s="562"/>
      <c r="I171" s="562"/>
    </row>
    <row r="172" spans="1:9" ht="15.75">
      <c r="A172" s="562"/>
      <c r="B172" s="562"/>
      <c r="C172" s="562"/>
      <c r="D172" s="562"/>
      <c r="E172" s="562"/>
      <c r="F172" s="562"/>
      <c r="G172" s="562"/>
      <c r="H172" s="562"/>
      <c r="I172" s="562"/>
    </row>
    <row r="173" spans="1:9" ht="15.75">
      <c r="A173" s="562"/>
      <c r="B173" s="562"/>
      <c r="C173" s="562"/>
      <c r="D173" s="562"/>
      <c r="E173" s="562"/>
      <c r="F173" s="562"/>
      <c r="G173" s="562"/>
      <c r="H173" s="562"/>
      <c r="I173" s="562"/>
    </row>
    <row r="174" spans="1:9" ht="15.75">
      <c r="A174" s="562"/>
      <c r="B174" s="562"/>
      <c r="C174" s="562"/>
      <c r="D174" s="562"/>
      <c r="E174" s="562"/>
      <c r="F174" s="562"/>
      <c r="G174" s="562"/>
      <c r="H174" s="562"/>
      <c r="I174" s="562"/>
    </row>
    <row r="175" spans="1:9" ht="15.75">
      <c r="A175" s="562"/>
      <c r="B175" s="562"/>
      <c r="C175" s="562"/>
      <c r="D175" s="562"/>
      <c r="E175" s="562"/>
      <c r="F175" s="562"/>
      <c r="G175" s="562"/>
      <c r="H175" s="562"/>
      <c r="I175" s="562"/>
    </row>
    <row r="176" spans="1:9" ht="15.75">
      <c r="A176" s="562"/>
      <c r="B176" s="562"/>
      <c r="C176" s="562"/>
      <c r="D176" s="562"/>
      <c r="E176" s="562"/>
      <c r="F176" s="562"/>
      <c r="G176" s="562"/>
      <c r="H176" s="562"/>
      <c r="I176" s="562"/>
    </row>
    <row r="177" spans="1:9" ht="15.75">
      <c r="A177" s="562"/>
      <c r="B177" s="562"/>
      <c r="C177" s="562"/>
      <c r="D177" s="562"/>
      <c r="E177" s="562"/>
      <c r="F177" s="562"/>
      <c r="G177" s="562"/>
      <c r="H177" s="562"/>
      <c r="I177" s="562"/>
    </row>
    <row r="178" spans="1:9" ht="15.75">
      <c r="A178" s="562"/>
      <c r="B178" s="562"/>
      <c r="C178" s="562"/>
      <c r="D178" s="562"/>
      <c r="E178" s="562"/>
      <c r="F178" s="562"/>
      <c r="G178" s="562"/>
      <c r="H178" s="562"/>
      <c r="I178" s="562"/>
    </row>
    <row r="179" spans="1:9" ht="15.75">
      <c r="A179" s="562"/>
      <c r="B179" s="562"/>
      <c r="C179" s="562"/>
      <c r="D179" s="562"/>
      <c r="E179" s="562"/>
      <c r="F179" s="562"/>
      <c r="G179" s="562"/>
      <c r="H179" s="562"/>
      <c r="I179" s="562"/>
    </row>
    <row r="180" spans="1:9" ht="15.75">
      <c r="A180" s="562"/>
      <c r="B180" s="562"/>
      <c r="C180" s="562"/>
      <c r="D180" s="562"/>
      <c r="E180" s="562"/>
      <c r="F180" s="562"/>
      <c r="G180" s="562"/>
      <c r="H180" s="562"/>
      <c r="I180" s="562"/>
    </row>
    <row r="181" spans="1:9" ht="15.75">
      <c r="A181" s="562"/>
      <c r="B181" s="562"/>
      <c r="C181" s="562"/>
      <c r="D181" s="562"/>
      <c r="E181" s="562"/>
      <c r="F181" s="562"/>
      <c r="G181" s="562"/>
      <c r="H181" s="562"/>
      <c r="I181" s="562"/>
    </row>
    <row r="182" spans="1:9" ht="15.75">
      <c r="A182" s="562"/>
      <c r="B182" s="562"/>
      <c r="C182" s="562"/>
      <c r="D182" s="562"/>
      <c r="E182" s="562"/>
      <c r="F182" s="562"/>
      <c r="G182" s="562"/>
      <c r="H182" s="562"/>
      <c r="I182" s="562"/>
    </row>
    <row r="183" spans="1:9" ht="15.75">
      <c r="A183" s="562"/>
      <c r="B183" s="562"/>
      <c r="C183" s="562"/>
      <c r="D183" s="562"/>
      <c r="E183" s="562"/>
      <c r="F183" s="562"/>
      <c r="G183" s="562"/>
      <c r="H183" s="562"/>
      <c r="I183" s="562"/>
    </row>
    <row r="184" spans="1:9" ht="15.75">
      <c r="A184" s="562"/>
      <c r="B184" s="562"/>
      <c r="C184" s="562"/>
      <c r="D184" s="562"/>
      <c r="E184" s="562"/>
      <c r="F184" s="562"/>
      <c r="G184" s="562"/>
      <c r="H184" s="562"/>
      <c r="I184" s="562"/>
    </row>
    <row r="185" spans="1:9" ht="15.75">
      <c r="A185" s="562"/>
      <c r="B185" s="562"/>
      <c r="C185" s="562"/>
      <c r="D185" s="562"/>
      <c r="E185" s="562"/>
      <c r="F185" s="562"/>
      <c r="G185" s="562"/>
      <c r="H185" s="562"/>
      <c r="I185" s="562"/>
    </row>
    <row r="186" spans="1:9" ht="15.75">
      <c r="A186" s="562"/>
      <c r="B186" s="562"/>
      <c r="C186" s="562"/>
      <c r="D186" s="562"/>
      <c r="E186" s="562"/>
      <c r="F186" s="562"/>
      <c r="G186" s="562"/>
      <c r="H186" s="562"/>
      <c r="I186" s="562"/>
    </row>
    <row r="187" spans="1:9" ht="15.75">
      <c r="A187" s="562"/>
      <c r="B187" s="562"/>
      <c r="C187" s="562"/>
      <c r="D187" s="562"/>
      <c r="E187" s="562"/>
      <c r="F187" s="562"/>
      <c r="G187" s="562"/>
      <c r="H187" s="562"/>
      <c r="I187" s="562"/>
    </row>
    <row r="188" spans="1:9" ht="15.75">
      <c r="A188" s="562"/>
      <c r="B188" s="562"/>
      <c r="C188" s="562"/>
      <c r="D188" s="562"/>
      <c r="E188" s="562"/>
      <c r="F188" s="562"/>
      <c r="G188" s="562"/>
      <c r="H188" s="562"/>
      <c r="I188" s="562"/>
    </row>
    <row r="189" spans="1:9" ht="15.75">
      <c r="A189" s="562"/>
      <c r="B189" s="562"/>
      <c r="C189" s="562"/>
      <c r="D189" s="562"/>
      <c r="E189" s="562"/>
      <c r="F189" s="562"/>
      <c r="G189" s="562"/>
      <c r="H189" s="562"/>
      <c r="I189" s="562"/>
    </row>
    <row r="190" spans="1:9" ht="15.75">
      <c r="A190" s="562"/>
      <c r="B190" s="562"/>
      <c r="C190" s="562"/>
      <c r="D190" s="562"/>
      <c r="E190" s="562"/>
      <c r="F190" s="562"/>
      <c r="G190" s="562"/>
      <c r="H190" s="562"/>
      <c r="I190" s="562"/>
    </row>
    <row r="191" spans="1:9" ht="15.75">
      <c r="A191" s="562"/>
      <c r="B191" s="562"/>
      <c r="C191" s="562"/>
      <c r="D191" s="562"/>
      <c r="E191" s="562"/>
      <c r="F191" s="562"/>
      <c r="G191" s="562"/>
      <c r="H191" s="562"/>
      <c r="I191" s="562"/>
    </row>
  </sheetData>
  <mergeCells count="132">
    <mergeCell ref="A114:D114"/>
    <mergeCell ref="G120:I120"/>
    <mergeCell ref="F125:G125"/>
    <mergeCell ref="G26:H26"/>
    <mergeCell ref="A27:I27"/>
    <mergeCell ref="A29:F29"/>
    <mergeCell ref="G30:H30"/>
    <mergeCell ref="A32:I32"/>
    <mergeCell ref="G33:I33"/>
    <mergeCell ref="G46:I46"/>
    <mergeCell ref="A71:D71"/>
    <mergeCell ref="A45:D45"/>
    <mergeCell ref="A46:D46"/>
    <mergeCell ref="A50:D50"/>
    <mergeCell ref="A47:D47"/>
    <mergeCell ref="A48:D48"/>
    <mergeCell ref="A65:D65"/>
    <mergeCell ref="A66:D66"/>
    <mergeCell ref="A67:D67"/>
    <mergeCell ref="A28:F28"/>
    <mergeCell ref="G28:H28"/>
    <mergeCell ref="A110:D110"/>
    <mergeCell ref="A111:D111"/>
    <mergeCell ref="A104:D104"/>
    <mergeCell ref="A103:D103"/>
    <mergeCell ref="A38:D38"/>
    <mergeCell ref="A36:D36"/>
    <mergeCell ref="G36:I36"/>
    <mergeCell ref="A37:D37"/>
    <mergeCell ref="G37:I37"/>
    <mergeCell ref="A40:D40"/>
    <mergeCell ref="A41:D41"/>
    <mergeCell ref="A68:D68"/>
    <mergeCell ref="A55:D55"/>
    <mergeCell ref="A56:D56"/>
    <mergeCell ref="A57:D57"/>
    <mergeCell ref="A64:D64"/>
    <mergeCell ref="A58:D58"/>
    <mergeCell ref="A59:D59"/>
    <mergeCell ref="A60:D60"/>
    <mergeCell ref="A61:D61"/>
    <mergeCell ref="A62:D62"/>
    <mergeCell ref="A63:D63"/>
    <mergeCell ref="A42:D42"/>
    <mergeCell ref="A43:D43"/>
    <mergeCell ref="A44:D44"/>
    <mergeCell ref="A49:D49"/>
    <mergeCell ref="A52:D52"/>
    <mergeCell ref="A35:D35"/>
    <mergeCell ref="G35:I35"/>
    <mergeCell ref="A25:F25"/>
    <mergeCell ref="G25:H25"/>
    <mergeCell ref="A23:F23"/>
    <mergeCell ref="G23:H23"/>
    <mergeCell ref="A24:F24"/>
    <mergeCell ref="G24:H24"/>
    <mergeCell ref="A26:F26"/>
    <mergeCell ref="G29:H29"/>
    <mergeCell ref="A33:D33"/>
    <mergeCell ref="A34:D34"/>
    <mergeCell ref="A97:D97"/>
    <mergeCell ref="A98:D98"/>
    <mergeCell ref="A22:F22"/>
    <mergeCell ref="A1:D1"/>
    <mergeCell ref="G1:I1"/>
    <mergeCell ref="A2:D2"/>
    <mergeCell ref="G2:I2"/>
    <mergeCell ref="A4:D4"/>
    <mergeCell ref="A5:D5"/>
    <mergeCell ref="A15:I15"/>
    <mergeCell ref="A18:I18"/>
    <mergeCell ref="A19:F19"/>
    <mergeCell ref="G19:H19"/>
    <mergeCell ref="A6:D6"/>
    <mergeCell ref="A7:D7"/>
    <mergeCell ref="A8:D8"/>
    <mergeCell ref="A9:D9"/>
    <mergeCell ref="A10:D10"/>
    <mergeCell ref="A13:I13"/>
    <mergeCell ref="A20:F20"/>
    <mergeCell ref="G20:H20"/>
    <mergeCell ref="A21:I21"/>
    <mergeCell ref="G22:H22"/>
    <mergeCell ref="A39:D39"/>
    <mergeCell ref="A92:D92"/>
    <mergeCell ref="A108:D108"/>
    <mergeCell ref="A96:D96"/>
    <mergeCell ref="A51:D51"/>
    <mergeCell ref="A53:D53"/>
    <mergeCell ref="A54:D54"/>
    <mergeCell ref="A116:D116"/>
    <mergeCell ref="A83:D83"/>
    <mergeCell ref="A86:D86"/>
    <mergeCell ref="A87:D87"/>
    <mergeCell ref="A88:D88"/>
    <mergeCell ref="A73:D73"/>
    <mergeCell ref="A81:D81"/>
    <mergeCell ref="A79:D79"/>
    <mergeCell ref="A74:D74"/>
    <mergeCell ref="A106:D106"/>
    <mergeCell ref="A82:D82"/>
    <mergeCell ref="A78:D78"/>
    <mergeCell ref="A91:D91"/>
    <mergeCell ref="A70:D70"/>
    <mergeCell ref="A72:D72"/>
    <mergeCell ref="A95:D95"/>
    <mergeCell ref="A80:D80"/>
    <mergeCell ref="A109:D109"/>
    <mergeCell ref="A101:D101"/>
    <mergeCell ref="A102:D102"/>
    <mergeCell ref="A117:D117"/>
    <mergeCell ref="A118:D118"/>
    <mergeCell ref="A119:D119"/>
    <mergeCell ref="A120:D120"/>
    <mergeCell ref="G43:I43"/>
    <mergeCell ref="G44:I44"/>
    <mergeCell ref="A76:I76"/>
    <mergeCell ref="A77:D77"/>
    <mergeCell ref="A94:I94"/>
    <mergeCell ref="A99:D99"/>
    <mergeCell ref="A100:D100"/>
    <mergeCell ref="G45:I45"/>
    <mergeCell ref="A69:D69"/>
    <mergeCell ref="A84:D84"/>
    <mergeCell ref="A85:D85"/>
    <mergeCell ref="A112:D112"/>
    <mergeCell ref="A113:D113"/>
    <mergeCell ref="A115:D115"/>
    <mergeCell ref="A105:D105"/>
    <mergeCell ref="A107:D107"/>
    <mergeCell ref="A89:D89"/>
    <mergeCell ref="A90:D90"/>
  </mergeCells>
  <pageMargins left="0.9055118110236221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showGridLines="0" view="pageBreakPreview" topLeftCell="A36" zoomScaleSheetLayoutView="100" workbookViewId="0">
      <selection activeCell="A82" sqref="A82:XFD83"/>
    </sheetView>
  </sheetViews>
  <sheetFormatPr defaultColWidth="9.140625" defaultRowHeight="15"/>
  <cols>
    <col min="1" max="1" width="1.28515625" style="50" customWidth="1"/>
    <col min="2" max="2" width="9" style="50" customWidth="1"/>
    <col min="3" max="5" width="13.7109375" style="72" customWidth="1"/>
    <col min="6" max="6" width="13.7109375" style="50" customWidth="1"/>
    <col min="7" max="7" width="13.7109375" style="73" customWidth="1"/>
    <col min="8" max="8" width="9.42578125" style="50" customWidth="1"/>
    <col min="9" max="9" width="12.28515625" style="50" customWidth="1"/>
    <col min="10" max="10" width="15.7109375" style="773" customWidth="1"/>
    <col min="11" max="11" width="33.7109375" style="607" customWidth="1"/>
    <col min="12" max="12" width="13.7109375" style="607" customWidth="1"/>
    <col min="13" max="15" width="17.7109375" style="50" customWidth="1"/>
    <col min="16" max="16" width="14.42578125" style="50" customWidth="1"/>
    <col min="17" max="16384" width="9.140625" style="50"/>
  </cols>
  <sheetData>
    <row r="1" spans="1:16" ht="18.75">
      <c r="B1" s="974" t="s">
        <v>106</v>
      </c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</row>
    <row r="3" spans="1:16" s="58" customFormat="1" ht="15.75">
      <c r="E3" s="59"/>
      <c r="F3" s="59"/>
      <c r="G3" s="60"/>
      <c r="J3" s="773"/>
      <c r="K3" s="604"/>
      <c r="L3" s="604"/>
    </row>
    <row r="4" spans="1:16" s="58" customFormat="1" ht="30" customHeight="1">
      <c r="B4" s="976" t="s">
        <v>72</v>
      </c>
      <c r="C4" s="976" t="s">
        <v>0</v>
      </c>
      <c r="D4" s="976"/>
      <c r="E4" s="976"/>
      <c r="F4" s="976"/>
      <c r="G4" s="976"/>
      <c r="H4" s="976" t="s">
        <v>73</v>
      </c>
      <c r="I4" s="977" t="s">
        <v>74</v>
      </c>
      <c r="J4" s="929" t="s">
        <v>1415</v>
      </c>
      <c r="K4" s="951" t="s">
        <v>1156</v>
      </c>
      <c r="L4" s="951" t="s">
        <v>1458</v>
      </c>
      <c r="M4" s="967" t="s">
        <v>22</v>
      </c>
      <c r="N4" s="967"/>
      <c r="O4" s="967"/>
      <c r="P4" s="979"/>
    </row>
    <row r="5" spans="1:16" s="58" customFormat="1" ht="81" customHeight="1">
      <c r="B5" s="976"/>
      <c r="C5" s="976"/>
      <c r="D5" s="976"/>
      <c r="E5" s="976"/>
      <c r="F5" s="976"/>
      <c r="G5" s="976"/>
      <c r="H5" s="976"/>
      <c r="I5" s="978"/>
      <c r="J5" s="929"/>
      <c r="K5" s="952"/>
      <c r="L5" s="952"/>
      <c r="M5" s="61" t="s">
        <v>1450</v>
      </c>
      <c r="N5" s="62" t="s">
        <v>1451</v>
      </c>
      <c r="O5" s="62" t="s">
        <v>1452</v>
      </c>
      <c r="P5" s="63" t="s">
        <v>75</v>
      </c>
    </row>
    <row r="6" spans="1:16" s="58" customFormat="1" ht="15.95" customHeight="1">
      <c r="B6" s="64">
        <v>1</v>
      </c>
      <c r="C6" s="981">
        <v>2</v>
      </c>
      <c r="D6" s="982"/>
      <c r="E6" s="982"/>
      <c r="F6" s="982"/>
      <c r="G6" s="983"/>
      <c r="H6" s="65">
        <v>3</v>
      </c>
      <c r="I6" s="157">
        <v>4</v>
      </c>
      <c r="J6" s="157"/>
      <c r="K6" s="157"/>
      <c r="L6" s="157"/>
      <c r="M6" s="157">
        <v>5</v>
      </c>
      <c r="N6" s="157">
        <v>6</v>
      </c>
      <c r="O6" s="157">
        <v>7</v>
      </c>
      <c r="P6" s="157">
        <v>8</v>
      </c>
    </row>
    <row r="7" spans="1:16" s="66" customFormat="1" ht="30" customHeight="1">
      <c r="B7" s="155">
        <v>1</v>
      </c>
      <c r="C7" s="984" t="s">
        <v>76</v>
      </c>
      <c r="D7" s="984"/>
      <c r="E7" s="984"/>
      <c r="F7" s="984"/>
      <c r="G7" s="984"/>
      <c r="H7" s="155">
        <v>26000</v>
      </c>
      <c r="I7" s="155" t="s">
        <v>6</v>
      </c>
      <c r="J7" s="774"/>
      <c r="K7" s="605"/>
      <c r="L7" s="605"/>
      <c r="M7" s="612">
        <f>M9+M10+M11+M24</f>
        <v>2629923.33</v>
      </c>
      <c r="N7" s="612">
        <f>N9+N10+N11+N24</f>
        <v>2750038.93</v>
      </c>
      <c r="O7" s="612">
        <f>O9+O10+O11+O24</f>
        <v>2817154.52</v>
      </c>
      <c r="P7" s="612">
        <f>P9+P10+P11+P24</f>
        <v>0</v>
      </c>
    </row>
    <row r="8" spans="1:16" s="66" customFormat="1" ht="23.25" customHeight="1">
      <c r="B8" s="155"/>
      <c r="C8" s="980" t="s">
        <v>50</v>
      </c>
      <c r="D8" s="980"/>
      <c r="E8" s="980"/>
      <c r="F8" s="980"/>
      <c r="G8" s="980"/>
      <c r="H8" s="155"/>
      <c r="I8" s="155"/>
      <c r="J8" s="774"/>
      <c r="K8" s="605"/>
      <c r="L8" s="605"/>
      <c r="M8" s="612"/>
      <c r="N8" s="612"/>
      <c r="O8" s="612"/>
      <c r="P8" s="612"/>
    </row>
    <row r="9" spans="1:16" s="66" customFormat="1" ht="98.25" hidden="1" customHeight="1">
      <c r="A9" s="67"/>
      <c r="B9" s="156" t="s">
        <v>77</v>
      </c>
      <c r="C9" s="980" t="s">
        <v>107</v>
      </c>
      <c r="D9" s="980"/>
      <c r="E9" s="980"/>
      <c r="F9" s="980"/>
      <c r="G9" s="980"/>
      <c r="H9" s="156" t="s">
        <v>78</v>
      </c>
      <c r="I9" s="155" t="s">
        <v>6</v>
      </c>
      <c r="J9" s="774"/>
      <c r="K9" s="605"/>
      <c r="L9" s="605"/>
      <c r="M9" s="612"/>
      <c r="N9" s="612"/>
      <c r="O9" s="612"/>
      <c r="P9" s="612"/>
    </row>
    <row r="10" spans="1:16" s="66" customFormat="1" ht="51" hidden="1" customHeight="1">
      <c r="A10" s="67"/>
      <c r="B10" s="156" t="s">
        <v>79</v>
      </c>
      <c r="C10" s="980" t="s">
        <v>109</v>
      </c>
      <c r="D10" s="980"/>
      <c r="E10" s="980"/>
      <c r="F10" s="980"/>
      <c r="G10" s="980"/>
      <c r="H10" s="156" t="s">
        <v>80</v>
      </c>
      <c r="I10" s="155" t="s">
        <v>6</v>
      </c>
      <c r="J10" s="774"/>
      <c r="K10" s="605"/>
      <c r="L10" s="605"/>
      <c r="M10" s="612"/>
      <c r="N10" s="612"/>
      <c r="O10" s="612"/>
      <c r="P10" s="612"/>
    </row>
    <row r="11" spans="1:16" s="58" customFormat="1" ht="55.5" customHeight="1">
      <c r="A11" s="67"/>
      <c r="B11" s="156" t="s">
        <v>689</v>
      </c>
      <c r="C11" s="980" t="s">
        <v>110</v>
      </c>
      <c r="D11" s="980"/>
      <c r="E11" s="980"/>
      <c r="F11" s="980"/>
      <c r="G11" s="980"/>
      <c r="H11" s="156" t="s">
        <v>82</v>
      </c>
      <c r="I11" s="126" t="s">
        <v>6</v>
      </c>
      <c r="J11" s="603"/>
      <c r="K11" s="602"/>
      <c r="L11" s="602"/>
      <c r="M11" s="613">
        <f>M13+M21</f>
        <v>1590400</v>
      </c>
      <c r="N11" s="613">
        <f>N13+N21</f>
        <v>0</v>
      </c>
      <c r="O11" s="613">
        <f>O13+O21</f>
        <v>0</v>
      </c>
      <c r="P11" s="613">
        <f>P13+P21</f>
        <v>0</v>
      </c>
    </row>
    <row r="12" spans="1:16" s="58" customFormat="1" ht="15.75">
      <c r="A12" s="67"/>
      <c r="B12" s="156"/>
      <c r="C12" s="958" t="s">
        <v>50</v>
      </c>
      <c r="D12" s="958"/>
      <c r="E12" s="958"/>
      <c r="F12" s="958"/>
      <c r="G12" s="958"/>
      <c r="H12" s="156"/>
      <c r="I12" s="126"/>
      <c r="J12" s="603"/>
      <c r="K12" s="602"/>
      <c r="L12" s="602"/>
      <c r="M12" s="613"/>
      <c r="N12" s="613"/>
      <c r="O12" s="613"/>
      <c r="P12" s="613"/>
    </row>
    <row r="13" spans="1:16" s="58" customFormat="1" ht="24.75" customHeight="1">
      <c r="A13" s="67"/>
      <c r="B13" s="156" t="s">
        <v>1157</v>
      </c>
      <c r="C13" s="958" t="s">
        <v>115</v>
      </c>
      <c r="D13" s="958"/>
      <c r="E13" s="958"/>
      <c r="F13" s="958"/>
      <c r="G13" s="958"/>
      <c r="H13" s="156" t="s">
        <v>1159</v>
      </c>
      <c r="I13" s="126" t="s">
        <v>6</v>
      </c>
      <c r="J13" s="603"/>
      <c r="K13" s="602"/>
      <c r="L13" s="602"/>
      <c r="M13" s="613">
        <f>SUM(M15:M20)</f>
        <v>1590400</v>
      </c>
      <c r="N13" s="613">
        <f t="shared" ref="N13:O13" si="0">SUM(N15:N20)</f>
        <v>0</v>
      </c>
      <c r="O13" s="613">
        <f t="shared" si="0"/>
        <v>0</v>
      </c>
      <c r="P13" s="613">
        <f t="shared" ref="P13" si="1">SUM(P15:P19)</f>
        <v>0</v>
      </c>
    </row>
    <row r="14" spans="1:16" s="58" customFormat="1" ht="15.75">
      <c r="A14" s="59"/>
      <c r="B14" s="126"/>
      <c r="C14" s="954" t="s">
        <v>50</v>
      </c>
      <c r="D14" s="954"/>
      <c r="E14" s="954"/>
      <c r="F14" s="954"/>
      <c r="G14" s="954"/>
      <c r="H14" s="126"/>
      <c r="I14" s="126"/>
      <c r="J14" s="603"/>
      <c r="K14" s="602"/>
      <c r="L14" s="602"/>
      <c r="M14" s="613"/>
      <c r="N14" s="613"/>
      <c r="O14" s="613"/>
      <c r="P14" s="614"/>
    </row>
    <row r="15" spans="1:16" s="58" customFormat="1" ht="15.75">
      <c r="A15" s="59"/>
      <c r="B15" s="126"/>
      <c r="C15" s="958"/>
      <c r="D15" s="958"/>
      <c r="E15" s="958"/>
      <c r="F15" s="958"/>
      <c r="G15" s="958"/>
      <c r="H15" s="126"/>
      <c r="I15" s="126"/>
      <c r="J15" s="603" t="s">
        <v>1416</v>
      </c>
      <c r="K15" s="603" t="s">
        <v>1465</v>
      </c>
      <c r="L15" s="603"/>
      <c r="M15" s="613">
        <v>1143800</v>
      </c>
      <c r="N15" s="613">
        <v>0</v>
      </c>
      <c r="O15" s="613">
        <v>0</v>
      </c>
      <c r="P15" s="614"/>
    </row>
    <row r="16" spans="1:16" s="58" customFormat="1" ht="15.75">
      <c r="A16" s="59"/>
      <c r="B16" s="126"/>
      <c r="C16" s="958"/>
      <c r="D16" s="958"/>
      <c r="E16" s="958"/>
      <c r="F16" s="958"/>
      <c r="G16" s="958"/>
      <c r="H16" s="126"/>
      <c r="I16" s="126"/>
      <c r="J16" s="603" t="s">
        <v>1416</v>
      </c>
      <c r="K16" s="603" t="s">
        <v>1466</v>
      </c>
      <c r="L16" s="603"/>
      <c r="M16" s="613">
        <v>410600</v>
      </c>
      <c r="N16" s="613">
        <v>0</v>
      </c>
      <c r="O16" s="613">
        <v>0</v>
      </c>
      <c r="P16" s="614"/>
    </row>
    <row r="17" spans="1:17" s="58" customFormat="1" ht="15.75" hidden="1">
      <c r="A17" s="59"/>
      <c r="B17" s="126"/>
      <c r="C17" s="958"/>
      <c r="D17" s="958"/>
      <c r="E17" s="958"/>
      <c r="F17" s="958"/>
      <c r="G17" s="958"/>
      <c r="H17" s="126"/>
      <c r="I17" s="126"/>
      <c r="J17" s="603"/>
      <c r="K17" s="603" t="s">
        <v>1467</v>
      </c>
      <c r="L17" s="603"/>
      <c r="M17" s="613">
        <v>0</v>
      </c>
      <c r="N17" s="613">
        <v>0</v>
      </c>
      <c r="O17" s="613">
        <v>0</v>
      </c>
      <c r="P17" s="614"/>
    </row>
    <row r="18" spans="1:17" s="58" customFormat="1" ht="15.75" hidden="1">
      <c r="A18" s="59"/>
      <c r="B18" s="126"/>
      <c r="C18" s="958"/>
      <c r="D18" s="958"/>
      <c r="E18" s="958"/>
      <c r="F18" s="958"/>
      <c r="G18" s="958"/>
      <c r="H18" s="126"/>
      <c r="I18" s="126"/>
      <c r="J18" s="603"/>
      <c r="K18" s="603" t="s">
        <v>1468</v>
      </c>
      <c r="L18" s="603"/>
      <c r="M18" s="613">
        <v>0</v>
      </c>
      <c r="N18" s="613">
        <v>0</v>
      </c>
      <c r="O18" s="613">
        <v>0</v>
      </c>
      <c r="P18" s="614"/>
    </row>
    <row r="19" spans="1:17" s="58" customFormat="1" ht="15.75" hidden="1">
      <c r="A19" s="59"/>
      <c r="B19" s="126"/>
      <c r="C19" s="958"/>
      <c r="D19" s="958"/>
      <c r="E19" s="958"/>
      <c r="F19" s="958"/>
      <c r="G19" s="958"/>
      <c r="H19" s="126"/>
      <c r="I19" s="126"/>
      <c r="J19" s="603"/>
      <c r="K19" s="603" t="s">
        <v>1469</v>
      </c>
      <c r="L19" s="603"/>
      <c r="M19" s="613">
        <v>0</v>
      </c>
      <c r="N19" s="613">
        <v>0</v>
      </c>
      <c r="O19" s="613">
        <v>0</v>
      </c>
      <c r="P19" s="614"/>
    </row>
    <row r="20" spans="1:17" s="58" customFormat="1" ht="15.75">
      <c r="A20" s="59"/>
      <c r="B20" s="126"/>
      <c r="C20" s="958"/>
      <c r="D20" s="958"/>
      <c r="E20" s="958"/>
      <c r="F20" s="958"/>
      <c r="G20" s="958"/>
      <c r="H20" s="126"/>
      <c r="I20" s="126"/>
      <c r="J20" s="603" t="s">
        <v>1416</v>
      </c>
      <c r="K20" s="603" t="s">
        <v>1470</v>
      </c>
      <c r="L20" s="603"/>
      <c r="M20" s="613">
        <v>36000</v>
      </c>
      <c r="N20" s="613">
        <v>0</v>
      </c>
      <c r="O20" s="613">
        <v>0</v>
      </c>
      <c r="P20" s="614"/>
    </row>
    <row r="21" spans="1:17" s="58" customFormat="1" ht="24.75" hidden="1" customHeight="1">
      <c r="A21" s="67"/>
      <c r="B21" s="156" t="s">
        <v>1158</v>
      </c>
      <c r="C21" s="958" t="s">
        <v>83</v>
      </c>
      <c r="D21" s="958"/>
      <c r="E21" s="958"/>
      <c r="F21" s="958"/>
      <c r="G21" s="958"/>
      <c r="H21" s="156" t="s">
        <v>1160</v>
      </c>
      <c r="I21" s="126" t="s">
        <v>6</v>
      </c>
      <c r="J21" s="603"/>
      <c r="K21" s="602"/>
      <c r="L21" s="602"/>
      <c r="M21" s="613"/>
      <c r="N21" s="613"/>
      <c r="O21" s="613"/>
      <c r="P21" s="613"/>
    </row>
    <row r="22" spans="1:17" s="58" customFormat="1" ht="15.75" hidden="1">
      <c r="A22" s="59"/>
      <c r="B22" s="126"/>
      <c r="C22" s="954" t="s">
        <v>50</v>
      </c>
      <c r="D22" s="954"/>
      <c r="E22" s="954"/>
      <c r="F22" s="954"/>
      <c r="G22" s="954"/>
      <c r="H22" s="126"/>
      <c r="I22" s="126"/>
      <c r="J22" s="603"/>
      <c r="K22" s="602"/>
      <c r="L22" s="602"/>
      <c r="M22" s="613"/>
      <c r="N22" s="613"/>
      <c r="O22" s="613"/>
      <c r="P22" s="614"/>
    </row>
    <row r="23" spans="1:17" s="58" customFormat="1" ht="15.75" hidden="1">
      <c r="A23" s="59"/>
      <c r="B23" s="126"/>
      <c r="C23" s="958"/>
      <c r="D23" s="958"/>
      <c r="E23" s="958"/>
      <c r="F23" s="958"/>
      <c r="G23" s="958"/>
      <c r="H23" s="126"/>
      <c r="I23" s="126"/>
      <c r="J23" s="603"/>
      <c r="K23" s="647"/>
      <c r="L23" s="647"/>
      <c r="M23" s="613">
        <v>0</v>
      </c>
      <c r="N23" s="613">
        <v>0</v>
      </c>
      <c r="O23" s="613">
        <v>0</v>
      </c>
      <c r="P23" s="614"/>
    </row>
    <row r="24" spans="1:17" s="58" customFormat="1" ht="56.25" customHeight="1">
      <c r="A24" s="59"/>
      <c r="B24" s="126" t="s">
        <v>79</v>
      </c>
      <c r="C24" s="980" t="s">
        <v>112</v>
      </c>
      <c r="D24" s="980"/>
      <c r="E24" s="980"/>
      <c r="F24" s="980"/>
      <c r="G24" s="980"/>
      <c r="H24" s="126" t="s">
        <v>85</v>
      </c>
      <c r="I24" s="126" t="s">
        <v>6</v>
      </c>
      <c r="J24" s="603"/>
      <c r="K24" s="602"/>
      <c r="L24" s="602"/>
      <c r="M24" s="613">
        <f>M26+M60+M83+M84</f>
        <v>1039523.33</v>
      </c>
      <c r="N24" s="613">
        <f>N26+N60+N83+N84</f>
        <v>2750038.93</v>
      </c>
      <c r="O24" s="613">
        <f>O26+O60+O83+O84</f>
        <v>2817154.52</v>
      </c>
      <c r="P24" s="613">
        <f>P26+P60+P83+P84</f>
        <v>0</v>
      </c>
    </row>
    <row r="25" spans="1:17" s="58" customFormat="1" ht="17.25" customHeight="1">
      <c r="A25" s="59"/>
      <c r="B25" s="126"/>
      <c r="C25" s="958" t="s">
        <v>50</v>
      </c>
      <c r="D25" s="958"/>
      <c r="E25" s="958"/>
      <c r="F25" s="958"/>
      <c r="G25" s="958"/>
      <c r="H25" s="126"/>
      <c r="I25" s="126"/>
      <c r="J25" s="603"/>
      <c r="K25" s="602"/>
      <c r="L25" s="602"/>
      <c r="M25" s="613"/>
      <c r="N25" s="613"/>
      <c r="O25" s="613"/>
      <c r="P25" s="614"/>
    </row>
    <row r="26" spans="1:17" s="69" customFormat="1" ht="34.5" customHeight="1">
      <c r="A26" s="68"/>
      <c r="B26" s="126" t="s">
        <v>1051</v>
      </c>
      <c r="C26" s="958" t="s">
        <v>1259</v>
      </c>
      <c r="D26" s="958"/>
      <c r="E26" s="958"/>
      <c r="F26" s="958"/>
      <c r="G26" s="958"/>
      <c r="H26" s="126" t="s">
        <v>114</v>
      </c>
      <c r="I26" s="126" t="s">
        <v>6</v>
      </c>
      <c r="J26" s="603"/>
      <c r="K26" s="602"/>
      <c r="L26" s="602"/>
      <c r="M26" s="615">
        <f>M28+M59</f>
        <v>574900</v>
      </c>
      <c r="N26" s="615">
        <f>N28+N59</f>
        <v>2249300</v>
      </c>
      <c r="O26" s="615">
        <f>O28+O59</f>
        <v>2320100</v>
      </c>
      <c r="P26" s="615">
        <f>P28+P59</f>
        <v>0</v>
      </c>
      <c r="Q26" s="69" t="s">
        <v>1048</v>
      </c>
    </row>
    <row r="27" spans="1:17" s="69" customFormat="1" ht="15.75">
      <c r="A27" s="68"/>
      <c r="B27" s="126"/>
      <c r="C27" s="954" t="s">
        <v>50</v>
      </c>
      <c r="D27" s="954"/>
      <c r="E27" s="954"/>
      <c r="F27" s="954"/>
      <c r="G27" s="954"/>
      <c r="H27" s="126"/>
      <c r="I27" s="127"/>
      <c r="J27" s="775"/>
      <c r="K27" s="606"/>
      <c r="L27" s="606"/>
      <c r="M27" s="615"/>
      <c r="N27" s="615"/>
      <c r="O27" s="615"/>
      <c r="P27" s="616"/>
    </row>
    <row r="28" spans="1:17" s="71" customFormat="1" ht="27" customHeight="1">
      <c r="A28" s="70"/>
      <c r="B28" s="126" t="s">
        <v>1052</v>
      </c>
      <c r="C28" s="954" t="s">
        <v>115</v>
      </c>
      <c r="D28" s="954"/>
      <c r="E28" s="954"/>
      <c r="F28" s="954"/>
      <c r="G28" s="954"/>
      <c r="H28" s="126" t="s">
        <v>116</v>
      </c>
      <c r="I28" s="126" t="s">
        <v>6</v>
      </c>
      <c r="J28" s="603"/>
      <c r="K28" s="602"/>
      <c r="L28" s="602"/>
      <c r="M28" s="617">
        <f>SUM(M30:M58)</f>
        <v>574900</v>
      </c>
      <c r="N28" s="617">
        <f t="shared" ref="N28:O28" si="2">SUM(N30:N58)</f>
        <v>2249300</v>
      </c>
      <c r="O28" s="617">
        <f t="shared" si="2"/>
        <v>2320100</v>
      </c>
      <c r="P28" s="617"/>
    </row>
    <row r="29" spans="1:17" s="58" customFormat="1" ht="15.75">
      <c r="A29" s="67"/>
      <c r="B29" s="156"/>
      <c r="C29" s="953" t="s">
        <v>50</v>
      </c>
      <c r="D29" s="953"/>
      <c r="E29" s="953"/>
      <c r="F29" s="953"/>
      <c r="G29" s="953"/>
      <c r="H29" s="156"/>
      <c r="I29" s="126"/>
      <c r="J29" s="603"/>
      <c r="K29" s="602"/>
      <c r="L29" s="602"/>
      <c r="M29" s="613"/>
      <c r="N29" s="613"/>
      <c r="O29" s="613"/>
      <c r="P29" s="613"/>
    </row>
    <row r="30" spans="1:17" s="58" customFormat="1" ht="15.75">
      <c r="A30" s="67"/>
      <c r="B30" s="156"/>
      <c r="C30" s="953"/>
      <c r="D30" s="953"/>
      <c r="E30" s="953"/>
      <c r="F30" s="953"/>
      <c r="G30" s="953"/>
      <c r="H30" s="156"/>
      <c r="I30" s="126"/>
      <c r="J30" s="603" t="s">
        <v>1416</v>
      </c>
      <c r="K30" s="603" t="s">
        <v>1471</v>
      </c>
      <c r="L30" s="603"/>
      <c r="M30" s="613">
        <v>22900</v>
      </c>
      <c r="N30" s="613">
        <v>22900</v>
      </c>
      <c r="O30" s="613">
        <v>22900</v>
      </c>
      <c r="P30" s="613"/>
    </row>
    <row r="31" spans="1:17" s="58" customFormat="1" ht="15.75" hidden="1">
      <c r="A31" s="67"/>
      <c r="B31" s="156"/>
      <c r="C31" s="953"/>
      <c r="D31" s="953"/>
      <c r="E31" s="953"/>
      <c r="F31" s="953"/>
      <c r="G31" s="953"/>
      <c r="H31" s="156"/>
      <c r="I31" s="126"/>
      <c r="J31" s="603"/>
      <c r="K31" s="603" t="s">
        <v>1472</v>
      </c>
      <c r="L31" s="603"/>
      <c r="M31" s="613">
        <v>0</v>
      </c>
      <c r="N31" s="613">
        <v>0</v>
      </c>
      <c r="O31" s="613">
        <v>0</v>
      </c>
      <c r="P31" s="613"/>
    </row>
    <row r="32" spans="1:17" s="58" customFormat="1" ht="15.75">
      <c r="A32" s="67"/>
      <c r="B32" s="156"/>
      <c r="C32" s="953"/>
      <c r="D32" s="953"/>
      <c r="E32" s="953"/>
      <c r="F32" s="953"/>
      <c r="G32" s="953"/>
      <c r="H32" s="156"/>
      <c r="I32" s="126"/>
      <c r="J32" s="603" t="s">
        <v>1416</v>
      </c>
      <c r="K32" s="603" t="s">
        <v>1473</v>
      </c>
      <c r="L32" s="603"/>
      <c r="M32" s="613">
        <v>127700</v>
      </c>
      <c r="N32" s="613">
        <v>128400</v>
      </c>
      <c r="O32" s="613">
        <v>128800</v>
      </c>
      <c r="P32" s="613"/>
    </row>
    <row r="33" spans="1:16" s="58" customFormat="1" ht="15.75">
      <c r="A33" s="67"/>
      <c r="B33" s="156"/>
      <c r="C33" s="953"/>
      <c r="D33" s="953"/>
      <c r="E33" s="953"/>
      <c r="F33" s="953"/>
      <c r="G33" s="953"/>
      <c r="H33" s="156"/>
      <c r="I33" s="126"/>
      <c r="J33" s="603" t="s">
        <v>1416</v>
      </c>
      <c r="K33" s="603" t="s">
        <v>1474</v>
      </c>
      <c r="L33" s="603"/>
      <c r="M33" s="613">
        <v>35400</v>
      </c>
      <c r="N33" s="613">
        <v>38300</v>
      </c>
      <c r="O33" s="613">
        <v>39800</v>
      </c>
      <c r="P33" s="613"/>
    </row>
    <row r="34" spans="1:16" s="58" customFormat="1" ht="15.75" hidden="1">
      <c r="A34" s="67"/>
      <c r="B34" s="156"/>
      <c r="C34" s="953"/>
      <c r="D34" s="953"/>
      <c r="E34" s="953"/>
      <c r="F34" s="953"/>
      <c r="G34" s="953"/>
      <c r="H34" s="156"/>
      <c r="I34" s="126"/>
      <c r="J34" s="603"/>
      <c r="K34" s="603" t="s">
        <v>1475</v>
      </c>
      <c r="L34" s="603"/>
      <c r="M34" s="613">
        <v>0</v>
      </c>
      <c r="N34" s="613">
        <v>0</v>
      </c>
      <c r="O34" s="613">
        <v>0</v>
      </c>
      <c r="P34" s="613"/>
    </row>
    <row r="35" spans="1:16" s="58" customFormat="1" ht="15.75">
      <c r="A35" s="67"/>
      <c r="B35" s="156"/>
      <c r="C35" s="953"/>
      <c r="D35" s="953"/>
      <c r="E35" s="953"/>
      <c r="F35" s="953"/>
      <c r="G35" s="953"/>
      <c r="H35" s="156"/>
      <c r="I35" s="126"/>
      <c r="J35" s="603" t="s">
        <v>1416</v>
      </c>
      <c r="K35" s="603" t="s">
        <v>1476</v>
      </c>
      <c r="L35" s="603"/>
      <c r="M35" s="613">
        <v>122628.32</v>
      </c>
      <c r="N35" s="613">
        <v>122628.32</v>
      </c>
      <c r="O35" s="613">
        <v>122628.32</v>
      </c>
      <c r="P35" s="613"/>
    </row>
    <row r="36" spans="1:16" s="58" customFormat="1" ht="15.75">
      <c r="A36" s="67"/>
      <c r="B36" s="156"/>
      <c r="C36" s="953"/>
      <c r="D36" s="953"/>
      <c r="E36" s="953"/>
      <c r="F36" s="953"/>
      <c r="G36" s="953"/>
      <c r="H36" s="156"/>
      <c r="I36" s="126"/>
      <c r="J36" s="603" t="s">
        <v>1416</v>
      </c>
      <c r="K36" s="603" t="s">
        <v>1477</v>
      </c>
      <c r="L36" s="603"/>
      <c r="M36" s="613">
        <v>57000</v>
      </c>
      <c r="N36" s="613">
        <v>57000</v>
      </c>
      <c r="O36" s="613">
        <v>57000</v>
      </c>
      <c r="P36" s="613"/>
    </row>
    <row r="37" spans="1:16" s="58" customFormat="1" ht="15.75">
      <c r="A37" s="67"/>
      <c r="B37" s="156"/>
      <c r="C37" s="953"/>
      <c r="D37" s="953"/>
      <c r="E37" s="953"/>
      <c r="F37" s="953"/>
      <c r="G37" s="953"/>
      <c r="H37" s="156"/>
      <c r="I37" s="126"/>
      <c r="J37" s="603" t="s">
        <v>1416</v>
      </c>
      <c r="K37" s="603" t="s">
        <v>1478</v>
      </c>
      <c r="L37" s="603"/>
      <c r="M37" s="613">
        <v>49300</v>
      </c>
      <c r="N37" s="613">
        <v>49300</v>
      </c>
      <c r="O37" s="613">
        <v>49300</v>
      </c>
      <c r="P37" s="613"/>
    </row>
    <row r="38" spans="1:16" s="58" customFormat="1" ht="15.75" hidden="1">
      <c r="A38" s="67"/>
      <c r="B38" s="156"/>
      <c r="C38" s="953"/>
      <c r="D38" s="953"/>
      <c r="E38" s="953"/>
      <c r="F38" s="953"/>
      <c r="G38" s="953"/>
      <c r="H38" s="156"/>
      <c r="I38" s="126"/>
      <c r="J38" s="603"/>
      <c r="K38" s="603" t="s">
        <v>1479</v>
      </c>
      <c r="L38" s="603"/>
      <c r="M38" s="613">
        <v>0</v>
      </c>
      <c r="N38" s="613">
        <v>0</v>
      </c>
      <c r="O38" s="613">
        <v>0</v>
      </c>
      <c r="P38" s="613"/>
    </row>
    <row r="39" spans="1:16" s="58" customFormat="1" ht="15.75" hidden="1">
      <c r="A39" s="67"/>
      <c r="B39" s="156"/>
      <c r="C39" s="953"/>
      <c r="D39" s="953"/>
      <c r="E39" s="953"/>
      <c r="F39" s="953"/>
      <c r="G39" s="953"/>
      <c r="H39" s="156"/>
      <c r="I39" s="126"/>
      <c r="J39" s="603"/>
      <c r="K39" s="603" t="s">
        <v>1480</v>
      </c>
      <c r="L39" s="603"/>
      <c r="M39" s="613">
        <v>0</v>
      </c>
      <c r="N39" s="613">
        <v>0</v>
      </c>
      <c r="O39" s="613">
        <v>0</v>
      </c>
      <c r="P39" s="613"/>
    </row>
    <row r="40" spans="1:16" s="58" customFormat="1" ht="15.75" hidden="1">
      <c r="A40" s="67"/>
      <c r="B40" s="156"/>
      <c r="C40" s="953"/>
      <c r="D40" s="953"/>
      <c r="E40" s="953"/>
      <c r="F40" s="953"/>
      <c r="G40" s="953"/>
      <c r="H40" s="156"/>
      <c r="I40" s="126"/>
      <c r="J40" s="603"/>
      <c r="K40" s="603" t="s">
        <v>1481</v>
      </c>
      <c r="L40" s="603"/>
      <c r="M40" s="613">
        <v>0</v>
      </c>
      <c r="N40" s="613">
        <v>0</v>
      </c>
      <c r="O40" s="613">
        <v>0</v>
      </c>
      <c r="P40" s="613"/>
    </row>
    <row r="41" spans="1:16" s="58" customFormat="1" ht="15.75" hidden="1">
      <c r="A41" s="67"/>
      <c r="B41" s="156"/>
      <c r="C41" s="953"/>
      <c r="D41" s="953"/>
      <c r="E41" s="953"/>
      <c r="F41" s="953"/>
      <c r="G41" s="953"/>
      <c r="H41" s="156"/>
      <c r="I41" s="126"/>
      <c r="J41" s="603"/>
      <c r="K41" s="603" t="s">
        <v>1482</v>
      </c>
      <c r="L41" s="603"/>
      <c r="M41" s="613">
        <v>0</v>
      </c>
      <c r="N41" s="613">
        <v>0</v>
      </c>
      <c r="O41" s="613">
        <v>0</v>
      </c>
      <c r="P41" s="613"/>
    </row>
    <row r="42" spans="1:16" s="58" customFormat="1" ht="15.75" hidden="1">
      <c r="A42" s="67"/>
      <c r="B42" s="156"/>
      <c r="C42" s="953"/>
      <c r="D42" s="953"/>
      <c r="E42" s="953"/>
      <c r="F42" s="953"/>
      <c r="G42" s="953"/>
      <c r="H42" s="156"/>
      <c r="I42" s="126"/>
      <c r="J42" s="603"/>
      <c r="K42" s="603" t="s">
        <v>1483</v>
      </c>
      <c r="L42" s="603"/>
      <c r="M42" s="613">
        <v>0</v>
      </c>
      <c r="N42" s="613">
        <v>0</v>
      </c>
      <c r="O42" s="613">
        <v>0</v>
      </c>
      <c r="P42" s="613"/>
    </row>
    <row r="43" spans="1:16" s="58" customFormat="1" ht="15.75" hidden="1">
      <c r="A43" s="67"/>
      <c r="B43" s="156"/>
      <c r="C43" s="953"/>
      <c r="D43" s="953"/>
      <c r="E43" s="953"/>
      <c r="F43" s="953"/>
      <c r="G43" s="953"/>
      <c r="H43" s="156"/>
      <c r="I43" s="126"/>
      <c r="J43" s="603"/>
      <c r="K43" s="603" t="s">
        <v>1484</v>
      </c>
      <c r="L43" s="603"/>
      <c r="M43" s="613">
        <v>0</v>
      </c>
      <c r="N43" s="613">
        <v>0</v>
      </c>
      <c r="O43" s="613">
        <v>0</v>
      </c>
      <c r="P43" s="613"/>
    </row>
    <row r="44" spans="1:16" s="58" customFormat="1" ht="15.75" hidden="1">
      <c r="A44" s="67"/>
      <c r="B44" s="156"/>
      <c r="C44" s="953"/>
      <c r="D44" s="953"/>
      <c r="E44" s="953"/>
      <c r="F44" s="953"/>
      <c r="G44" s="953"/>
      <c r="H44" s="156"/>
      <c r="I44" s="126"/>
      <c r="J44" s="603"/>
      <c r="K44" s="603" t="s">
        <v>1485</v>
      </c>
      <c r="L44" s="603"/>
      <c r="M44" s="613">
        <v>0</v>
      </c>
      <c r="N44" s="613">
        <v>0</v>
      </c>
      <c r="O44" s="613">
        <v>0</v>
      </c>
      <c r="P44" s="613"/>
    </row>
    <row r="45" spans="1:16" s="58" customFormat="1" ht="15.75" hidden="1">
      <c r="A45" s="67"/>
      <c r="B45" s="156"/>
      <c r="C45" s="953"/>
      <c r="D45" s="953"/>
      <c r="E45" s="953"/>
      <c r="F45" s="953"/>
      <c r="G45" s="953"/>
      <c r="H45" s="156"/>
      <c r="I45" s="126"/>
      <c r="J45" s="603"/>
      <c r="K45" s="603" t="s">
        <v>1486</v>
      </c>
      <c r="L45" s="603"/>
      <c r="M45" s="613">
        <v>0</v>
      </c>
      <c r="N45" s="613">
        <v>0</v>
      </c>
      <c r="O45" s="613">
        <v>0</v>
      </c>
      <c r="P45" s="613"/>
    </row>
    <row r="46" spans="1:16" s="58" customFormat="1" ht="15.75">
      <c r="A46" s="67"/>
      <c r="B46" s="156"/>
      <c r="C46" s="953"/>
      <c r="D46" s="953"/>
      <c r="E46" s="953"/>
      <c r="F46" s="953"/>
      <c r="G46" s="953"/>
      <c r="H46" s="156"/>
      <c r="I46" s="126"/>
      <c r="J46" s="603" t="s">
        <v>1416</v>
      </c>
      <c r="K46" s="603" t="s">
        <v>1487</v>
      </c>
      <c r="L46" s="603"/>
      <c r="M46" s="613">
        <v>31471.68</v>
      </c>
      <c r="N46" s="613">
        <v>31471.68</v>
      </c>
      <c r="O46" s="613">
        <v>31471.68</v>
      </c>
      <c r="P46" s="613"/>
    </row>
    <row r="47" spans="1:16" s="58" customFormat="1" ht="15.75" hidden="1">
      <c r="A47" s="67"/>
      <c r="B47" s="156"/>
      <c r="C47" s="953"/>
      <c r="D47" s="953"/>
      <c r="E47" s="953"/>
      <c r="F47" s="953"/>
      <c r="G47" s="953"/>
      <c r="H47" s="156"/>
      <c r="I47" s="126"/>
      <c r="J47" s="603"/>
      <c r="K47" s="603" t="s">
        <v>1488</v>
      </c>
      <c r="L47" s="603"/>
      <c r="M47" s="613">
        <v>0</v>
      </c>
      <c r="N47" s="613">
        <v>0</v>
      </c>
      <c r="O47" s="613">
        <v>0</v>
      </c>
      <c r="P47" s="613"/>
    </row>
    <row r="48" spans="1:16" s="58" customFormat="1" ht="15.75" hidden="1">
      <c r="A48" s="67"/>
      <c r="B48" s="156"/>
      <c r="C48" s="953"/>
      <c r="D48" s="953"/>
      <c r="E48" s="953"/>
      <c r="F48" s="953"/>
      <c r="G48" s="953"/>
      <c r="H48" s="156"/>
      <c r="I48" s="126"/>
      <c r="J48" s="603"/>
      <c r="K48" s="603" t="s">
        <v>1489</v>
      </c>
      <c r="L48" s="603"/>
      <c r="M48" s="613">
        <v>0</v>
      </c>
      <c r="N48" s="613">
        <v>0</v>
      </c>
      <c r="O48" s="613">
        <v>0</v>
      </c>
      <c r="P48" s="613"/>
    </row>
    <row r="49" spans="1:17" s="58" customFormat="1" ht="15.75">
      <c r="A49" s="67"/>
      <c r="B49" s="156"/>
      <c r="C49" s="953"/>
      <c r="D49" s="953"/>
      <c r="E49" s="953"/>
      <c r="F49" s="953"/>
      <c r="G49" s="953"/>
      <c r="H49" s="156"/>
      <c r="I49" s="126"/>
      <c r="J49" s="603" t="s">
        <v>1416</v>
      </c>
      <c r="K49" s="603" t="s">
        <v>1465</v>
      </c>
      <c r="L49" s="603"/>
      <c r="M49" s="613">
        <v>0</v>
      </c>
      <c r="N49" s="613">
        <v>1237600</v>
      </c>
      <c r="O49" s="613">
        <v>1289600</v>
      </c>
      <c r="P49" s="613"/>
    </row>
    <row r="50" spans="1:17" s="58" customFormat="1" ht="15.75">
      <c r="A50" s="67"/>
      <c r="B50" s="156"/>
      <c r="C50" s="953"/>
      <c r="D50" s="953"/>
      <c r="E50" s="953"/>
      <c r="F50" s="953"/>
      <c r="G50" s="953"/>
      <c r="H50" s="156"/>
      <c r="I50" s="126"/>
      <c r="J50" s="603" t="s">
        <v>1416</v>
      </c>
      <c r="K50" s="603" t="s">
        <v>1466</v>
      </c>
      <c r="L50" s="603"/>
      <c r="M50" s="613">
        <v>0</v>
      </c>
      <c r="N50" s="613">
        <v>433200</v>
      </c>
      <c r="O50" s="613">
        <v>450100</v>
      </c>
      <c r="P50" s="613"/>
    </row>
    <row r="51" spans="1:17" s="58" customFormat="1" ht="15.75" hidden="1">
      <c r="A51" s="67"/>
      <c r="B51" s="156"/>
      <c r="C51" s="953"/>
      <c r="D51" s="953"/>
      <c r="E51" s="953"/>
      <c r="F51" s="953"/>
      <c r="G51" s="953"/>
      <c r="H51" s="156"/>
      <c r="I51" s="126"/>
      <c r="J51" s="603"/>
      <c r="K51" s="603" t="s">
        <v>1490</v>
      </c>
      <c r="L51" s="603"/>
      <c r="M51" s="613">
        <v>0</v>
      </c>
      <c r="N51" s="613">
        <v>0</v>
      </c>
      <c r="O51" s="613">
        <v>0</v>
      </c>
      <c r="P51" s="613"/>
    </row>
    <row r="52" spans="1:17" s="58" customFormat="1" ht="15.75" hidden="1">
      <c r="A52" s="67"/>
      <c r="B52" s="156"/>
      <c r="C52" s="953"/>
      <c r="D52" s="953"/>
      <c r="E52" s="953"/>
      <c r="F52" s="953"/>
      <c r="G52" s="953"/>
      <c r="H52" s="156"/>
      <c r="I52" s="126"/>
      <c r="J52" s="603"/>
      <c r="K52" s="603" t="s">
        <v>1491</v>
      </c>
      <c r="L52" s="603"/>
      <c r="M52" s="613">
        <v>0</v>
      </c>
      <c r="N52" s="613">
        <v>0</v>
      </c>
      <c r="O52" s="613">
        <v>0</v>
      </c>
      <c r="P52" s="613"/>
    </row>
    <row r="53" spans="1:17" s="58" customFormat="1" ht="15.75" hidden="1">
      <c r="A53" s="67"/>
      <c r="B53" s="156"/>
      <c r="C53" s="953"/>
      <c r="D53" s="953"/>
      <c r="E53" s="953"/>
      <c r="F53" s="953"/>
      <c r="G53" s="953"/>
      <c r="H53" s="156"/>
      <c r="I53" s="126"/>
      <c r="J53" s="603"/>
      <c r="K53" s="603" t="s">
        <v>1492</v>
      </c>
      <c r="L53" s="603"/>
      <c r="M53" s="613">
        <v>0</v>
      </c>
      <c r="N53" s="613">
        <v>0</v>
      </c>
      <c r="O53" s="613">
        <v>0</v>
      </c>
      <c r="P53" s="613"/>
    </row>
    <row r="54" spans="1:17" s="58" customFormat="1" ht="15.75" hidden="1">
      <c r="A54" s="67"/>
      <c r="B54" s="156"/>
      <c r="C54" s="953"/>
      <c r="D54" s="953"/>
      <c r="E54" s="953"/>
      <c r="F54" s="953"/>
      <c r="G54" s="953"/>
      <c r="H54" s="156"/>
      <c r="I54" s="126"/>
      <c r="J54" s="603"/>
      <c r="K54" s="603" t="s">
        <v>1493</v>
      </c>
      <c r="L54" s="603"/>
      <c r="M54" s="613">
        <v>0</v>
      </c>
      <c r="N54" s="613">
        <v>0</v>
      </c>
      <c r="O54" s="613">
        <v>0</v>
      </c>
      <c r="P54" s="613"/>
    </row>
    <row r="55" spans="1:17" s="58" customFormat="1" ht="15.75">
      <c r="A55" s="67"/>
      <c r="B55" s="156"/>
      <c r="C55" s="953"/>
      <c r="D55" s="953"/>
      <c r="E55" s="953"/>
      <c r="F55" s="953"/>
      <c r="G55" s="953"/>
      <c r="H55" s="156"/>
      <c r="I55" s="126"/>
      <c r="J55" s="603" t="s">
        <v>1417</v>
      </c>
      <c r="K55" s="603" t="s">
        <v>1494</v>
      </c>
      <c r="L55" s="603"/>
      <c r="M55" s="613">
        <v>122025</v>
      </c>
      <c r="N55" s="613">
        <v>128500</v>
      </c>
      <c r="O55" s="613">
        <v>128500</v>
      </c>
      <c r="P55" s="613"/>
    </row>
    <row r="56" spans="1:17" s="58" customFormat="1" ht="15.75" hidden="1">
      <c r="A56" s="67"/>
      <c r="B56" s="156"/>
      <c r="C56" s="953"/>
      <c r="D56" s="953"/>
      <c r="E56" s="953"/>
      <c r="F56" s="953"/>
      <c r="G56" s="953"/>
      <c r="H56" s="156"/>
      <c r="I56" s="126"/>
      <c r="J56" s="603"/>
      <c r="K56" s="603" t="s">
        <v>1495</v>
      </c>
      <c r="L56" s="603"/>
      <c r="M56" s="613">
        <v>0</v>
      </c>
      <c r="N56" s="613">
        <v>0</v>
      </c>
      <c r="O56" s="613">
        <v>0</v>
      </c>
      <c r="P56" s="613"/>
    </row>
    <row r="57" spans="1:17" s="58" customFormat="1" ht="15.75" hidden="1">
      <c r="A57" s="67"/>
      <c r="B57" s="156"/>
      <c r="C57" s="953"/>
      <c r="D57" s="953"/>
      <c r="E57" s="953"/>
      <c r="F57" s="953"/>
      <c r="G57" s="953"/>
      <c r="H57" s="156"/>
      <c r="I57" s="126"/>
      <c r="J57" s="603"/>
      <c r="K57" s="603" t="s">
        <v>1496</v>
      </c>
      <c r="L57" s="603"/>
      <c r="M57" s="613">
        <v>0</v>
      </c>
      <c r="N57" s="613">
        <v>0</v>
      </c>
      <c r="O57" s="613">
        <v>0</v>
      </c>
      <c r="P57" s="613"/>
    </row>
    <row r="58" spans="1:17" s="58" customFormat="1" ht="15.75">
      <c r="A58" s="67"/>
      <c r="B58" s="156"/>
      <c r="C58" s="953"/>
      <c r="D58" s="953"/>
      <c r="E58" s="953"/>
      <c r="F58" s="953"/>
      <c r="G58" s="953"/>
      <c r="H58" s="156"/>
      <c r="I58" s="126"/>
      <c r="J58" s="603" t="s">
        <v>1417</v>
      </c>
      <c r="K58" s="603" t="s">
        <v>1497</v>
      </c>
      <c r="L58" s="603"/>
      <c r="M58" s="613">
        <v>6475</v>
      </c>
      <c r="N58" s="613">
        <v>0</v>
      </c>
      <c r="O58" s="613">
        <v>0</v>
      </c>
      <c r="P58" s="613"/>
    </row>
    <row r="59" spans="1:17" s="71" customFormat="1" ht="27" hidden="1" customHeight="1">
      <c r="A59" s="70"/>
      <c r="B59" s="126" t="s">
        <v>1266</v>
      </c>
      <c r="C59" s="953" t="s">
        <v>83</v>
      </c>
      <c r="D59" s="953"/>
      <c r="E59" s="953"/>
      <c r="F59" s="953"/>
      <c r="G59" s="953"/>
      <c r="H59" s="126" t="s">
        <v>117</v>
      </c>
      <c r="I59" s="126" t="s">
        <v>6</v>
      </c>
      <c r="J59" s="603"/>
      <c r="K59" s="602"/>
      <c r="L59" s="602"/>
      <c r="M59" s="617"/>
      <c r="N59" s="617"/>
      <c r="O59" s="617"/>
      <c r="P59" s="617"/>
    </row>
    <row r="60" spans="1:17" s="69" customFormat="1" ht="50.25" customHeight="1">
      <c r="A60" s="68"/>
      <c r="B60" s="126" t="s">
        <v>1267</v>
      </c>
      <c r="C60" s="958" t="s">
        <v>119</v>
      </c>
      <c r="D60" s="958"/>
      <c r="E60" s="958"/>
      <c r="F60" s="958"/>
      <c r="G60" s="958"/>
      <c r="H60" s="126" t="s">
        <v>120</v>
      </c>
      <c r="I60" s="126" t="s">
        <v>6</v>
      </c>
      <c r="J60" s="603"/>
      <c r="K60" s="602"/>
      <c r="L60" s="602"/>
      <c r="M60" s="615">
        <f>M62+M82</f>
        <v>3600</v>
      </c>
      <c r="N60" s="615">
        <f>N62+N82</f>
        <v>3700</v>
      </c>
      <c r="O60" s="615">
        <f>O62+O82</f>
        <v>0</v>
      </c>
      <c r="P60" s="616">
        <f>P62+P82</f>
        <v>0</v>
      </c>
      <c r="Q60" s="69" t="s">
        <v>1049</v>
      </c>
    </row>
    <row r="61" spans="1:17" s="69" customFormat="1" ht="15.75">
      <c r="A61" s="68"/>
      <c r="B61" s="126"/>
      <c r="C61" s="954" t="s">
        <v>50</v>
      </c>
      <c r="D61" s="954"/>
      <c r="E61" s="954"/>
      <c r="F61" s="954"/>
      <c r="G61" s="954"/>
      <c r="H61" s="126"/>
      <c r="I61" s="127"/>
      <c r="J61" s="775"/>
      <c r="K61" s="606"/>
      <c r="L61" s="606"/>
      <c r="M61" s="615"/>
      <c r="N61" s="615"/>
      <c r="O61" s="615"/>
      <c r="P61" s="616"/>
    </row>
    <row r="62" spans="1:17" s="71" customFormat="1" ht="27" customHeight="1">
      <c r="A62" s="70"/>
      <c r="B62" s="126" t="s">
        <v>1268</v>
      </c>
      <c r="C62" s="954" t="s">
        <v>115</v>
      </c>
      <c r="D62" s="954"/>
      <c r="E62" s="954"/>
      <c r="F62" s="954"/>
      <c r="G62" s="954"/>
      <c r="H62" s="126" t="s">
        <v>121</v>
      </c>
      <c r="I62" s="126" t="s">
        <v>6</v>
      </c>
      <c r="J62" s="603"/>
      <c r="K62" s="602"/>
      <c r="L62" s="602"/>
      <c r="M62" s="617">
        <f>SUM(M64:M81)</f>
        <v>3600</v>
      </c>
      <c r="N62" s="617">
        <f t="shared" ref="N62:P62" si="3">SUM(N64:N81)</f>
        <v>3700</v>
      </c>
      <c r="O62" s="617">
        <f t="shared" si="3"/>
        <v>0</v>
      </c>
      <c r="P62" s="617">
        <f t="shared" si="3"/>
        <v>0</v>
      </c>
    </row>
    <row r="63" spans="1:17" s="69" customFormat="1" ht="15.75">
      <c r="A63" s="68"/>
      <c r="B63" s="126"/>
      <c r="C63" s="953" t="s">
        <v>50</v>
      </c>
      <c r="D63" s="953"/>
      <c r="E63" s="953"/>
      <c r="F63" s="953"/>
      <c r="G63" s="953"/>
      <c r="H63" s="126"/>
      <c r="I63" s="127"/>
      <c r="J63" s="775"/>
      <c r="K63" s="606"/>
      <c r="L63" s="606"/>
      <c r="M63" s="615"/>
      <c r="N63" s="615"/>
      <c r="O63" s="615"/>
      <c r="P63" s="616"/>
    </row>
    <row r="64" spans="1:17" s="69" customFormat="1" ht="15.75" hidden="1">
      <c r="A64" s="68"/>
      <c r="B64" s="126"/>
      <c r="C64" s="953"/>
      <c r="D64" s="953"/>
      <c r="E64" s="953"/>
      <c r="F64" s="953"/>
      <c r="G64" s="953"/>
      <c r="H64" s="126"/>
      <c r="I64" s="127"/>
      <c r="J64" s="775"/>
      <c r="K64" s="603" t="s">
        <v>1498</v>
      </c>
      <c r="L64" s="603"/>
      <c r="M64" s="613">
        <v>0</v>
      </c>
      <c r="N64" s="613">
        <v>0</v>
      </c>
      <c r="O64" s="613">
        <v>0</v>
      </c>
      <c r="P64" s="616"/>
    </row>
    <row r="65" spans="1:16" s="71" customFormat="1" ht="15.75" hidden="1">
      <c r="A65" s="70"/>
      <c r="B65" s="126"/>
      <c r="C65" s="953"/>
      <c r="D65" s="953"/>
      <c r="E65" s="953"/>
      <c r="F65" s="953"/>
      <c r="G65" s="953"/>
      <c r="H65" s="126"/>
      <c r="I65" s="127"/>
      <c r="J65" s="775"/>
      <c r="K65" s="603" t="s">
        <v>1499</v>
      </c>
      <c r="L65" s="603"/>
      <c r="M65" s="613">
        <v>0</v>
      </c>
      <c r="N65" s="613">
        <v>0</v>
      </c>
      <c r="O65" s="613">
        <v>0</v>
      </c>
      <c r="P65" s="616"/>
    </row>
    <row r="66" spans="1:16" s="71" customFormat="1" ht="15.75" hidden="1">
      <c r="A66" s="70"/>
      <c r="B66" s="126"/>
      <c r="C66" s="953"/>
      <c r="D66" s="953"/>
      <c r="E66" s="953"/>
      <c r="F66" s="953"/>
      <c r="G66" s="953"/>
      <c r="H66" s="126"/>
      <c r="I66" s="127"/>
      <c r="J66" s="775"/>
      <c r="K66" s="603" t="s">
        <v>1500</v>
      </c>
      <c r="L66" s="603"/>
      <c r="M66" s="613">
        <v>0</v>
      </c>
      <c r="N66" s="613">
        <v>0</v>
      </c>
      <c r="O66" s="613">
        <v>0</v>
      </c>
      <c r="P66" s="616"/>
    </row>
    <row r="67" spans="1:16" s="71" customFormat="1" ht="15.75" hidden="1">
      <c r="A67" s="70"/>
      <c r="B67" s="126"/>
      <c r="C67" s="953"/>
      <c r="D67" s="953"/>
      <c r="E67" s="953"/>
      <c r="F67" s="953"/>
      <c r="G67" s="953"/>
      <c r="H67" s="126"/>
      <c r="I67" s="127"/>
      <c r="J67" s="775"/>
      <c r="K67" s="603" t="s">
        <v>1501</v>
      </c>
      <c r="L67" s="603"/>
      <c r="M67" s="613">
        <v>0</v>
      </c>
      <c r="N67" s="613">
        <v>0</v>
      </c>
      <c r="O67" s="613">
        <v>0</v>
      </c>
      <c r="P67" s="616"/>
    </row>
    <row r="68" spans="1:16" s="71" customFormat="1" ht="15.75" hidden="1">
      <c r="A68" s="70"/>
      <c r="B68" s="126"/>
      <c r="C68" s="953"/>
      <c r="D68" s="953"/>
      <c r="E68" s="953"/>
      <c r="F68" s="953"/>
      <c r="G68" s="953"/>
      <c r="H68" s="126"/>
      <c r="I68" s="127"/>
      <c r="J68" s="775"/>
      <c r="K68" s="603" t="s">
        <v>1502</v>
      </c>
      <c r="L68" s="603"/>
      <c r="M68" s="613">
        <v>0</v>
      </c>
      <c r="N68" s="613">
        <v>0</v>
      </c>
      <c r="O68" s="613">
        <v>0</v>
      </c>
      <c r="P68" s="616"/>
    </row>
    <row r="69" spans="1:16" s="71" customFormat="1" ht="15.75" hidden="1">
      <c r="A69" s="70"/>
      <c r="B69" s="126"/>
      <c r="C69" s="953"/>
      <c r="D69" s="953"/>
      <c r="E69" s="953"/>
      <c r="F69" s="953"/>
      <c r="G69" s="953"/>
      <c r="H69" s="126"/>
      <c r="I69" s="127"/>
      <c r="J69" s="775"/>
      <c r="K69" s="603" t="s">
        <v>1503</v>
      </c>
      <c r="L69" s="603"/>
      <c r="M69" s="613">
        <v>0</v>
      </c>
      <c r="N69" s="613">
        <v>0</v>
      </c>
      <c r="O69" s="613">
        <v>0</v>
      </c>
      <c r="P69" s="616"/>
    </row>
    <row r="70" spans="1:16" s="71" customFormat="1" ht="15.75" hidden="1">
      <c r="A70" s="70"/>
      <c r="B70" s="126"/>
      <c r="C70" s="953"/>
      <c r="D70" s="953"/>
      <c r="E70" s="953"/>
      <c r="F70" s="953"/>
      <c r="G70" s="953"/>
      <c r="H70" s="126"/>
      <c r="I70" s="127"/>
      <c r="J70" s="775"/>
      <c r="K70" s="603" t="s">
        <v>1504</v>
      </c>
      <c r="L70" s="603"/>
      <c r="M70" s="613">
        <v>0</v>
      </c>
      <c r="N70" s="613">
        <v>0</v>
      </c>
      <c r="O70" s="613">
        <v>0</v>
      </c>
      <c r="P70" s="616"/>
    </row>
    <row r="71" spans="1:16" s="71" customFormat="1" ht="15.75" hidden="1">
      <c r="A71" s="70"/>
      <c r="B71" s="126"/>
      <c r="C71" s="953"/>
      <c r="D71" s="953"/>
      <c r="E71" s="953"/>
      <c r="F71" s="953"/>
      <c r="G71" s="953"/>
      <c r="H71" s="126"/>
      <c r="I71" s="127"/>
      <c r="J71" s="775"/>
      <c r="K71" s="603" t="s">
        <v>1505</v>
      </c>
      <c r="L71" s="603"/>
      <c r="M71" s="613">
        <v>0</v>
      </c>
      <c r="N71" s="613">
        <v>0</v>
      </c>
      <c r="O71" s="613">
        <v>0</v>
      </c>
      <c r="P71" s="616"/>
    </row>
    <row r="72" spans="1:16" s="71" customFormat="1" ht="15.75" hidden="1">
      <c r="A72" s="70"/>
      <c r="B72" s="126"/>
      <c r="C72" s="953"/>
      <c r="D72" s="953"/>
      <c r="E72" s="953"/>
      <c r="F72" s="953"/>
      <c r="G72" s="953"/>
      <c r="H72" s="126"/>
      <c r="I72" s="127"/>
      <c r="J72" s="775"/>
      <c r="K72" s="603" t="s">
        <v>1506</v>
      </c>
      <c r="L72" s="603"/>
      <c r="M72" s="613">
        <v>0</v>
      </c>
      <c r="N72" s="613">
        <v>0</v>
      </c>
      <c r="O72" s="613">
        <v>0</v>
      </c>
      <c r="P72" s="616"/>
    </row>
    <row r="73" spans="1:16" s="71" customFormat="1" ht="15.75" hidden="1">
      <c r="A73" s="70"/>
      <c r="B73" s="126"/>
      <c r="C73" s="953"/>
      <c r="D73" s="953"/>
      <c r="E73" s="953"/>
      <c r="F73" s="953"/>
      <c r="G73" s="953"/>
      <c r="H73" s="126"/>
      <c r="I73" s="127"/>
      <c r="J73" s="775"/>
      <c r="K73" s="603" t="s">
        <v>1507</v>
      </c>
      <c r="L73" s="603"/>
      <c r="M73" s="613">
        <v>0</v>
      </c>
      <c r="N73" s="613">
        <v>0</v>
      </c>
      <c r="O73" s="613">
        <v>0</v>
      </c>
      <c r="P73" s="616"/>
    </row>
    <row r="74" spans="1:16" s="71" customFormat="1" ht="15.75" hidden="1">
      <c r="A74" s="70"/>
      <c r="B74" s="126"/>
      <c r="C74" s="953"/>
      <c r="D74" s="953"/>
      <c r="E74" s="953"/>
      <c r="F74" s="953"/>
      <c r="G74" s="953"/>
      <c r="H74" s="126"/>
      <c r="I74" s="127"/>
      <c r="J74" s="775"/>
      <c r="K74" s="603" t="s">
        <v>1508</v>
      </c>
      <c r="L74" s="603"/>
      <c r="M74" s="613">
        <v>0</v>
      </c>
      <c r="N74" s="613">
        <v>0</v>
      </c>
      <c r="O74" s="613">
        <v>0</v>
      </c>
      <c r="P74" s="616"/>
    </row>
    <row r="75" spans="1:16" s="71" customFormat="1" ht="15.75" hidden="1">
      <c r="A75" s="70"/>
      <c r="B75" s="126"/>
      <c r="C75" s="953"/>
      <c r="D75" s="953"/>
      <c r="E75" s="953"/>
      <c r="F75" s="953"/>
      <c r="G75" s="953"/>
      <c r="H75" s="126"/>
      <c r="I75" s="127"/>
      <c r="J75" s="775"/>
      <c r="K75" s="603" t="s">
        <v>1509</v>
      </c>
      <c r="L75" s="603"/>
      <c r="M75" s="613">
        <v>0</v>
      </c>
      <c r="N75" s="613">
        <v>0</v>
      </c>
      <c r="O75" s="613">
        <v>0</v>
      </c>
      <c r="P75" s="616"/>
    </row>
    <row r="76" spans="1:16" s="71" customFormat="1" ht="15.75" hidden="1">
      <c r="A76" s="70"/>
      <c r="B76" s="126"/>
      <c r="C76" s="953"/>
      <c r="D76" s="953"/>
      <c r="E76" s="953"/>
      <c r="F76" s="953"/>
      <c r="G76" s="953"/>
      <c r="H76" s="126"/>
      <c r="I76" s="127"/>
      <c r="J76" s="775"/>
      <c r="K76" s="603" t="s">
        <v>1510</v>
      </c>
      <c r="L76" s="603"/>
      <c r="M76" s="613">
        <v>0</v>
      </c>
      <c r="N76" s="613">
        <v>0</v>
      </c>
      <c r="O76" s="613">
        <v>0</v>
      </c>
      <c r="P76" s="616"/>
    </row>
    <row r="77" spans="1:16" s="71" customFormat="1" ht="15.75" hidden="1">
      <c r="A77" s="70"/>
      <c r="B77" s="126"/>
      <c r="C77" s="953"/>
      <c r="D77" s="953"/>
      <c r="E77" s="953"/>
      <c r="F77" s="953"/>
      <c r="G77" s="953"/>
      <c r="H77" s="126"/>
      <c r="I77" s="127"/>
      <c r="J77" s="775"/>
      <c r="K77" s="603" t="s">
        <v>1511</v>
      </c>
      <c r="L77" s="603"/>
      <c r="M77" s="613">
        <v>0</v>
      </c>
      <c r="N77" s="613">
        <v>0</v>
      </c>
      <c r="O77" s="613">
        <v>0</v>
      </c>
      <c r="P77" s="616"/>
    </row>
    <row r="78" spans="1:16" s="71" customFormat="1" ht="15.75" hidden="1">
      <c r="A78" s="70"/>
      <c r="B78" s="126"/>
      <c r="C78" s="953"/>
      <c r="D78" s="953"/>
      <c r="E78" s="953"/>
      <c r="F78" s="953"/>
      <c r="G78" s="953"/>
      <c r="H78" s="126"/>
      <c r="I78" s="127"/>
      <c r="J78" s="775"/>
      <c r="K78" s="603" t="s">
        <v>1512</v>
      </c>
      <c r="L78" s="603"/>
      <c r="M78" s="613">
        <v>0</v>
      </c>
      <c r="N78" s="613">
        <v>0</v>
      </c>
      <c r="O78" s="613">
        <v>0</v>
      </c>
      <c r="P78" s="616"/>
    </row>
    <row r="79" spans="1:16" s="71" customFormat="1" ht="15.75" hidden="1">
      <c r="A79" s="70"/>
      <c r="B79" s="126"/>
      <c r="C79" s="953"/>
      <c r="D79" s="953"/>
      <c r="E79" s="953"/>
      <c r="F79" s="953"/>
      <c r="G79" s="953"/>
      <c r="H79" s="126"/>
      <c r="I79" s="127"/>
      <c r="J79" s="775"/>
      <c r="K79" s="603" t="s">
        <v>1513</v>
      </c>
      <c r="L79" s="603"/>
      <c r="M79" s="613">
        <v>0</v>
      </c>
      <c r="N79" s="613">
        <v>0</v>
      </c>
      <c r="O79" s="613">
        <v>0</v>
      </c>
      <c r="P79" s="616"/>
    </row>
    <row r="80" spans="1:16" s="71" customFormat="1" ht="15.75" hidden="1">
      <c r="A80" s="70"/>
      <c r="B80" s="126"/>
      <c r="C80" s="953"/>
      <c r="D80" s="953"/>
      <c r="E80" s="953"/>
      <c r="F80" s="953"/>
      <c r="G80" s="953"/>
      <c r="H80" s="126"/>
      <c r="I80" s="127"/>
      <c r="J80" s="775"/>
      <c r="K80" s="603" t="s">
        <v>1514</v>
      </c>
      <c r="L80" s="603"/>
      <c r="M80" s="613">
        <v>0</v>
      </c>
      <c r="N80" s="613">
        <v>0</v>
      </c>
      <c r="O80" s="613">
        <v>0</v>
      </c>
      <c r="P80" s="616"/>
    </row>
    <row r="81" spans="1:17" s="71" customFormat="1" ht="15.75">
      <c r="A81" s="70"/>
      <c r="B81" s="126"/>
      <c r="C81" s="953"/>
      <c r="D81" s="953"/>
      <c r="E81" s="953"/>
      <c r="F81" s="953"/>
      <c r="G81" s="953"/>
      <c r="H81" s="126"/>
      <c r="I81" s="127"/>
      <c r="J81" s="603" t="s">
        <v>1580</v>
      </c>
      <c r="K81" s="603" t="s">
        <v>1581</v>
      </c>
      <c r="L81" s="603"/>
      <c r="M81" s="613">
        <v>3600</v>
      </c>
      <c r="N81" s="613">
        <v>3700</v>
      </c>
      <c r="O81" s="613">
        <v>0</v>
      </c>
      <c r="P81" s="616"/>
    </row>
    <row r="82" spans="1:17" s="71" customFormat="1" ht="27" hidden="1" customHeight="1">
      <c r="A82" s="70"/>
      <c r="B82" s="126" t="s">
        <v>1269</v>
      </c>
      <c r="C82" s="953" t="s">
        <v>83</v>
      </c>
      <c r="D82" s="953"/>
      <c r="E82" s="953"/>
      <c r="F82" s="953"/>
      <c r="G82" s="953"/>
      <c r="H82" s="126" t="s">
        <v>122</v>
      </c>
      <c r="I82" s="126" t="s">
        <v>6</v>
      </c>
      <c r="J82" s="603"/>
      <c r="K82" s="602"/>
      <c r="L82" s="602"/>
      <c r="M82" s="617"/>
      <c r="N82" s="617"/>
      <c r="O82" s="617"/>
      <c r="P82" s="617"/>
    </row>
    <row r="83" spans="1:17" s="69" customFormat="1" ht="34.5" hidden="1" customHeight="1">
      <c r="A83" s="68"/>
      <c r="B83" s="126"/>
      <c r="C83" s="958" t="s">
        <v>123</v>
      </c>
      <c r="D83" s="958"/>
      <c r="E83" s="958"/>
      <c r="F83" s="958"/>
      <c r="G83" s="958"/>
      <c r="H83" s="126" t="s">
        <v>124</v>
      </c>
      <c r="I83" s="126" t="s">
        <v>6</v>
      </c>
      <c r="J83" s="603"/>
      <c r="K83" s="602"/>
      <c r="L83" s="602"/>
      <c r="M83" s="615"/>
      <c r="N83" s="615"/>
      <c r="O83" s="615"/>
      <c r="P83" s="616"/>
      <c r="Q83" s="69" t="s">
        <v>1049</v>
      </c>
    </row>
    <row r="84" spans="1:17" s="69" customFormat="1" ht="34.5" customHeight="1">
      <c r="A84" s="68"/>
      <c r="B84" s="126" t="s">
        <v>1053</v>
      </c>
      <c r="C84" s="958" t="s">
        <v>125</v>
      </c>
      <c r="D84" s="958"/>
      <c r="E84" s="958"/>
      <c r="F84" s="958"/>
      <c r="G84" s="958"/>
      <c r="H84" s="126" t="s">
        <v>126</v>
      </c>
      <c r="I84" s="126" t="s">
        <v>6</v>
      </c>
      <c r="J84" s="603"/>
      <c r="K84" s="602"/>
      <c r="L84" s="602"/>
      <c r="M84" s="615">
        <f>M86+M110</f>
        <v>461023.32999999996</v>
      </c>
      <c r="N84" s="615">
        <f>N86+N110</f>
        <v>497038.93</v>
      </c>
      <c r="O84" s="615">
        <f>O86+O110</f>
        <v>497054.52</v>
      </c>
      <c r="P84" s="616">
        <f>P86+P110</f>
        <v>0</v>
      </c>
      <c r="Q84" s="69" t="s">
        <v>1050</v>
      </c>
    </row>
    <row r="85" spans="1:17" s="69" customFormat="1" ht="15.75">
      <c r="A85" s="68"/>
      <c r="B85" s="126"/>
      <c r="C85" s="954" t="s">
        <v>50</v>
      </c>
      <c r="D85" s="954"/>
      <c r="E85" s="954"/>
      <c r="F85" s="954"/>
      <c r="G85" s="954"/>
      <c r="H85" s="126"/>
      <c r="I85" s="127"/>
      <c r="J85" s="775"/>
      <c r="K85" s="606"/>
      <c r="L85" s="606"/>
      <c r="M85" s="615"/>
      <c r="N85" s="615"/>
      <c r="O85" s="615"/>
      <c r="P85" s="616"/>
    </row>
    <row r="86" spans="1:17" s="71" customFormat="1" ht="27" customHeight="1">
      <c r="A86" s="70"/>
      <c r="B86" s="126" t="s">
        <v>1054</v>
      </c>
      <c r="C86" s="953" t="s">
        <v>115</v>
      </c>
      <c r="D86" s="953"/>
      <c r="E86" s="953"/>
      <c r="F86" s="953"/>
      <c r="G86" s="953"/>
      <c r="H86" s="126" t="s">
        <v>127</v>
      </c>
      <c r="I86" s="126" t="s">
        <v>6</v>
      </c>
      <c r="J86" s="603"/>
      <c r="K86" s="602"/>
      <c r="L86" s="602"/>
      <c r="M86" s="617">
        <f>SUM(M88:M109)</f>
        <v>461023.32999999996</v>
      </c>
      <c r="N86" s="617">
        <f t="shared" ref="N86:O86" si="4">SUM(N88:N109)</f>
        <v>497038.93</v>
      </c>
      <c r="O86" s="617">
        <f t="shared" si="4"/>
        <v>497054.52</v>
      </c>
      <c r="P86" s="617"/>
    </row>
    <row r="87" spans="1:17" s="69" customFormat="1" ht="15.75">
      <c r="A87" s="68"/>
      <c r="B87" s="126"/>
      <c r="C87" s="953" t="s">
        <v>50</v>
      </c>
      <c r="D87" s="953"/>
      <c r="E87" s="953"/>
      <c r="F87" s="953"/>
      <c r="G87" s="953"/>
      <c r="H87" s="126"/>
      <c r="I87" s="127"/>
      <c r="J87" s="775"/>
      <c r="K87" s="606"/>
      <c r="L87" s="606"/>
      <c r="M87" s="615"/>
      <c r="N87" s="615"/>
      <c r="O87" s="615"/>
      <c r="P87" s="616"/>
    </row>
    <row r="88" spans="1:17" s="71" customFormat="1" ht="15.75" hidden="1">
      <c r="A88" s="70"/>
      <c r="B88" s="126"/>
      <c r="C88" s="953"/>
      <c r="D88" s="953"/>
      <c r="E88" s="953"/>
      <c r="F88" s="953"/>
      <c r="G88" s="953"/>
      <c r="H88" s="126"/>
      <c r="I88" s="127"/>
      <c r="J88" s="775"/>
      <c r="K88" s="603" t="s">
        <v>1469</v>
      </c>
      <c r="L88" s="603"/>
      <c r="M88" s="613">
        <v>0</v>
      </c>
      <c r="N88" s="613">
        <v>0</v>
      </c>
      <c r="O88" s="613">
        <v>0</v>
      </c>
      <c r="P88" s="616"/>
    </row>
    <row r="89" spans="1:17" s="71" customFormat="1" ht="15.75" hidden="1">
      <c r="A89" s="70"/>
      <c r="B89" s="126"/>
      <c r="C89" s="953"/>
      <c r="D89" s="953"/>
      <c r="E89" s="953"/>
      <c r="F89" s="953"/>
      <c r="G89" s="953"/>
      <c r="H89" s="126"/>
      <c r="I89" s="127"/>
      <c r="J89" s="775"/>
      <c r="K89" s="603" t="s">
        <v>1515</v>
      </c>
      <c r="L89" s="603"/>
      <c r="M89" s="613">
        <v>0</v>
      </c>
      <c r="N89" s="613">
        <v>0</v>
      </c>
      <c r="O89" s="613">
        <v>0</v>
      </c>
      <c r="P89" s="616"/>
    </row>
    <row r="90" spans="1:17" s="71" customFormat="1" ht="15.75" hidden="1">
      <c r="A90" s="70"/>
      <c r="B90" s="126"/>
      <c r="C90" s="953"/>
      <c r="D90" s="953"/>
      <c r="E90" s="953"/>
      <c r="F90" s="953"/>
      <c r="G90" s="953"/>
      <c r="H90" s="126"/>
      <c r="I90" s="127"/>
      <c r="J90" s="775"/>
      <c r="K90" s="603" t="s">
        <v>1516</v>
      </c>
      <c r="L90" s="603"/>
      <c r="M90" s="613">
        <v>0</v>
      </c>
      <c r="N90" s="613">
        <v>0</v>
      </c>
      <c r="O90" s="613">
        <v>0</v>
      </c>
      <c r="P90" s="616"/>
    </row>
    <row r="91" spans="1:17" s="71" customFormat="1" ht="15.75">
      <c r="A91" s="70"/>
      <c r="B91" s="126"/>
      <c r="C91" s="953"/>
      <c r="D91" s="953"/>
      <c r="E91" s="953"/>
      <c r="F91" s="953"/>
      <c r="G91" s="953"/>
      <c r="H91" s="126"/>
      <c r="I91" s="127"/>
      <c r="J91" s="603" t="s">
        <v>1416</v>
      </c>
      <c r="K91" s="603" t="s">
        <v>1517</v>
      </c>
      <c r="L91" s="603"/>
      <c r="M91" s="613">
        <v>385.17</v>
      </c>
      <c r="N91" s="613">
        <v>0</v>
      </c>
      <c r="O91" s="613">
        <v>0</v>
      </c>
      <c r="P91" s="616"/>
    </row>
    <row r="92" spans="1:17" s="71" customFormat="1" ht="15.75" hidden="1">
      <c r="A92" s="70"/>
      <c r="B92" s="126"/>
      <c r="C92" s="953"/>
      <c r="D92" s="953"/>
      <c r="E92" s="953"/>
      <c r="F92" s="953"/>
      <c r="G92" s="953"/>
      <c r="H92" s="126"/>
      <c r="I92" s="127"/>
      <c r="J92" s="775"/>
      <c r="K92" s="603" t="s">
        <v>1518</v>
      </c>
      <c r="L92" s="603"/>
      <c r="M92" s="613">
        <v>0</v>
      </c>
      <c r="N92" s="613">
        <v>0</v>
      </c>
      <c r="O92" s="613">
        <v>0</v>
      </c>
      <c r="P92" s="616"/>
    </row>
    <row r="93" spans="1:17" s="71" customFormat="1" ht="15.75" hidden="1">
      <c r="A93" s="70"/>
      <c r="B93" s="126"/>
      <c r="C93" s="953"/>
      <c r="D93" s="953"/>
      <c r="E93" s="953"/>
      <c r="F93" s="953"/>
      <c r="G93" s="953"/>
      <c r="H93" s="126"/>
      <c r="I93" s="127"/>
      <c r="J93" s="775"/>
      <c r="K93" s="603" t="s">
        <v>1519</v>
      </c>
      <c r="L93" s="603"/>
      <c r="M93" s="613">
        <v>0</v>
      </c>
      <c r="N93" s="613">
        <v>0</v>
      </c>
      <c r="O93" s="613">
        <v>0</v>
      </c>
      <c r="P93" s="616"/>
    </row>
    <row r="94" spans="1:17" s="71" customFormat="1" ht="15.75">
      <c r="A94" s="70"/>
      <c r="B94" s="126"/>
      <c r="C94" s="953"/>
      <c r="D94" s="953"/>
      <c r="E94" s="953"/>
      <c r="F94" s="953"/>
      <c r="G94" s="953"/>
      <c r="H94" s="126"/>
      <c r="I94" s="127"/>
      <c r="J94" s="603" t="s">
        <v>1416</v>
      </c>
      <c r="K94" s="603" t="s">
        <v>1520</v>
      </c>
      <c r="L94" s="603"/>
      <c r="M94" s="613">
        <v>170638.15999999997</v>
      </c>
      <c r="N94" s="613">
        <v>171038.93</v>
      </c>
      <c r="O94" s="613">
        <v>171054.52</v>
      </c>
      <c r="P94" s="616"/>
    </row>
    <row r="95" spans="1:17" s="71" customFormat="1" ht="15.75">
      <c r="A95" s="70"/>
      <c r="B95" s="126"/>
      <c r="C95" s="953"/>
      <c r="D95" s="953"/>
      <c r="E95" s="953"/>
      <c r="F95" s="953"/>
      <c r="G95" s="953"/>
      <c r="H95" s="126"/>
      <c r="I95" s="127"/>
      <c r="J95" s="603" t="s">
        <v>1416</v>
      </c>
      <c r="K95" s="603" t="s">
        <v>1521</v>
      </c>
      <c r="L95" s="603"/>
      <c r="M95" s="613">
        <v>290000</v>
      </c>
      <c r="N95" s="613">
        <v>290000</v>
      </c>
      <c r="O95" s="613">
        <v>290000</v>
      </c>
      <c r="P95" s="616"/>
    </row>
    <row r="96" spans="1:17" s="71" customFormat="1" ht="15.75" hidden="1">
      <c r="A96" s="70"/>
      <c r="B96" s="126"/>
      <c r="C96" s="953"/>
      <c r="D96" s="953"/>
      <c r="E96" s="953"/>
      <c r="F96" s="953"/>
      <c r="G96" s="953"/>
      <c r="H96" s="126"/>
      <c r="I96" s="127"/>
      <c r="J96" s="775"/>
      <c r="K96" s="603" t="s">
        <v>1522</v>
      </c>
      <c r="L96" s="603"/>
      <c r="M96" s="613">
        <v>0</v>
      </c>
      <c r="N96" s="613">
        <v>0</v>
      </c>
      <c r="O96" s="613">
        <v>0</v>
      </c>
      <c r="P96" s="616"/>
    </row>
    <row r="97" spans="1:16" s="71" customFormat="1" ht="15.75" hidden="1">
      <c r="A97" s="70"/>
      <c r="B97" s="126"/>
      <c r="C97" s="953"/>
      <c r="D97" s="953"/>
      <c r="E97" s="953"/>
      <c r="F97" s="953"/>
      <c r="G97" s="953"/>
      <c r="H97" s="126"/>
      <c r="I97" s="127"/>
      <c r="J97" s="775"/>
      <c r="K97" s="603" t="s">
        <v>1523</v>
      </c>
      <c r="L97" s="603"/>
      <c r="M97" s="613">
        <v>0</v>
      </c>
      <c r="N97" s="613">
        <v>0</v>
      </c>
      <c r="O97" s="613">
        <v>0</v>
      </c>
      <c r="P97" s="616"/>
    </row>
    <row r="98" spans="1:16" s="71" customFormat="1" ht="15.75" hidden="1">
      <c r="A98" s="70"/>
      <c r="B98" s="126"/>
      <c r="C98" s="953"/>
      <c r="D98" s="953"/>
      <c r="E98" s="953"/>
      <c r="F98" s="953"/>
      <c r="G98" s="953"/>
      <c r="H98" s="126"/>
      <c r="I98" s="127"/>
      <c r="J98" s="775"/>
      <c r="K98" s="603" t="s">
        <v>1524</v>
      </c>
      <c r="L98" s="603"/>
      <c r="M98" s="613">
        <v>0</v>
      </c>
      <c r="N98" s="613">
        <v>0</v>
      </c>
      <c r="O98" s="613">
        <v>0</v>
      </c>
      <c r="P98" s="616"/>
    </row>
    <row r="99" spans="1:16" s="71" customFormat="1" ht="15.75" hidden="1">
      <c r="A99" s="70"/>
      <c r="B99" s="126"/>
      <c r="C99" s="953"/>
      <c r="D99" s="953"/>
      <c r="E99" s="953"/>
      <c r="F99" s="953"/>
      <c r="G99" s="953"/>
      <c r="H99" s="126"/>
      <c r="I99" s="127"/>
      <c r="J99" s="775"/>
      <c r="K99" s="603" t="s">
        <v>1525</v>
      </c>
      <c r="L99" s="603"/>
      <c r="M99" s="613">
        <v>0</v>
      </c>
      <c r="N99" s="613">
        <v>0</v>
      </c>
      <c r="O99" s="613">
        <v>0</v>
      </c>
      <c r="P99" s="616"/>
    </row>
    <row r="100" spans="1:16" s="71" customFormat="1" ht="15.75" hidden="1">
      <c r="A100" s="70"/>
      <c r="B100" s="126"/>
      <c r="C100" s="953"/>
      <c r="D100" s="953"/>
      <c r="E100" s="953"/>
      <c r="F100" s="953"/>
      <c r="G100" s="953"/>
      <c r="H100" s="126"/>
      <c r="I100" s="127"/>
      <c r="J100" s="775"/>
      <c r="K100" s="603" t="s">
        <v>1526</v>
      </c>
      <c r="L100" s="603"/>
      <c r="M100" s="613">
        <v>0</v>
      </c>
      <c r="N100" s="613">
        <v>0</v>
      </c>
      <c r="O100" s="613">
        <v>0</v>
      </c>
      <c r="P100" s="616"/>
    </row>
    <row r="101" spans="1:16" s="71" customFormat="1" ht="15.75" hidden="1">
      <c r="A101" s="70"/>
      <c r="B101" s="126"/>
      <c r="C101" s="953"/>
      <c r="D101" s="953"/>
      <c r="E101" s="953"/>
      <c r="F101" s="953"/>
      <c r="G101" s="953"/>
      <c r="H101" s="126"/>
      <c r="I101" s="127"/>
      <c r="J101" s="775"/>
      <c r="K101" s="603" t="s">
        <v>1527</v>
      </c>
      <c r="L101" s="603"/>
      <c r="M101" s="613">
        <v>0</v>
      </c>
      <c r="N101" s="613">
        <v>0</v>
      </c>
      <c r="O101" s="613">
        <v>0</v>
      </c>
      <c r="P101" s="616"/>
    </row>
    <row r="102" spans="1:16" s="71" customFormat="1" ht="15.75" hidden="1">
      <c r="A102" s="70"/>
      <c r="B102" s="126"/>
      <c r="C102" s="953"/>
      <c r="D102" s="953"/>
      <c r="E102" s="953"/>
      <c r="F102" s="953"/>
      <c r="G102" s="953"/>
      <c r="H102" s="126"/>
      <c r="I102" s="127"/>
      <c r="J102" s="775"/>
      <c r="K102" s="603" t="s">
        <v>1528</v>
      </c>
      <c r="L102" s="603"/>
      <c r="M102" s="613">
        <v>0</v>
      </c>
      <c r="N102" s="613">
        <v>0</v>
      </c>
      <c r="O102" s="613">
        <v>0</v>
      </c>
      <c r="P102" s="616"/>
    </row>
    <row r="103" spans="1:16" s="71" customFormat="1" ht="15.75" hidden="1">
      <c r="A103" s="70"/>
      <c r="B103" s="126"/>
      <c r="C103" s="953"/>
      <c r="D103" s="953"/>
      <c r="E103" s="953"/>
      <c r="F103" s="953"/>
      <c r="G103" s="953"/>
      <c r="H103" s="126"/>
      <c r="I103" s="127"/>
      <c r="J103" s="775"/>
      <c r="K103" s="603" t="s">
        <v>1529</v>
      </c>
      <c r="L103" s="603"/>
      <c r="M103" s="613">
        <v>0</v>
      </c>
      <c r="N103" s="613">
        <v>0</v>
      </c>
      <c r="O103" s="613">
        <v>0</v>
      </c>
      <c r="P103" s="616"/>
    </row>
    <row r="104" spans="1:16" s="71" customFormat="1" ht="15.75" hidden="1">
      <c r="A104" s="70"/>
      <c r="B104" s="126"/>
      <c r="C104" s="953"/>
      <c r="D104" s="953"/>
      <c r="E104" s="953"/>
      <c r="F104" s="953"/>
      <c r="G104" s="953"/>
      <c r="H104" s="126"/>
      <c r="I104" s="127"/>
      <c r="J104" s="775"/>
      <c r="K104" s="603" t="s">
        <v>1530</v>
      </c>
      <c r="L104" s="603"/>
      <c r="M104" s="613">
        <v>0</v>
      </c>
      <c r="N104" s="613">
        <v>0</v>
      </c>
      <c r="O104" s="613">
        <v>0</v>
      </c>
      <c r="P104" s="616"/>
    </row>
    <row r="105" spans="1:16" s="71" customFormat="1" ht="15.75" hidden="1">
      <c r="A105" s="70"/>
      <c r="B105" s="126"/>
      <c r="C105" s="953"/>
      <c r="D105" s="953"/>
      <c r="E105" s="953"/>
      <c r="F105" s="953"/>
      <c r="G105" s="953"/>
      <c r="H105" s="126"/>
      <c r="I105" s="127"/>
      <c r="J105" s="775"/>
      <c r="K105" s="603" t="s">
        <v>1531</v>
      </c>
      <c r="L105" s="603"/>
      <c r="M105" s="613">
        <v>0</v>
      </c>
      <c r="N105" s="613">
        <v>0</v>
      </c>
      <c r="O105" s="613">
        <v>0</v>
      </c>
      <c r="P105" s="616"/>
    </row>
    <row r="106" spans="1:16" s="71" customFormat="1" ht="15.75" hidden="1">
      <c r="A106" s="70"/>
      <c r="B106" s="126"/>
      <c r="C106" s="953"/>
      <c r="D106" s="953"/>
      <c r="E106" s="953"/>
      <c r="F106" s="953"/>
      <c r="G106" s="953"/>
      <c r="H106" s="126"/>
      <c r="I106" s="127"/>
      <c r="J106" s="775"/>
      <c r="K106" s="603" t="s">
        <v>1532</v>
      </c>
      <c r="L106" s="603"/>
      <c r="M106" s="613">
        <v>0</v>
      </c>
      <c r="N106" s="613">
        <v>0</v>
      </c>
      <c r="O106" s="613">
        <v>0</v>
      </c>
      <c r="P106" s="616"/>
    </row>
    <row r="107" spans="1:16" s="71" customFormat="1" ht="15.75" hidden="1">
      <c r="A107" s="70"/>
      <c r="B107" s="126"/>
      <c r="C107" s="953"/>
      <c r="D107" s="953"/>
      <c r="E107" s="953"/>
      <c r="F107" s="953"/>
      <c r="G107" s="953"/>
      <c r="H107" s="126"/>
      <c r="I107" s="127"/>
      <c r="J107" s="775"/>
      <c r="K107" s="603" t="s">
        <v>1467</v>
      </c>
      <c r="L107" s="603"/>
      <c r="M107" s="613">
        <v>0</v>
      </c>
      <c r="N107" s="613">
        <v>0</v>
      </c>
      <c r="O107" s="613">
        <v>0</v>
      </c>
      <c r="P107" s="616"/>
    </row>
    <row r="108" spans="1:16" s="71" customFormat="1" ht="15.75">
      <c r="A108" s="70"/>
      <c r="B108" s="126"/>
      <c r="C108" s="953"/>
      <c r="D108" s="953"/>
      <c r="E108" s="953"/>
      <c r="F108" s="953"/>
      <c r="G108" s="953"/>
      <c r="H108" s="126"/>
      <c r="I108" s="127"/>
      <c r="J108" s="603" t="s">
        <v>1416</v>
      </c>
      <c r="K108" s="603" t="s">
        <v>1470</v>
      </c>
      <c r="L108" s="603"/>
      <c r="M108" s="613">
        <v>0</v>
      </c>
      <c r="N108" s="613">
        <v>36000</v>
      </c>
      <c r="O108" s="613">
        <v>36000</v>
      </c>
      <c r="P108" s="616"/>
    </row>
    <row r="109" spans="1:16" s="71" customFormat="1" ht="15.75" hidden="1">
      <c r="A109" s="70"/>
      <c r="B109" s="126"/>
      <c r="C109" s="953"/>
      <c r="D109" s="953"/>
      <c r="E109" s="953"/>
      <c r="F109" s="953"/>
      <c r="G109" s="953"/>
      <c r="H109" s="126"/>
      <c r="I109" s="127"/>
      <c r="J109" s="775"/>
      <c r="K109" s="603" t="s">
        <v>1533</v>
      </c>
      <c r="L109" s="603"/>
      <c r="M109" s="613">
        <v>0</v>
      </c>
      <c r="N109" s="613">
        <v>0</v>
      </c>
      <c r="O109" s="613">
        <v>0</v>
      </c>
      <c r="P109" s="616"/>
    </row>
    <row r="110" spans="1:16" s="71" customFormat="1" ht="27" hidden="1" customHeight="1">
      <c r="A110" s="70"/>
      <c r="B110" s="126" t="s">
        <v>1265</v>
      </c>
      <c r="C110" s="953" t="s">
        <v>83</v>
      </c>
      <c r="D110" s="953"/>
      <c r="E110" s="953"/>
      <c r="F110" s="953"/>
      <c r="G110" s="953"/>
      <c r="H110" s="126" t="s">
        <v>128</v>
      </c>
      <c r="I110" s="126" t="s">
        <v>6</v>
      </c>
      <c r="J110" s="603"/>
      <c r="K110" s="602"/>
      <c r="L110" s="602"/>
      <c r="M110" s="617">
        <f>SUM(M112:M113)</f>
        <v>0</v>
      </c>
      <c r="N110" s="617">
        <f>SUM(N112:N113)</f>
        <v>0</v>
      </c>
      <c r="O110" s="617">
        <f>SUM(O112:O113)</f>
        <v>0</v>
      </c>
      <c r="P110" s="617"/>
    </row>
    <row r="111" spans="1:16" s="69" customFormat="1" ht="15.75" hidden="1">
      <c r="A111" s="68"/>
      <c r="B111" s="126"/>
      <c r="C111" s="953" t="s">
        <v>50</v>
      </c>
      <c r="D111" s="953"/>
      <c r="E111" s="953"/>
      <c r="F111" s="953"/>
      <c r="G111" s="953"/>
      <c r="H111" s="126"/>
      <c r="I111" s="127"/>
      <c r="J111" s="775"/>
      <c r="K111" s="606"/>
      <c r="L111" s="606"/>
      <c r="M111" s="615"/>
      <c r="N111" s="615"/>
      <c r="O111" s="615"/>
      <c r="P111" s="616"/>
    </row>
    <row r="112" spans="1:16" s="71" customFormat="1" ht="15.75" hidden="1">
      <c r="A112" s="70"/>
      <c r="B112" s="126"/>
      <c r="C112" s="953"/>
      <c r="D112" s="953"/>
      <c r="E112" s="953"/>
      <c r="F112" s="953"/>
      <c r="G112" s="953"/>
      <c r="H112" s="126"/>
      <c r="I112" s="127"/>
      <c r="J112" s="775"/>
      <c r="K112" s="603"/>
      <c r="L112" s="603"/>
      <c r="M112" s="613">
        <v>0</v>
      </c>
      <c r="N112" s="613">
        <v>0</v>
      </c>
      <c r="O112" s="613">
        <v>0</v>
      </c>
      <c r="P112" s="616"/>
    </row>
    <row r="113" spans="1:36" s="71" customFormat="1" ht="15.75" hidden="1">
      <c r="A113" s="70"/>
      <c r="B113" s="126"/>
      <c r="C113" s="953"/>
      <c r="D113" s="953"/>
      <c r="E113" s="953"/>
      <c r="F113" s="953"/>
      <c r="G113" s="953"/>
      <c r="H113" s="126"/>
      <c r="I113" s="127"/>
      <c r="J113" s="775"/>
      <c r="K113" s="603"/>
      <c r="L113" s="603"/>
      <c r="M113" s="613">
        <v>0</v>
      </c>
      <c r="N113" s="613">
        <v>0</v>
      </c>
      <c r="O113" s="613">
        <v>0</v>
      </c>
      <c r="P113" s="616"/>
    </row>
    <row r="114" spans="1:36" s="58" customFormat="1" ht="48" customHeight="1">
      <c r="A114" s="59"/>
      <c r="B114" s="126" t="s">
        <v>84</v>
      </c>
      <c r="C114" s="991" t="s">
        <v>129</v>
      </c>
      <c r="D114" s="992"/>
      <c r="E114" s="992"/>
      <c r="F114" s="992"/>
      <c r="G114" s="993"/>
      <c r="H114" s="126" t="s">
        <v>87</v>
      </c>
      <c r="I114" s="126" t="s">
        <v>6</v>
      </c>
      <c r="J114" s="603"/>
      <c r="K114" s="602"/>
      <c r="L114" s="602"/>
      <c r="M114" s="613">
        <f>SUM(M115:M119)</f>
        <v>1035923.33</v>
      </c>
      <c r="N114" s="613">
        <f>SUM(N115:N119)</f>
        <v>2746338.93</v>
      </c>
      <c r="O114" s="613">
        <f>SUM(O115:O119)</f>
        <v>2817154.52</v>
      </c>
      <c r="P114" s="613">
        <f>SUM(P115:P119)</f>
        <v>0</v>
      </c>
    </row>
    <row r="115" spans="1:36" s="69" customFormat="1" ht="20.25" customHeight="1">
      <c r="A115" s="68"/>
      <c r="B115" s="126"/>
      <c r="C115" s="988" t="s">
        <v>132</v>
      </c>
      <c r="D115" s="989"/>
      <c r="E115" s="989"/>
      <c r="F115" s="989"/>
      <c r="G115" s="990"/>
      <c r="H115" s="126"/>
      <c r="I115" s="127"/>
      <c r="J115" s="775"/>
      <c r="K115" s="606"/>
      <c r="L115" s="606"/>
      <c r="M115" s="615"/>
      <c r="N115" s="615"/>
      <c r="O115" s="615"/>
      <c r="P115" s="616"/>
    </row>
    <row r="116" spans="1:36" s="69" customFormat="1" ht="20.25" hidden="1" customHeight="1">
      <c r="A116" s="68"/>
      <c r="B116" s="126"/>
      <c r="C116" s="708"/>
      <c r="D116" s="709"/>
      <c r="E116" s="709"/>
      <c r="F116" s="709"/>
      <c r="G116" s="710"/>
      <c r="H116" s="126" t="s">
        <v>133</v>
      </c>
      <c r="I116" s="127" t="s">
        <v>1271</v>
      </c>
      <c r="J116" s="775"/>
      <c r="K116" s="606"/>
      <c r="L116" s="606"/>
      <c r="M116" s="615"/>
      <c r="N116" s="615"/>
      <c r="O116" s="615"/>
      <c r="P116" s="616"/>
    </row>
    <row r="117" spans="1:36" s="69" customFormat="1" ht="20.25" customHeight="1">
      <c r="A117" s="68"/>
      <c r="B117" s="126"/>
      <c r="C117" s="979"/>
      <c r="D117" s="986"/>
      <c r="E117" s="986"/>
      <c r="F117" s="986"/>
      <c r="G117" s="987"/>
      <c r="H117" s="126" t="s">
        <v>286</v>
      </c>
      <c r="I117" s="127" t="s">
        <v>1175</v>
      </c>
      <c r="J117" s="775"/>
      <c r="K117" s="606"/>
      <c r="L117" s="606"/>
      <c r="M117" s="615">
        <v>1035923.33</v>
      </c>
      <c r="N117" s="615"/>
      <c r="O117" s="615"/>
      <c r="P117" s="616"/>
    </row>
    <row r="118" spans="1:36" s="69" customFormat="1" ht="20.25" customHeight="1">
      <c r="A118" s="68"/>
      <c r="B118" s="126"/>
      <c r="C118" s="979"/>
      <c r="D118" s="986"/>
      <c r="E118" s="986"/>
      <c r="F118" s="986"/>
      <c r="G118" s="987"/>
      <c r="H118" s="126" t="s">
        <v>287</v>
      </c>
      <c r="I118" s="127" t="s">
        <v>1219</v>
      </c>
      <c r="J118" s="775"/>
      <c r="K118" s="606"/>
      <c r="L118" s="606"/>
      <c r="M118" s="615"/>
      <c r="N118" s="615">
        <v>2746338.93</v>
      </c>
      <c r="O118" s="615"/>
      <c r="P118" s="616"/>
    </row>
    <row r="119" spans="1:36" s="69" customFormat="1" ht="20.25" customHeight="1">
      <c r="A119" s="68"/>
      <c r="B119" s="126"/>
      <c r="C119" s="979"/>
      <c r="D119" s="986"/>
      <c r="E119" s="986"/>
      <c r="F119" s="986"/>
      <c r="G119" s="987"/>
      <c r="H119" s="126" t="s">
        <v>1270</v>
      </c>
      <c r="I119" s="127" t="s">
        <v>1459</v>
      </c>
      <c r="J119" s="775"/>
      <c r="K119" s="606"/>
      <c r="L119" s="606"/>
      <c r="M119" s="615"/>
      <c r="N119" s="615"/>
      <c r="O119" s="615">
        <v>2817154.52</v>
      </c>
      <c r="P119" s="616"/>
    </row>
    <row r="120" spans="1:36" s="58" customFormat="1" ht="47.25" hidden="1" customHeight="1">
      <c r="A120" s="59"/>
      <c r="B120" s="126" t="s">
        <v>86</v>
      </c>
      <c r="C120" s="985" t="s">
        <v>130</v>
      </c>
      <c r="D120" s="985"/>
      <c r="E120" s="985"/>
      <c r="F120" s="985"/>
      <c r="G120" s="985"/>
      <c r="H120" s="126" t="s">
        <v>131</v>
      </c>
      <c r="I120" s="126" t="s">
        <v>6</v>
      </c>
      <c r="J120" s="603"/>
      <c r="K120" s="602"/>
      <c r="L120" s="602"/>
      <c r="M120" s="158">
        <f>SUM(M121:M124)</f>
        <v>0</v>
      </c>
      <c r="N120" s="158">
        <f>SUM(N121:N124)</f>
        <v>0</v>
      </c>
      <c r="O120" s="158">
        <f>SUM(O121:O124)</f>
        <v>0</v>
      </c>
      <c r="P120" s="158">
        <f>SUM(P121:P124)</f>
        <v>0</v>
      </c>
    </row>
    <row r="121" spans="1:36" s="69" customFormat="1" ht="20.25" hidden="1" customHeight="1">
      <c r="A121" s="68"/>
      <c r="B121" s="126"/>
      <c r="C121" s="958" t="s">
        <v>132</v>
      </c>
      <c r="D121" s="958"/>
      <c r="E121" s="958"/>
      <c r="F121" s="958"/>
      <c r="G121" s="958"/>
      <c r="H121" s="126" t="s">
        <v>134</v>
      </c>
      <c r="I121" s="127"/>
      <c r="J121" s="775"/>
      <c r="K121" s="606"/>
      <c r="L121" s="606"/>
      <c r="M121" s="160"/>
      <c r="N121" s="160"/>
      <c r="O121" s="160"/>
      <c r="P121" s="159"/>
    </row>
    <row r="122" spans="1:36" s="69" customFormat="1" ht="20.25" hidden="1" customHeight="1">
      <c r="A122" s="68"/>
      <c r="B122" s="126"/>
      <c r="C122" s="967"/>
      <c r="D122" s="967"/>
      <c r="E122" s="967"/>
      <c r="F122" s="967"/>
      <c r="G122" s="967"/>
      <c r="H122" s="126" t="s">
        <v>288</v>
      </c>
      <c r="I122" s="127" t="s">
        <v>1175</v>
      </c>
      <c r="J122" s="775"/>
      <c r="K122" s="606"/>
      <c r="L122" s="606"/>
      <c r="M122" s="160"/>
      <c r="N122" s="160"/>
      <c r="O122" s="160"/>
      <c r="P122" s="159"/>
    </row>
    <row r="123" spans="1:36" s="69" customFormat="1" ht="20.25" hidden="1" customHeight="1">
      <c r="A123" s="68"/>
      <c r="B123" s="126"/>
      <c r="C123" s="967"/>
      <c r="D123" s="967"/>
      <c r="E123" s="967"/>
      <c r="F123" s="967"/>
      <c r="G123" s="967"/>
      <c r="H123" s="126" t="s">
        <v>289</v>
      </c>
      <c r="I123" s="127" t="s">
        <v>1219</v>
      </c>
      <c r="J123" s="775"/>
      <c r="K123" s="606"/>
      <c r="L123" s="606"/>
      <c r="M123" s="160"/>
      <c r="N123" s="160"/>
      <c r="O123" s="160"/>
      <c r="P123" s="159"/>
    </row>
    <row r="124" spans="1:36" s="69" customFormat="1" ht="20.25" hidden="1" customHeight="1">
      <c r="A124" s="68"/>
      <c r="B124" s="126"/>
      <c r="C124" s="967"/>
      <c r="D124" s="967"/>
      <c r="E124" s="967"/>
      <c r="F124" s="967"/>
      <c r="G124" s="967"/>
      <c r="H124" s="126" t="s">
        <v>290</v>
      </c>
      <c r="I124" s="127" t="s">
        <v>1459</v>
      </c>
      <c r="J124" s="775"/>
      <c r="K124" s="606"/>
      <c r="L124" s="606"/>
      <c r="M124" s="160"/>
      <c r="N124" s="160"/>
      <c r="O124" s="160"/>
      <c r="P124" s="159"/>
    </row>
    <row r="125" spans="1:36" ht="10.5" customHeight="1"/>
    <row r="126" spans="1:36" ht="10.5" customHeight="1"/>
    <row r="127" spans="1:36" ht="10.5" customHeight="1"/>
    <row r="128" spans="1:36" ht="15" customHeight="1">
      <c r="C128" s="74" t="s">
        <v>88</v>
      </c>
      <c r="D128" s="74"/>
      <c r="E128" s="75"/>
      <c r="F128" s="75"/>
      <c r="G128" s="76"/>
      <c r="H128" s="75"/>
      <c r="I128" s="75"/>
      <c r="J128" s="776"/>
      <c r="K128" s="608"/>
      <c r="L128" s="608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</row>
    <row r="129" spans="2:36" ht="15" customHeight="1">
      <c r="C129" s="74" t="s">
        <v>89</v>
      </c>
      <c r="D129" s="74"/>
      <c r="E129" s="75"/>
      <c r="F129" s="955" t="s">
        <v>994</v>
      </c>
      <c r="G129" s="955"/>
      <c r="H129" s="627"/>
      <c r="I129" s="955"/>
      <c r="J129" s="955"/>
      <c r="K129" s="955"/>
      <c r="L129" s="955"/>
      <c r="M129" s="955"/>
      <c r="N129" s="74"/>
      <c r="O129" s="955" t="str">
        <f>тит.лист!J7</f>
        <v>/Л.А. Панюшева/</v>
      </c>
      <c r="P129" s="95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</row>
    <row r="130" spans="2:36" ht="15" customHeight="1">
      <c r="C130" s="74"/>
      <c r="D130" s="74"/>
      <c r="E130" s="75"/>
      <c r="F130" s="970" t="s">
        <v>90</v>
      </c>
      <c r="G130" s="970"/>
      <c r="H130" s="154"/>
      <c r="I130" s="956" t="s">
        <v>42</v>
      </c>
      <c r="J130" s="956"/>
      <c r="K130" s="956"/>
      <c r="L130" s="956"/>
      <c r="M130" s="956"/>
      <c r="N130" s="79"/>
      <c r="O130" s="956" t="s">
        <v>41</v>
      </c>
      <c r="P130" s="956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</row>
    <row r="131" spans="2:36" ht="15" customHeight="1">
      <c r="C131" s="74"/>
      <c r="D131" s="74"/>
      <c r="E131" s="75"/>
      <c r="F131" s="75"/>
      <c r="G131" s="78"/>
      <c r="H131" s="78"/>
      <c r="I131" s="78"/>
      <c r="J131" s="777"/>
      <c r="K131" s="609"/>
      <c r="L131" s="609"/>
      <c r="M131" s="80"/>
      <c r="N131" s="79"/>
      <c r="O131" s="78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</row>
    <row r="132" spans="2:36" ht="15" customHeight="1">
      <c r="C132" s="93" t="s">
        <v>135</v>
      </c>
      <c r="D132" s="74"/>
      <c r="E132" s="75"/>
      <c r="F132" s="75"/>
      <c r="G132" s="78"/>
      <c r="H132" s="78"/>
      <c r="I132" s="78"/>
      <c r="J132" s="777"/>
      <c r="K132" s="609"/>
      <c r="L132" s="609"/>
      <c r="M132" s="80"/>
      <c r="N132" s="79"/>
      <c r="O132" s="78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</row>
    <row r="133" spans="2:36" ht="23.25" customHeight="1">
      <c r="C133" s="81"/>
      <c r="D133" s="81"/>
      <c r="E133" s="82"/>
      <c r="F133" s="82"/>
      <c r="G133" s="83"/>
      <c r="H133" s="82"/>
      <c r="I133" s="82"/>
      <c r="J133" s="778"/>
      <c r="K133" s="610"/>
      <c r="L133" s="610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</row>
    <row r="134" spans="2:36" ht="15" customHeight="1">
      <c r="C134" s="74" t="s">
        <v>91</v>
      </c>
      <c r="D134" s="74"/>
      <c r="E134" s="955" t="s">
        <v>1089</v>
      </c>
      <c r="F134" s="955"/>
      <c r="G134" s="628"/>
      <c r="H134" s="627"/>
      <c r="I134" s="955" t="s">
        <v>1090</v>
      </c>
      <c r="J134" s="955"/>
      <c r="K134" s="955"/>
      <c r="L134" s="955"/>
      <c r="M134" s="955"/>
      <c r="N134" s="627"/>
      <c r="O134" s="955" t="s">
        <v>1091</v>
      </c>
      <c r="P134" s="95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</row>
    <row r="135" spans="2:36" ht="15" customHeight="1">
      <c r="C135" s="75"/>
      <c r="D135" s="75"/>
      <c r="E135" s="970" t="s">
        <v>90</v>
      </c>
      <c r="F135" s="970"/>
      <c r="G135" s="618" t="s">
        <v>1202</v>
      </c>
      <c r="H135" s="154"/>
      <c r="I135" s="956" t="s">
        <v>438</v>
      </c>
      <c r="J135" s="956"/>
      <c r="K135" s="956"/>
      <c r="L135" s="956"/>
      <c r="M135" s="956"/>
      <c r="N135" s="87"/>
      <c r="O135" s="956" t="s">
        <v>92</v>
      </c>
      <c r="P135" s="956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</row>
    <row r="136" spans="2:36" ht="10.5" customHeight="1">
      <c r="C136" s="84"/>
      <c r="D136" s="84"/>
      <c r="E136" s="84"/>
      <c r="F136" s="85"/>
      <c r="G136" s="86"/>
      <c r="H136" s="85"/>
      <c r="I136" s="85"/>
      <c r="J136" s="779"/>
      <c r="K136" s="611"/>
      <c r="L136" s="611"/>
      <c r="M136" s="85"/>
      <c r="N136" s="85"/>
      <c r="O136" s="85"/>
      <c r="P136" s="85"/>
    </row>
    <row r="137" spans="2:36" ht="14.25" customHeight="1">
      <c r="C137" s="973">
        <f>тит.лист!E24</f>
        <v>44925</v>
      </c>
      <c r="D137" s="973"/>
      <c r="E137" s="973"/>
      <c r="F137" s="973"/>
      <c r="G137" s="973"/>
      <c r="H137" s="85"/>
      <c r="I137" s="85"/>
      <c r="J137" s="779"/>
      <c r="K137" s="611"/>
      <c r="L137" s="611"/>
      <c r="M137" s="85"/>
      <c r="N137" s="85"/>
      <c r="O137" s="85"/>
      <c r="P137" s="85"/>
    </row>
    <row r="139" spans="2:36">
      <c r="C139" s="143"/>
      <c r="D139" s="143"/>
      <c r="E139" s="143"/>
      <c r="F139" s="144"/>
      <c r="G139" s="145"/>
      <c r="H139" s="144"/>
    </row>
    <row r="140" spans="2:36">
      <c r="C140" s="147" t="s">
        <v>136</v>
      </c>
      <c r="D140" s="148"/>
      <c r="E140" s="148"/>
      <c r="F140" s="149"/>
      <c r="G140" s="150"/>
      <c r="H140" s="151"/>
    </row>
    <row r="141" spans="2:36" ht="22.5" customHeight="1">
      <c r="C141" s="962" t="s">
        <v>1203</v>
      </c>
      <c r="D141" s="963"/>
      <c r="E141" s="963"/>
      <c r="F141" s="963"/>
      <c r="G141" s="963"/>
      <c r="H141" s="972"/>
    </row>
    <row r="142" spans="2:36">
      <c r="C142" s="959" t="s">
        <v>137</v>
      </c>
      <c r="D142" s="960"/>
      <c r="E142" s="960"/>
      <c r="F142" s="960"/>
      <c r="G142" s="960"/>
      <c r="H142" s="961"/>
    </row>
    <row r="143" spans="2:36" ht="18" customHeight="1">
      <c r="C143" s="962"/>
      <c r="D143" s="963"/>
      <c r="E143" s="88"/>
      <c r="F143" s="77"/>
      <c r="G143" s="963" t="s">
        <v>1204</v>
      </c>
      <c r="H143" s="972"/>
    </row>
    <row r="144" spans="2:36">
      <c r="B144" s="87"/>
      <c r="C144" s="964" t="s">
        <v>42</v>
      </c>
      <c r="D144" s="956"/>
      <c r="E144" s="88"/>
      <c r="G144" s="970" t="s">
        <v>41</v>
      </c>
      <c r="H144" s="971"/>
    </row>
    <row r="145" spans="2:16">
      <c r="B145" s="87"/>
      <c r="C145" s="152"/>
      <c r="D145" s="78"/>
      <c r="E145" s="88"/>
      <c r="F145" s="87"/>
      <c r="G145" s="89"/>
      <c r="H145" s="146"/>
    </row>
    <row r="146" spans="2:16" ht="14.25" customHeight="1">
      <c r="C146" s="965" t="s">
        <v>93</v>
      </c>
      <c r="D146" s="966"/>
      <c r="E146" s="966"/>
      <c r="F146" s="966"/>
      <c r="G146" s="966"/>
      <c r="H146" s="153"/>
      <c r="I146" s="85"/>
      <c r="J146" s="779"/>
      <c r="K146" s="611"/>
      <c r="L146" s="611"/>
      <c r="M146" s="85"/>
      <c r="N146" s="85"/>
      <c r="O146" s="85"/>
      <c r="P146" s="85"/>
    </row>
    <row r="148" spans="2:16">
      <c r="B148" s="87"/>
      <c r="C148" s="78"/>
      <c r="D148" s="78"/>
      <c r="E148" s="88"/>
      <c r="F148" s="87"/>
      <c r="G148" s="89"/>
    </row>
    <row r="149" spans="2:16">
      <c r="B149" s="87"/>
      <c r="C149" s="78"/>
      <c r="D149" s="78"/>
      <c r="E149" s="88"/>
      <c r="F149" s="87"/>
      <c r="G149" s="89"/>
    </row>
    <row r="150" spans="2:16">
      <c r="B150" s="87"/>
      <c r="C150" s="78"/>
      <c r="D150" s="78"/>
      <c r="E150" s="88"/>
      <c r="F150" s="87"/>
      <c r="G150" s="89"/>
    </row>
    <row r="151" spans="2:16">
      <c r="B151" s="87"/>
      <c r="C151" s="78"/>
      <c r="D151" s="78"/>
      <c r="E151" s="88"/>
      <c r="F151" s="87"/>
      <c r="G151" s="89"/>
    </row>
    <row r="152" spans="2:16" s="73" customFormat="1" ht="35.25" customHeight="1">
      <c r="B152" s="968" t="s">
        <v>94</v>
      </c>
      <c r="C152" s="969"/>
      <c r="D152" s="969"/>
      <c r="E152" s="969"/>
      <c r="F152" s="969"/>
      <c r="G152" s="969"/>
      <c r="H152" s="969"/>
      <c r="I152" s="969"/>
      <c r="J152" s="969"/>
      <c r="K152" s="969"/>
      <c r="L152" s="969"/>
      <c r="M152" s="969"/>
      <c r="N152" s="969"/>
      <c r="O152" s="969"/>
      <c r="P152" s="969"/>
    </row>
    <row r="153" spans="2:16">
      <c r="B153" s="957" t="s">
        <v>95</v>
      </c>
      <c r="C153" s="957"/>
      <c r="D153" s="957"/>
      <c r="E153" s="957"/>
      <c r="F153" s="957"/>
      <c r="G153" s="957"/>
      <c r="H153" s="957"/>
      <c r="I153" s="957"/>
      <c r="J153" s="957"/>
      <c r="K153" s="957"/>
      <c r="L153" s="957"/>
      <c r="M153" s="957"/>
      <c r="N153" s="957"/>
      <c r="O153" s="957"/>
      <c r="P153" s="957"/>
    </row>
  </sheetData>
  <mergeCells count="149">
    <mergeCell ref="C118:G118"/>
    <mergeCell ref="C123:G123"/>
    <mergeCell ref="C122:G122"/>
    <mergeCell ref="C71:G71"/>
    <mergeCell ref="C50:G50"/>
    <mergeCell ref="C51:G51"/>
    <mergeCell ref="C52:G52"/>
    <mergeCell ref="C42:G42"/>
    <mergeCell ref="C43:G43"/>
    <mergeCell ref="C44:G44"/>
    <mergeCell ref="C67:G67"/>
    <mergeCell ref="C45:G45"/>
    <mergeCell ref="C46:G46"/>
    <mergeCell ref="C47:G47"/>
    <mergeCell ref="C58:G58"/>
    <mergeCell ref="C66:G66"/>
    <mergeCell ref="C59:G59"/>
    <mergeCell ref="C61:G61"/>
    <mergeCell ref="C62:G62"/>
    <mergeCell ref="C56:G56"/>
    <mergeCell ref="C63:G63"/>
    <mergeCell ref="C65:G65"/>
    <mergeCell ref="C55:G55"/>
    <mergeCell ref="C111:G111"/>
    <mergeCell ref="C112:G112"/>
    <mergeCell ref="C69:G69"/>
    <mergeCell ref="C117:G117"/>
    <mergeCell ref="C70:G70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15:G115"/>
    <mergeCell ref="C114:G114"/>
    <mergeCell ref="C95:G95"/>
    <mergeCell ref="C96:G96"/>
    <mergeCell ref="C83:G83"/>
    <mergeCell ref="C84:G84"/>
    <mergeCell ref="C85:G85"/>
    <mergeCell ref="C120:G120"/>
    <mergeCell ref="C73:G73"/>
    <mergeCell ref="C74:G74"/>
    <mergeCell ref="C86:G86"/>
    <mergeCell ref="C110:G110"/>
    <mergeCell ref="C97:G97"/>
    <mergeCell ref="C98:G98"/>
    <mergeCell ref="C113:G113"/>
    <mergeCell ref="C119:G119"/>
    <mergeCell ref="C87:G87"/>
    <mergeCell ref="C77:G77"/>
    <mergeCell ref="C78:G78"/>
    <mergeCell ref="C79:G79"/>
    <mergeCell ref="C99:G99"/>
    <mergeCell ref="C88:G88"/>
    <mergeCell ref="C80:G80"/>
    <mergeCell ref="C89:G89"/>
    <mergeCell ref="C81:G81"/>
    <mergeCell ref="C109:G109"/>
    <mergeCell ref="C91:G91"/>
    <mergeCell ref="C92:G92"/>
    <mergeCell ref="C76:G76"/>
    <mergeCell ref="C93:G93"/>
    <mergeCell ref="C94:G94"/>
    <mergeCell ref="C36:G36"/>
    <mergeCell ref="C16:G16"/>
    <mergeCell ref="C17:G17"/>
    <mergeCell ref="C30:G30"/>
    <mergeCell ref="C22:G22"/>
    <mergeCell ref="C23:G23"/>
    <mergeCell ref="C15:G15"/>
    <mergeCell ref="C18:G18"/>
    <mergeCell ref="C20:G20"/>
    <mergeCell ref="B1:P1"/>
    <mergeCell ref="B4:B5"/>
    <mergeCell ref="C4:G5"/>
    <mergeCell ref="H4:H5"/>
    <mergeCell ref="I4:I5"/>
    <mergeCell ref="M4:P4"/>
    <mergeCell ref="C60:G60"/>
    <mergeCell ref="C24:G24"/>
    <mergeCell ref="C25:G25"/>
    <mergeCell ref="C27:G27"/>
    <mergeCell ref="C28:G28"/>
    <mergeCell ref="C26:G26"/>
    <mergeCell ref="K4:K5"/>
    <mergeCell ref="C13:G13"/>
    <mergeCell ref="C21:G21"/>
    <mergeCell ref="C12:G12"/>
    <mergeCell ref="C6:G6"/>
    <mergeCell ref="C7:G7"/>
    <mergeCell ref="C9:G9"/>
    <mergeCell ref="C10:G10"/>
    <mergeCell ref="C57:G57"/>
    <mergeCell ref="C11:G11"/>
    <mergeCell ref="C19:G19"/>
    <mergeCell ref="C8:G8"/>
    <mergeCell ref="O134:P134"/>
    <mergeCell ref="O130:P130"/>
    <mergeCell ref="O135:P135"/>
    <mergeCell ref="I135:M135"/>
    <mergeCell ref="B153:P153"/>
    <mergeCell ref="C121:G121"/>
    <mergeCell ref="C142:H142"/>
    <mergeCell ref="C143:D143"/>
    <mergeCell ref="C144:D144"/>
    <mergeCell ref="C146:G146"/>
    <mergeCell ref="C124:G124"/>
    <mergeCell ref="B152:P152"/>
    <mergeCell ref="G144:H144"/>
    <mergeCell ref="C141:H141"/>
    <mergeCell ref="G143:H143"/>
    <mergeCell ref="F129:G129"/>
    <mergeCell ref="F130:G130"/>
    <mergeCell ref="E134:F134"/>
    <mergeCell ref="C137:G137"/>
    <mergeCell ref="I134:M134"/>
    <mergeCell ref="E135:F135"/>
    <mergeCell ref="O129:P129"/>
    <mergeCell ref="I129:M129"/>
    <mergeCell ref="I130:M130"/>
    <mergeCell ref="J4:J5"/>
    <mergeCell ref="L4:L5"/>
    <mergeCell ref="C68:G68"/>
    <mergeCell ref="C90:G90"/>
    <mergeCell ref="C75:G75"/>
    <mergeCell ref="C64:G64"/>
    <mergeCell ref="C72:G72"/>
    <mergeCell ref="C82:G82"/>
    <mergeCell ref="C37:G37"/>
    <mergeCell ref="C39:G39"/>
    <mergeCell ref="C40:G40"/>
    <mergeCell ref="C41:G41"/>
    <mergeCell ref="C38:G38"/>
    <mergeCell ref="C53:G53"/>
    <mergeCell ref="C54:G54"/>
    <mergeCell ref="C48:G48"/>
    <mergeCell ref="C49:G49"/>
    <mergeCell ref="C14:G14"/>
    <mergeCell ref="C29:G29"/>
    <mergeCell ref="C31:G31"/>
    <mergeCell ref="C32:G32"/>
    <mergeCell ref="C33:G33"/>
    <mergeCell ref="C34:G34"/>
    <mergeCell ref="C35:G35"/>
  </mergeCells>
  <pageMargins left="0.78740157480314965" right="0.39370078740157483" top="0.78740157480314965" bottom="0.78740157480314965" header="0.31496062992125984" footer="0"/>
  <pageSetup paperSize="9" scale="44" fitToHeight="2" orientation="landscape" r:id="rId1"/>
  <headerFooter differentFirst="1">
    <oddHeader>&amp;C&amp;"Times New Roman,обычный"&amp;P</oddHeader>
  </headerFooter>
  <rowBreaks count="1" manualBreakCount="1">
    <brk id="10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70"/>
  <sheetViews>
    <sheetView showGridLines="0" view="pageBreakPreview" topLeftCell="A23" zoomScaleNormal="100" zoomScaleSheetLayoutView="100" workbookViewId="0">
      <selection activeCell="BC19" sqref="BC19"/>
    </sheetView>
  </sheetViews>
  <sheetFormatPr defaultColWidth="0.85546875" defaultRowHeight="15"/>
  <cols>
    <col min="1" max="1" width="2.42578125" style="162" customWidth="1"/>
    <col min="2" max="17" width="3.85546875" style="162" customWidth="1"/>
    <col min="18" max="18" width="3.7109375" style="162" customWidth="1"/>
    <col min="19" max="19" width="3.42578125" style="162" customWidth="1"/>
    <col min="20" max="20" width="2.7109375" style="162" customWidth="1"/>
    <col min="21" max="21" width="3.85546875" style="162" customWidth="1"/>
    <col min="22" max="22" width="5.140625" style="162" customWidth="1"/>
    <col min="23" max="23" width="4.28515625" style="162" customWidth="1"/>
    <col min="24" max="26" width="3.85546875" style="162" customWidth="1"/>
    <col min="27" max="27" width="3.42578125" style="162" customWidth="1"/>
    <col min="28" max="52" width="3.85546875" style="162" customWidth="1"/>
    <col min="53" max="53" width="8.85546875" style="162" customWidth="1"/>
    <col min="54" max="54" width="9.7109375" style="162" customWidth="1"/>
    <col min="55" max="55" width="7.85546875" style="162" customWidth="1"/>
    <col min="56" max="16384" width="0.85546875" style="162"/>
  </cols>
  <sheetData>
    <row r="2" spans="1:53" ht="30.75" customHeight="1">
      <c r="A2" s="1081" t="s">
        <v>1211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1081"/>
      <c r="M2" s="1081"/>
      <c r="N2" s="1081"/>
      <c r="O2" s="1081"/>
      <c r="P2" s="1081"/>
      <c r="Q2" s="1081"/>
      <c r="R2" s="1081"/>
      <c r="S2" s="1081"/>
      <c r="T2" s="1081"/>
      <c r="U2" s="1081"/>
      <c r="V2" s="1081"/>
      <c r="W2" s="1081"/>
      <c r="X2" s="1081"/>
      <c r="Y2" s="1081"/>
      <c r="Z2" s="1081"/>
      <c r="AA2" s="1081"/>
      <c r="AB2" s="1081"/>
      <c r="AC2" s="1081"/>
      <c r="AD2" s="1081"/>
      <c r="AE2" s="1081"/>
      <c r="AF2" s="1081"/>
      <c r="AG2" s="1081"/>
      <c r="AH2" s="1081"/>
      <c r="AI2" s="1081"/>
      <c r="AJ2" s="1081"/>
      <c r="AK2" s="1081"/>
      <c r="AL2" s="1081"/>
      <c r="AM2" s="1081"/>
      <c r="AN2" s="1081"/>
      <c r="AO2" s="1081"/>
      <c r="AP2" s="1081"/>
      <c r="AQ2" s="1081"/>
      <c r="AR2" s="1081"/>
      <c r="AS2" s="1081"/>
      <c r="AT2" s="1081"/>
      <c r="AU2" s="1081"/>
      <c r="AV2" s="1081"/>
      <c r="AW2" s="1081"/>
      <c r="AX2" s="1081"/>
      <c r="AY2" s="1081"/>
      <c r="AZ2" s="1081"/>
    </row>
    <row r="3" spans="1:53" ht="8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</row>
    <row r="4" spans="1:53" ht="21" customHeight="1">
      <c r="A4" s="1075" t="s">
        <v>296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4" s="1082"/>
      <c r="N4" s="1082"/>
      <c r="O4" s="1082"/>
      <c r="P4" s="1082"/>
      <c r="Q4" s="1082"/>
      <c r="R4" s="1082"/>
      <c r="S4" s="1082"/>
      <c r="T4" s="1082"/>
      <c r="U4" s="1082"/>
      <c r="V4" s="1082"/>
      <c r="W4" s="1082"/>
      <c r="X4" s="1082"/>
      <c r="Y4" s="1082"/>
      <c r="Z4" s="1082"/>
      <c r="AA4" s="1082"/>
      <c r="AB4" s="1082"/>
      <c r="AC4" s="1082"/>
      <c r="AD4" s="1082"/>
      <c r="AE4" s="1082"/>
      <c r="AF4" s="1082"/>
      <c r="AG4" s="1082"/>
      <c r="AH4" s="1082"/>
      <c r="AI4" s="1082"/>
      <c r="AJ4" s="1082"/>
      <c r="AK4" s="1082"/>
      <c r="AL4" s="1082"/>
      <c r="AM4" s="1082"/>
      <c r="AN4" s="1082"/>
      <c r="AO4" s="1082"/>
      <c r="AP4" s="1082"/>
      <c r="AQ4" s="1082"/>
      <c r="AR4" s="1082"/>
      <c r="AS4" s="1082"/>
      <c r="AT4" s="1082"/>
      <c r="AU4" s="1082"/>
      <c r="AV4" s="1082"/>
      <c r="AW4" s="1082"/>
      <c r="AX4" s="1082"/>
      <c r="AY4" s="1082"/>
      <c r="AZ4" s="1082"/>
    </row>
    <row r="5" spans="1:53" ht="23.25" customHeight="1">
      <c r="A5" s="1075" t="s">
        <v>297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83" t="s">
        <v>548</v>
      </c>
      <c r="M5" s="1083"/>
      <c r="N5" s="1083"/>
      <c r="O5" s="1083"/>
      <c r="P5" s="1083"/>
      <c r="Q5" s="1083"/>
      <c r="R5" s="1083"/>
      <c r="S5" s="1083"/>
      <c r="T5" s="1083"/>
      <c r="U5" s="1083"/>
      <c r="V5" s="1083"/>
      <c r="W5" s="1083"/>
      <c r="X5" s="1083"/>
      <c r="Y5" s="1083"/>
      <c r="Z5" s="1083"/>
      <c r="AA5" s="1083"/>
      <c r="AB5" s="1083"/>
      <c r="AC5" s="1083"/>
      <c r="AD5" s="1083"/>
      <c r="AE5" s="1083"/>
      <c r="AF5" s="1083"/>
      <c r="AG5" s="1083"/>
      <c r="AH5" s="1083"/>
      <c r="AI5" s="1083"/>
      <c r="AJ5" s="1083"/>
      <c r="AK5" s="1083"/>
      <c r="AL5" s="1083"/>
      <c r="AM5" s="1083"/>
      <c r="AN5" s="1083"/>
      <c r="AO5" s="1083"/>
      <c r="AP5" s="1083"/>
      <c r="AQ5" s="1083"/>
      <c r="AR5" s="1083"/>
      <c r="AS5" s="1083"/>
      <c r="AT5" s="1083"/>
      <c r="AU5" s="1083"/>
      <c r="AV5" s="1083"/>
      <c r="AW5" s="1083"/>
      <c r="AX5" s="1083"/>
      <c r="AY5" s="1083"/>
      <c r="AZ5" s="1083"/>
    </row>
    <row r="6" spans="1:53" ht="15" customHeight="1">
      <c r="A6" s="1075"/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084" t="s">
        <v>298</v>
      </c>
      <c r="M6" s="1084"/>
      <c r="N6" s="1084"/>
      <c r="O6" s="1084"/>
      <c r="P6" s="1084"/>
      <c r="Q6" s="1084"/>
      <c r="R6" s="1084"/>
      <c r="S6" s="1084"/>
      <c r="T6" s="1084"/>
      <c r="U6" s="1084"/>
      <c r="V6" s="1084"/>
      <c r="W6" s="1084"/>
      <c r="X6" s="1084"/>
      <c r="Y6" s="1084"/>
      <c r="Z6" s="1084"/>
      <c r="AA6" s="1084"/>
      <c r="AB6" s="1084"/>
      <c r="AC6" s="1084"/>
      <c r="AD6" s="1084"/>
      <c r="AE6" s="1084"/>
      <c r="AF6" s="1084"/>
      <c r="AG6" s="1084"/>
      <c r="AH6" s="1084"/>
      <c r="AI6" s="1084"/>
      <c r="AJ6" s="1084"/>
      <c r="AK6" s="1084"/>
      <c r="AL6" s="1084"/>
      <c r="AM6" s="1084"/>
      <c r="AN6" s="1084"/>
      <c r="AO6" s="1084"/>
      <c r="AP6" s="1084"/>
      <c r="AQ6" s="1084"/>
      <c r="AR6" s="1084"/>
      <c r="AS6" s="1084"/>
      <c r="AT6" s="1084"/>
      <c r="AU6" s="1084"/>
      <c r="AV6" s="1084"/>
      <c r="AW6" s="1084"/>
      <c r="AX6" s="1084"/>
      <c r="AY6" s="1084"/>
      <c r="AZ6" s="1084"/>
    </row>
    <row r="7" spans="1:53" ht="15.75" customHeight="1">
      <c r="A7" s="1075" t="s">
        <v>299</v>
      </c>
      <c r="B7" s="1075"/>
      <c r="C7" s="1075"/>
      <c r="D7" s="1075"/>
      <c r="E7" s="1075"/>
      <c r="F7" s="1075"/>
      <c r="G7" s="1075"/>
      <c r="H7" s="1075"/>
      <c r="I7" s="1075"/>
      <c r="J7" s="1075"/>
      <c r="K7" s="1075"/>
      <c r="L7" s="164" t="s">
        <v>300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</row>
    <row r="8" spans="1:53" ht="8.25" customHeight="1"/>
    <row r="9" spans="1:53" ht="8.25" customHeight="1"/>
    <row r="10" spans="1:53" s="165" customFormat="1" ht="18" customHeight="1">
      <c r="B10" s="1076" t="s">
        <v>301</v>
      </c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/>
      <c r="U10" s="1076"/>
      <c r="V10" s="1076"/>
      <c r="W10" s="1076"/>
      <c r="X10" s="1076"/>
      <c r="Y10" s="1076"/>
      <c r="Z10" s="1076"/>
      <c r="AA10" s="1076"/>
      <c r="AB10" s="1076"/>
      <c r="AC10" s="1076"/>
      <c r="AD10" s="1076"/>
      <c r="AE10" s="1076"/>
      <c r="AF10" s="1076"/>
      <c r="AG10" s="1076"/>
      <c r="AH10" s="1076"/>
      <c r="AI10" s="1076"/>
      <c r="AJ10" s="1076"/>
      <c r="AK10" s="1076"/>
      <c r="AL10" s="1076"/>
      <c r="AM10" s="1076"/>
      <c r="AN10" s="1076"/>
      <c r="AO10" s="1076"/>
      <c r="AP10" s="1076"/>
      <c r="AQ10" s="1076"/>
      <c r="AR10" s="1076"/>
      <c r="AS10" s="1076"/>
      <c r="AT10" s="1077"/>
      <c r="AU10" s="1077"/>
      <c r="AV10" s="1077"/>
      <c r="AW10" s="1077"/>
      <c r="AX10" s="1077"/>
      <c r="AY10" s="1077"/>
      <c r="AZ10" s="1077"/>
    </row>
    <row r="11" spans="1:53" s="165" customFormat="1" ht="8.1" customHeight="1"/>
    <row r="12" spans="1:53" s="165" customFormat="1" ht="24.95" customHeight="1">
      <c r="B12" s="1020" t="s">
        <v>0</v>
      </c>
      <c r="C12" s="1020"/>
      <c r="D12" s="1020"/>
      <c r="E12" s="1020"/>
      <c r="F12" s="1020"/>
      <c r="G12" s="1020"/>
      <c r="H12" s="1020"/>
      <c r="I12" s="1020"/>
      <c r="J12" s="1020"/>
      <c r="K12" s="1020"/>
      <c r="L12" s="1020"/>
      <c r="M12" s="1020"/>
      <c r="N12" s="1020"/>
      <c r="O12" s="1020"/>
      <c r="P12" s="1020"/>
      <c r="Q12" s="1020"/>
      <c r="R12" s="1020"/>
      <c r="S12" s="1020"/>
      <c r="T12" s="1020"/>
      <c r="U12" s="1020"/>
      <c r="V12" s="1020"/>
      <c r="W12" s="1020"/>
      <c r="X12" s="1020"/>
      <c r="Y12" s="1021"/>
      <c r="Z12" s="1019" t="s">
        <v>302</v>
      </c>
      <c r="AA12" s="1020"/>
      <c r="AB12" s="1021"/>
      <c r="AC12" s="1008" t="s">
        <v>303</v>
      </c>
      <c r="AD12" s="1009"/>
      <c r="AE12" s="1009"/>
      <c r="AF12" s="1009"/>
      <c r="AG12" s="1009"/>
      <c r="AH12" s="1009"/>
      <c r="AI12" s="1009"/>
      <c r="AJ12" s="1009"/>
      <c r="AK12" s="1009"/>
      <c r="AL12" s="1009"/>
      <c r="AM12" s="1009"/>
      <c r="AN12" s="1009"/>
      <c r="AO12" s="1009"/>
      <c r="AP12" s="1009"/>
      <c r="AQ12" s="1009"/>
      <c r="AR12" s="1009"/>
      <c r="AS12" s="1009"/>
      <c r="AT12" s="1009"/>
      <c r="AU12" s="1009"/>
      <c r="AV12" s="1009"/>
      <c r="AW12" s="1009"/>
      <c r="AX12" s="1009"/>
      <c r="AY12" s="1009"/>
      <c r="AZ12" s="1009"/>
    </row>
    <row r="13" spans="1:53" s="165" customFormat="1" ht="24.95" customHeight="1">
      <c r="B13" s="1078"/>
      <c r="C13" s="1078"/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8"/>
      <c r="X13" s="1078"/>
      <c r="Y13" s="1079"/>
      <c r="Z13" s="1080"/>
      <c r="AA13" s="1078"/>
      <c r="AB13" s="1079"/>
      <c r="AC13" s="1019" t="s">
        <v>1212</v>
      </c>
      <c r="AD13" s="1020"/>
      <c r="AE13" s="1020"/>
      <c r="AF13" s="1020"/>
      <c r="AG13" s="1020"/>
      <c r="AH13" s="1020"/>
      <c r="AI13" s="1020"/>
      <c r="AJ13" s="1021"/>
      <c r="AK13" s="1014" t="s">
        <v>1213</v>
      </c>
      <c r="AL13" s="1014"/>
      <c r="AM13" s="1014"/>
      <c r="AN13" s="1014"/>
      <c r="AO13" s="1014"/>
      <c r="AP13" s="1014"/>
      <c r="AQ13" s="1014"/>
      <c r="AR13" s="1014"/>
      <c r="AS13" s="1020" t="s">
        <v>1214</v>
      </c>
      <c r="AT13" s="1020"/>
      <c r="AU13" s="1020"/>
      <c r="AV13" s="1020"/>
      <c r="AW13" s="1020"/>
      <c r="AX13" s="1020"/>
      <c r="AY13" s="1020"/>
      <c r="AZ13" s="1020"/>
    </row>
    <row r="14" spans="1:53" s="165" customFormat="1" ht="24.95" customHeight="1">
      <c r="B14" s="1024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1024"/>
      <c r="S14" s="1024"/>
      <c r="T14" s="1024"/>
      <c r="U14" s="1024"/>
      <c r="V14" s="1024"/>
      <c r="W14" s="1024"/>
      <c r="X14" s="1024"/>
      <c r="Y14" s="1025"/>
      <c r="Z14" s="1063"/>
      <c r="AA14" s="1024"/>
      <c r="AB14" s="1025"/>
      <c r="AC14" s="1063"/>
      <c r="AD14" s="1024"/>
      <c r="AE14" s="1024"/>
      <c r="AF14" s="1024"/>
      <c r="AG14" s="1024"/>
      <c r="AH14" s="1024"/>
      <c r="AI14" s="1024"/>
      <c r="AJ14" s="1025"/>
      <c r="AK14" s="1014"/>
      <c r="AL14" s="1014"/>
      <c r="AM14" s="1014"/>
      <c r="AN14" s="1014"/>
      <c r="AO14" s="1014"/>
      <c r="AP14" s="1014"/>
      <c r="AQ14" s="1014"/>
      <c r="AR14" s="1014"/>
      <c r="AS14" s="1024"/>
      <c r="AT14" s="1024"/>
      <c r="AU14" s="1024"/>
      <c r="AV14" s="1024"/>
      <c r="AW14" s="1024"/>
      <c r="AX14" s="1024"/>
      <c r="AY14" s="1024"/>
      <c r="AZ14" s="1024"/>
    </row>
    <row r="15" spans="1:53" s="166" customFormat="1" ht="15" customHeight="1">
      <c r="B15" s="1070">
        <v>1</v>
      </c>
      <c r="C15" s="1070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0"/>
      <c r="U15" s="1070"/>
      <c r="V15" s="1070"/>
      <c r="W15" s="1070"/>
      <c r="X15" s="1070"/>
      <c r="Y15" s="1071"/>
      <c r="Z15" s="1072" t="s">
        <v>307</v>
      </c>
      <c r="AA15" s="1073"/>
      <c r="AB15" s="1074"/>
      <c r="AC15" s="1072" t="s">
        <v>308</v>
      </c>
      <c r="AD15" s="1073"/>
      <c r="AE15" s="1073"/>
      <c r="AF15" s="1073"/>
      <c r="AG15" s="1073"/>
      <c r="AH15" s="1073"/>
      <c r="AI15" s="1073"/>
      <c r="AJ15" s="1074"/>
      <c r="AK15" s="1072" t="s">
        <v>309</v>
      </c>
      <c r="AL15" s="1073"/>
      <c r="AM15" s="1073"/>
      <c r="AN15" s="1073"/>
      <c r="AO15" s="1073"/>
      <c r="AP15" s="1073"/>
      <c r="AQ15" s="1073"/>
      <c r="AR15" s="1074"/>
      <c r="AS15" s="1072" t="s">
        <v>310</v>
      </c>
      <c r="AT15" s="1073"/>
      <c r="AU15" s="1073"/>
      <c r="AV15" s="1073"/>
      <c r="AW15" s="1073"/>
      <c r="AX15" s="1073"/>
      <c r="AY15" s="1073"/>
      <c r="AZ15" s="1073"/>
      <c r="BA15" s="167"/>
    </row>
    <row r="16" spans="1:53" s="168" customFormat="1" ht="15.75">
      <c r="B16" s="1064" t="s">
        <v>311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312</v>
      </c>
      <c r="AA16" s="1065"/>
      <c r="AB16" s="1065"/>
      <c r="AC16" s="1069"/>
      <c r="AD16" s="1069"/>
      <c r="AE16" s="1069"/>
      <c r="AF16" s="1069"/>
      <c r="AG16" s="1069"/>
      <c r="AH16" s="1069"/>
      <c r="AI16" s="1069"/>
      <c r="AJ16" s="1069"/>
      <c r="AK16" s="1069"/>
      <c r="AL16" s="1069"/>
      <c r="AM16" s="1069"/>
      <c r="AN16" s="1069"/>
      <c r="AO16" s="1069"/>
      <c r="AP16" s="1069"/>
      <c r="AQ16" s="1069"/>
      <c r="AR16" s="1069"/>
      <c r="AS16" s="1069"/>
      <c r="AT16" s="1069"/>
      <c r="AU16" s="1069"/>
      <c r="AV16" s="1069"/>
      <c r="AW16" s="1069"/>
      <c r="AX16" s="1069"/>
      <c r="AY16" s="1069"/>
      <c r="AZ16" s="1069"/>
      <c r="BA16" s="169"/>
    </row>
    <row r="17" spans="1:55" s="168" customFormat="1" ht="31.5" customHeight="1">
      <c r="B17" s="1064" t="s">
        <v>313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314</v>
      </c>
      <c r="AA17" s="1065"/>
      <c r="AB17" s="1065"/>
      <c r="AC17" s="1069"/>
      <c r="AD17" s="1069"/>
      <c r="AE17" s="1069"/>
      <c r="AF17" s="1069"/>
      <c r="AG17" s="1069"/>
      <c r="AH17" s="1069"/>
      <c r="AI17" s="1069"/>
      <c r="AJ17" s="1069"/>
      <c r="AK17" s="1069"/>
      <c r="AL17" s="1069"/>
      <c r="AM17" s="1069"/>
      <c r="AN17" s="1069"/>
      <c r="AO17" s="1069"/>
      <c r="AP17" s="1069"/>
      <c r="AQ17" s="1069"/>
      <c r="AR17" s="1069"/>
      <c r="AS17" s="1069"/>
      <c r="AT17" s="1069"/>
      <c r="AU17" s="1069"/>
      <c r="AV17" s="1069"/>
      <c r="AW17" s="1069"/>
      <c r="AX17" s="1069"/>
      <c r="AY17" s="1069"/>
      <c r="AZ17" s="1069"/>
      <c r="BA17" s="169"/>
    </row>
    <row r="18" spans="1:55" s="170" customFormat="1" ht="15.75">
      <c r="B18" s="1064" t="s">
        <v>315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316</v>
      </c>
      <c r="AA18" s="1065"/>
      <c r="AB18" s="1065"/>
      <c r="AC18" s="1066">
        <f>AC40</f>
        <v>0</v>
      </c>
      <c r="AD18" s="1066"/>
      <c r="AE18" s="1066"/>
      <c r="AF18" s="1066"/>
      <c r="AG18" s="1066"/>
      <c r="AH18" s="1066"/>
      <c r="AI18" s="1066"/>
      <c r="AJ18" s="1066"/>
      <c r="AK18" s="1066">
        <f t="shared" ref="AK18" si="0">AK40</f>
        <v>0</v>
      </c>
      <c r="AL18" s="1066"/>
      <c r="AM18" s="1066"/>
      <c r="AN18" s="1066"/>
      <c r="AO18" s="1066"/>
      <c r="AP18" s="1066"/>
      <c r="AQ18" s="1066"/>
      <c r="AR18" s="1066"/>
      <c r="AS18" s="1066">
        <f t="shared" ref="AS18" si="1">AS40</f>
        <v>0</v>
      </c>
      <c r="AT18" s="1066"/>
      <c r="AU18" s="1066"/>
      <c r="AV18" s="1066"/>
      <c r="AW18" s="1066"/>
      <c r="AX18" s="1066"/>
      <c r="AY18" s="1066"/>
      <c r="AZ18" s="1066"/>
      <c r="BA18" s="656">
        <v>0</v>
      </c>
      <c r="BB18" s="656">
        <v>0</v>
      </c>
      <c r="BC18" s="656">
        <v>0</v>
      </c>
    </row>
    <row r="19" spans="1:55" s="170" customFormat="1" ht="15.75">
      <c r="B19" s="1064" t="s">
        <v>317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318</v>
      </c>
      <c r="AA19" s="1065"/>
      <c r="AB19" s="1065"/>
      <c r="AC19" s="1014"/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14"/>
      <c r="AN19" s="1014"/>
      <c r="AO19" s="1014"/>
      <c r="AP19" s="1014"/>
      <c r="AQ19" s="1014"/>
      <c r="AR19" s="1014"/>
      <c r="AS19" s="1014"/>
      <c r="AT19" s="1014"/>
      <c r="AU19" s="1014"/>
      <c r="AV19" s="1014"/>
      <c r="AW19" s="1014"/>
      <c r="AX19" s="1014"/>
      <c r="AY19" s="1014"/>
      <c r="AZ19" s="1014"/>
    </row>
    <row r="20" spans="1:55" s="170" customFormat="1" ht="32.25" customHeight="1">
      <c r="B20" s="1064" t="s">
        <v>319</v>
      </c>
      <c r="C20" s="1064"/>
      <c r="D20" s="1064"/>
      <c r="E20" s="1064"/>
      <c r="F20" s="1064"/>
      <c r="G20" s="1064"/>
      <c r="H20" s="1064"/>
      <c r="I20" s="1064"/>
      <c r="J20" s="1064"/>
      <c r="K20" s="1064"/>
      <c r="L20" s="1064"/>
      <c r="M20" s="1064"/>
      <c r="N20" s="1064"/>
      <c r="O20" s="1064"/>
      <c r="P20" s="1064"/>
      <c r="Q20" s="1064"/>
      <c r="R20" s="1064"/>
      <c r="S20" s="1064"/>
      <c r="T20" s="1064"/>
      <c r="U20" s="1064"/>
      <c r="V20" s="1064"/>
      <c r="W20" s="1064"/>
      <c r="X20" s="1064"/>
      <c r="Y20" s="1064"/>
      <c r="Z20" s="1065" t="s">
        <v>320</v>
      </c>
      <c r="AA20" s="1065"/>
      <c r="AB20" s="1065"/>
      <c r="AC20" s="1014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  <c r="AO20" s="1014"/>
      <c r="AP20" s="1014"/>
      <c r="AQ20" s="1014"/>
      <c r="AR20" s="1014"/>
      <c r="AS20" s="1014"/>
      <c r="AT20" s="1014"/>
      <c r="AU20" s="1014"/>
      <c r="AV20" s="1014"/>
      <c r="AW20" s="1014"/>
      <c r="AX20" s="1014"/>
      <c r="AY20" s="1014"/>
      <c r="AZ20" s="1014"/>
    </row>
    <row r="21" spans="1:55" s="170" customFormat="1" ht="30.75" customHeight="1">
      <c r="B21" s="1064" t="s">
        <v>321</v>
      </c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1064"/>
      <c r="V21" s="1064"/>
      <c r="W21" s="1064"/>
      <c r="X21" s="1064"/>
      <c r="Y21" s="1064"/>
      <c r="Z21" s="1065" t="s">
        <v>322</v>
      </c>
      <c r="AA21" s="1065"/>
      <c r="AB21" s="1065"/>
      <c r="AC21" s="1066">
        <f>AC18+AC16-AC17-AC19+AC20</f>
        <v>0</v>
      </c>
      <c r="AD21" s="1066"/>
      <c r="AE21" s="1066"/>
      <c r="AF21" s="1066"/>
      <c r="AG21" s="1066"/>
      <c r="AH21" s="1066"/>
      <c r="AI21" s="1066"/>
      <c r="AJ21" s="1066"/>
      <c r="AK21" s="1066">
        <f t="shared" ref="AK21" si="2">AK18+AK16-AK17-AK19+AK20</f>
        <v>0</v>
      </c>
      <c r="AL21" s="1066"/>
      <c r="AM21" s="1066"/>
      <c r="AN21" s="1066"/>
      <c r="AO21" s="1066"/>
      <c r="AP21" s="1066"/>
      <c r="AQ21" s="1066"/>
      <c r="AR21" s="1066"/>
      <c r="AS21" s="1066">
        <f t="shared" ref="AS21" si="3">AS18+AS16-AS17-AS19+AS20</f>
        <v>0</v>
      </c>
      <c r="AT21" s="1066"/>
      <c r="AU21" s="1066"/>
      <c r="AV21" s="1066"/>
      <c r="AW21" s="1066"/>
      <c r="AX21" s="1066"/>
      <c r="AY21" s="1066"/>
      <c r="AZ21" s="1066"/>
    </row>
    <row r="22" spans="1:55" s="170" customFormat="1" ht="18" customHeight="1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  <c r="W22" s="173"/>
      <c r="X22" s="173"/>
      <c r="Y22" s="173"/>
      <c r="Z22" s="174"/>
      <c r="AA22" s="174"/>
      <c r="AB22" s="174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</row>
    <row r="23" spans="1:55" s="170" customFormat="1" ht="18" customHeight="1">
      <c r="B23" s="1067" t="s">
        <v>323</v>
      </c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8"/>
      <c r="AG23" s="1068"/>
      <c r="AH23" s="1068"/>
      <c r="AI23" s="1068"/>
      <c r="AJ23" s="1068"/>
      <c r="AK23" s="1068"/>
      <c r="AL23" s="1068"/>
      <c r="AM23" s="1068"/>
      <c r="AN23" s="1068"/>
      <c r="AO23" s="1068"/>
      <c r="AP23" s="1068"/>
      <c r="AQ23" s="1068"/>
      <c r="AR23" s="1068"/>
      <c r="AS23" s="1068"/>
      <c r="AT23" s="1068"/>
      <c r="AU23" s="1068"/>
      <c r="AV23" s="1068"/>
      <c r="AW23" s="1068"/>
      <c r="AX23" s="1068"/>
      <c r="AY23" s="1068"/>
      <c r="AZ23" s="1068"/>
    </row>
    <row r="24" spans="1:55" s="165" customFormat="1" ht="15" customHeight="1">
      <c r="B24" s="176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</row>
    <row r="25" spans="1:55" s="165" customFormat="1" ht="18" customHeight="1">
      <c r="B25" s="1051" t="s">
        <v>324</v>
      </c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51"/>
      <c r="AL25" s="1051"/>
      <c r="AM25" s="1051"/>
      <c r="AN25" s="1051"/>
      <c r="AO25" s="1051"/>
      <c r="AP25" s="1051"/>
      <c r="AQ25" s="1051"/>
      <c r="AR25" s="1051"/>
      <c r="AS25" s="1051"/>
      <c r="AT25" s="1051"/>
      <c r="AU25" s="1051"/>
      <c r="AV25" s="1051"/>
      <c r="AW25" s="1051"/>
      <c r="AX25" s="1051"/>
      <c r="AY25" s="1051"/>
      <c r="AZ25" s="1051"/>
    </row>
    <row r="26" spans="1:55" s="178" customFormat="1" ht="8.1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</row>
    <row r="27" spans="1:55" s="178" customFormat="1" ht="18.75" customHeight="1">
      <c r="A27" s="177"/>
      <c r="B27" s="1052" t="s">
        <v>0</v>
      </c>
      <c r="C27" s="1052"/>
      <c r="D27" s="1052"/>
      <c r="E27" s="1052"/>
      <c r="F27" s="1052"/>
      <c r="G27" s="1052"/>
      <c r="H27" s="1052"/>
      <c r="I27" s="1052"/>
      <c r="J27" s="1052"/>
      <c r="K27" s="1052"/>
      <c r="L27" s="1052"/>
      <c r="M27" s="1052"/>
      <c r="N27" s="1052"/>
      <c r="O27" s="1052"/>
      <c r="P27" s="1052"/>
      <c r="Q27" s="1052"/>
      <c r="R27" s="1052"/>
      <c r="S27" s="1052"/>
      <c r="T27" s="1052"/>
      <c r="U27" s="1052"/>
      <c r="V27" s="1052"/>
      <c r="W27" s="1052"/>
      <c r="X27" s="1052"/>
      <c r="Y27" s="1053"/>
      <c r="Z27" s="1058" t="s">
        <v>302</v>
      </c>
      <c r="AA27" s="1052"/>
      <c r="AB27" s="1053"/>
      <c r="AC27" s="1061" t="s">
        <v>325</v>
      </c>
      <c r="AD27" s="1062"/>
      <c r="AE27" s="1062"/>
      <c r="AF27" s="1062"/>
      <c r="AG27" s="1062"/>
      <c r="AH27" s="1062"/>
      <c r="AI27" s="1062"/>
      <c r="AJ27" s="1062"/>
      <c r="AK27" s="1062"/>
      <c r="AL27" s="1062"/>
      <c r="AM27" s="1062"/>
      <c r="AN27" s="1062"/>
      <c r="AO27" s="1062"/>
      <c r="AP27" s="1062"/>
      <c r="AQ27" s="1062"/>
      <c r="AR27" s="1062"/>
      <c r="AS27" s="1062"/>
      <c r="AT27" s="1062"/>
      <c r="AU27" s="1062"/>
      <c r="AV27" s="1062"/>
      <c r="AW27" s="1062"/>
      <c r="AX27" s="1062"/>
      <c r="AY27" s="1062"/>
      <c r="AZ27" s="1062"/>
      <c r="BA27" s="177"/>
    </row>
    <row r="28" spans="1:55" s="178" customFormat="1" ht="24.95" customHeight="1">
      <c r="A28" s="177"/>
      <c r="B28" s="1054"/>
      <c r="C28" s="1054"/>
      <c r="D28" s="1054"/>
      <c r="E28" s="1054"/>
      <c r="F28" s="1054"/>
      <c r="G28" s="1054"/>
      <c r="H28" s="1054"/>
      <c r="I28" s="1054"/>
      <c r="J28" s="1054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4"/>
      <c r="X28" s="1054"/>
      <c r="Y28" s="1055"/>
      <c r="Z28" s="1059"/>
      <c r="AA28" s="1054"/>
      <c r="AB28" s="1055"/>
      <c r="AC28" s="1019" t="s">
        <v>1212</v>
      </c>
      <c r="AD28" s="1020"/>
      <c r="AE28" s="1020"/>
      <c r="AF28" s="1020"/>
      <c r="AG28" s="1020"/>
      <c r="AH28" s="1020"/>
      <c r="AI28" s="1020"/>
      <c r="AJ28" s="1021"/>
      <c r="AK28" s="1014" t="s">
        <v>1213</v>
      </c>
      <c r="AL28" s="1014"/>
      <c r="AM28" s="1014"/>
      <c r="AN28" s="1014"/>
      <c r="AO28" s="1014"/>
      <c r="AP28" s="1014"/>
      <c r="AQ28" s="1014"/>
      <c r="AR28" s="1014"/>
      <c r="AS28" s="1020" t="s">
        <v>1214</v>
      </c>
      <c r="AT28" s="1020"/>
      <c r="AU28" s="1020"/>
      <c r="AV28" s="1020"/>
      <c r="AW28" s="1020"/>
      <c r="AX28" s="1020"/>
      <c r="AY28" s="1020"/>
      <c r="AZ28" s="1020"/>
      <c r="BA28" s="177"/>
    </row>
    <row r="29" spans="1:55" s="178" customFormat="1" ht="24.95" customHeight="1">
      <c r="A29" s="177"/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7"/>
      <c r="Z29" s="1060"/>
      <c r="AA29" s="1056"/>
      <c r="AB29" s="1057"/>
      <c r="AC29" s="1063"/>
      <c r="AD29" s="1024"/>
      <c r="AE29" s="1024"/>
      <c r="AF29" s="1024"/>
      <c r="AG29" s="1024"/>
      <c r="AH29" s="1024"/>
      <c r="AI29" s="1024"/>
      <c r="AJ29" s="1025"/>
      <c r="AK29" s="1014"/>
      <c r="AL29" s="1014"/>
      <c r="AM29" s="1014"/>
      <c r="AN29" s="1014"/>
      <c r="AO29" s="1014"/>
      <c r="AP29" s="1014"/>
      <c r="AQ29" s="1014"/>
      <c r="AR29" s="1014"/>
      <c r="AS29" s="1024"/>
      <c r="AT29" s="1024"/>
      <c r="AU29" s="1024"/>
      <c r="AV29" s="1024"/>
      <c r="AW29" s="1024"/>
      <c r="AX29" s="1024"/>
      <c r="AY29" s="1024"/>
      <c r="AZ29" s="1024"/>
      <c r="BA29" s="177"/>
    </row>
    <row r="30" spans="1:55" s="181" customFormat="1" ht="15" customHeight="1">
      <c r="A30" s="179"/>
      <c r="B30" s="1045">
        <v>1</v>
      </c>
      <c r="C30" s="1045"/>
      <c r="D30" s="1045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5"/>
      <c r="S30" s="1045"/>
      <c r="T30" s="1045"/>
      <c r="U30" s="1045"/>
      <c r="V30" s="1045"/>
      <c r="W30" s="1045"/>
      <c r="X30" s="1045"/>
      <c r="Y30" s="1046"/>
      <c r="Z30" s="1047" t="s">
        <v>307</v>
      </c>
      <c r="AA30" s="1045"/>
      <c r="AB30" s="1045"/>
      <c r="AC30" s="1047" t="s">
        <v>308</v>
      </c>
      <c r="AD30" s="1045"/>
      <c r="AE30" s="1045"/>
      <c r="AF30" s="1045"/>
      <c r="AG30" s="1045"/>
      <c r="AH30" s="1045"/>
      <c r="AI30" s="1045"/>
      <c r="AJ30" s="1046"/>
      <c r="AK30" s="1047" t="s">
        <v>309</v>
      </c>
      <c r="AL30" s="1045"/>
      <c r="AM30" s="1045"/>
      <c r="AN30" s="1045"/>
      <c r="AO30" s="1045"/>
      <c r="AP30" s="1045"/>
      <c r="AQ30" s="1045"/>
      <c r="AR30" s="1046"/>
      <c r="AS30" s="1047" t="s">
        <v>310</v>
      </c>
      <c r="AT30" s="1045"/>
      <c r="AU30" s="1045"/>
      <c r="AV30" s="1045"/>
      <c r="AW30" s="1045"/>
      <c r="AX30" s="1045"/>
      <c r="AY30" s="1045"/>
      <c r="AZ30" s="1045"/>
      <c r="BA30" s="180"/>
    </row>
    <row r="31" spans="1:55" s="182" customFormat="1" ht="27" customHeight="1">
      <c r="A31" s="177"/>
      <c r="B31" s="1048" t="s">
        <v>326</v>
      </c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50"/>
      <c r="Z31" s="1041" t="s">
        <v>312</v>
      </c>
      <c r="AA31" s="1041"/>
      <c r="AB31" s="1041"/>
      <c r="AC31" s="1042">
        <f>AO51</f>
        <v>0</v>
      </c>
      <c r="AD31" s="1042"/>
      <c r="AE31" s="1042"/>
      <c r="AF31" s="1042"/>
      <c r="AG31" s="1042"/>
      <c r="AH31" s="1042"/>
      <c r="AI31" s="1042"/>
      <c r="AJ31" s="1042"/>
      <c r="AK31" s="1042">
        <f>AS51</f>
        <v>0</v>
      </c>
      <c r="AL31" s="1042"/>
      <c r="AM31" s="1042"/>
      <c r="AN31" s="1042"/>
      <c r="AO31" s="1042"/>
      <c r="AP31" s="1042"/>
      <c r="AQ31" s="1042"/>
      <c r="AR31" s="1042"/>
      <c r="AS31" s="1042">
        <f>AW51</f>
        <v>0</v>
      </c>
      <c r="AT31" s="1042"/>
      <c r="AU31" s="1042"/>
      <c r="AV31" s="1042"/>
      <c r="AW31" s="1042"/>
      <c r="AX31" s="1042"/>
      <c r="AY31" s="1042"/>
      <c r="AZ31" s="1042"/>
      <c r="BA31" s="177"/>
    </row>
    <row r="32" spans="1:55" s="182" customFormat="1">
      <c r="A32" s="177"/>
      <c r="B32" s="1043" t="s">
        <v>327</v>
      </c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1" t="s">
        <v>314</v>
      </c>
      <c r="AA32" s="1041"/>
      <c r="AB32" s="1041"/>
      <c r="AC32" s="1044"/>
      <c r="AD32" s="1044"/>
      <c r="AE32" s="1044"/>
      <c r="AF32" s="1044"/>
      <c r="AG32" s="1044"/>
      <c r="AH32" s="1044"/>
      <c r="AI32" s="1044"/>
      <c r="AJ32" s="1044"/>
      <c r="AK32" s="1044"/>
      <c r="AL32" s="1044"/>
      <c r="AM32" s="1044"/>
      <c r="AN32" s="1044"/>
      <c r="AO32" s="1044"/>
      <c r="AP32" s="1044"/>
      <c r="AQ32" s="1044"/>
      <c r="AR32" s="1044"/>
      <c r="AS32" s="1044"/>
      <c r="AT32" s="1044"/>
      <c r="AU32" s="1044"/>
      <c r="AV32" s="1044"/>
      <c r="AW32" s="1044"/>
      <c r="AX32" s="1044"/>
      <c r="AY32" s="1044"/>
      <c r="AZ32" s="1044"/>
      <c r="BA32" s="177"/>
    </row>
    <row r="33" spans="1:60" s="182" customFormat="1">
      <c r="A33" s="177"/>
      <c r="B33" s="1043" t="s">
        <v>328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1" t="s">
        <v>316</v>
      </c>
      <c r="AA33" s="1041"/>
      <c r="AB33" s="1041"/>
      <c r="AC33" s="1044"/>
      <c r="AD33" s="1044"/>
      <c r="AE33" s="1044"/>
      <c r="AF33" s="1044"/>
      <c r="AG33" s="1044"/>
      <c r="AH33" s="1044"/>
      <c r="AI33" s="1044"/>
      <c r="AJ33" s="1044"/>
      <c r="AK33" s="1044"/>
      <c r="AL33" s="1044"/>
      <c r="AM33" s="1044"/>
      <c r="AN33" s="1044"/>
      <c r="AO33" s="1044"/>
      <c r="AP33" s="1044"/>
      <c r="AQ33" s="1044"/>
      <c r="AR33" s="1044"/>
      <c r="AS33" s="1044"/>
      <c r="AT33" s="1044"/>
      <c r="AU33" s="1044"/>
      <c r="AV33" s="1044"/>
      <c r="AW33" s="1044"/>
      <c r="AX33" s="1044"/>
      <c r="AY33" s="1044"/>
      <c r="AZ33" s="1044"/>
      <c r="BA33" s="177"/>
    </row>
    <row r="34" spans="1:60" s="182" customFormat="1">
      <c r="A34" s="177"/>
      <c r="B34" s="1043" t="s">
        <v>329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1" t="s">
        <v>318</v>
      </c>
      <c r="AA34" s="1041"/>
      <c r="AB34" s="1041"/>
      <c r="AC34" s="1044"/>
      <c r="AD34" s="1044"/>
      <c r="AE34" s="1044"/>
      <c r="AF34" s="1044"/>
      <c r="AG34" s="1044"/>
      <c r="AH34" s="1044"/>
      <c r="AI34" s="1044"/>
      <c r="AJ34" s="1044"/>
      <c r="AK34" s="1044"/>
      <c r="AL34" s="1044"/>
      <c r="AM34" s="1044"/>
      <c r="AN34" s="1044"/>
      <c r="AO34" s="1044"/>
      <c r="AP34" s="1044"/>
      <c r="AQ34" s="1044"/>
      <c r="AR34" s="1044"/>
      <c r="AS34" s="1044"/>
      <c r="AT34" s="1044"/>
      <c r="AU34" s="1044"/>
      <c r="AV34" s="1044"/>
      <c r="AW34" s="1044"/>
      <c r="AX34" s="1044"/>
      <c r="AY34" s="1044"/>
      <c r="AZ34" s="1044"/>
      <c r="BA34" s="177"/>
    </row>
    <row r="35" spans="1:60" s="182" customFormat="1">
      <c r="A35" s="177"/>
      <c r="B35" s="1043" t="s">
        <v>330</v>
      </c>
      <c r="C35" s="1043"/>
      <c r="D35" s="1043"/>
      <c r="E35" s="1043"/>
      <c r="F35" s="1043"/>
      <c r="G35" s="1043"/>
      <c r="H35" s="1043"/>
      <c r="I35" s="1043"/>
      <c r="J35" s="1043"/>
      <c r="K35" s="1043"/>
      <c r="L35" s="1043"/>
      <c r="M35" s="1043"/>
      <c r="N35" s="1043"/>
      <c r="O35" s="1043"/>
      <c r="P35" s="1043"/>
      <c r="Q35" s="1043"/>
      <c r="R35" s="1043"/>
      <c r="S35" s="1043"/>
      <c r="T35" s="1043"/>
      <c r="U35" s="1043"/>
      <c r="V35" s="1043"/>
      <c r="W35" s="1043"/>
      <c r="X35" s="1043"/>
      <c r="Y35" s="1043"/>
      <c r="Z35" s="1041" t="s">
        <v>320</v>
      </c>
      <c r="AA35" s="1041"/>
      <c r="AB35" s="1041"/>
      <c r="AC35" s="1044"/>
      <c r="AD35" s="1044"/>
      <c r="AE35" s="1044"/>
      <c r="AF35" s="1044"/>
      <c r="AG35" s="1044"/>
      <c r="AH35" s="1044"/>
      <c r="AI35" s="1044"/>
      <c r="AJ35" s="1044"/>
      <c r="AK35" s="1044"/>
      <c r="AL35" s="1044"/>
      <c r="AM35" s="1044"/>
      <c r="AN35" s="1044"/>
      <c r="AO35" s="1044"/>
      <c r="AP35" s="1044"/>
      <c r="AQ35" s="1044"/>
      <c r="AR35" s="1044"/>
      <c r="AS35" s="1044"/>
      <c r="AT35" s="1044"/>
      <c r="AU35" s="1044"/>
      <c r="AV35" s="1044"/>
      <c r="AW35" s="1044"/>
      <c r="AX35" s="1044"/>
      <c r="AY35" s="1044"/>
      <c r="AZ35" s="1044"/>
      <c r="BA35" s="177"/>
    </row>
    <row r="36" spans="1:60" s="182" customFormat="1">
      <c r="A36" s="177"/>
      <c r="B36" s="1043" t="s">
        <v>331</v>
      </c>
      <c r="C36" s="1043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1" t="s">
        <v>322</v>
      </c>
      <c r="AA36" s="1041"/>
      <c r="AB36" s="1041"/>
      <c r="AC36" s="1044"/>
      <c r="AD36" s="1044"/>
      <c r="AE36" s="1044"/>
      <c r="AF36" s="1044"/>
      <c r="AG36" s="1044"/>
      <c r="AH36" s="1044"/>
      <c r="AI36" s="1044"/>
      <c r="AJ36" s="1044"/>
      <c r="AK36" s="1044"/>
      <c r="AL36" s="1044"/>
      <c r="AM36" s="1044"/>
      <c r="AN36" s="1044"/>
      <c r="AO36" s="1044"/>
      <c r="AP36" s="1044"/>
      <c r="AQ36" s="1044"/>
      <c r="AR36" s="1044"/>
      <c r="AS36" s="1044"/>
      <c r="AT36" s="1044"/>
      <c r="AU36" s="1044"/>
      <c r="AV36" s="1044"/>
      <c r="AW36" s="1044"/>
      <c r="AX36" s="1044"/>
      <c r="AY36" s="1044"/>
      <c r="AZ36" s="1044"/>
      <c r="BA36" s="177"/>
    </row>
    <row r="37" spans="1:60" s="182" customFormat="1" ht="47.25" customHeight="1">
      <c r="A37" s="177"/>
      <c r="B37" s="1043" t="s">
        <v>332</v>
      </c>
      <c r="C37" s="1043"/>
      <c r="D37" s="1043"/>
      <c r="E37" s="1043"/>
      <c r="F37" s="1043"/>
      <c r="G37" s="1043"/>
      <c r="H37" s="1043"/>
      <c r="I37" s="1043"/>
      <c r="J37" s="1043"/>
      <c r="K37" s="1043"/>
      <c r="L37" s="1043"/>
      <c r="M37" s="1043"/>
      <c r="N37" s="1043"/>
      <c r="O37" s="1043"/>
      <c r="P37" s="1043"/>
      <c r="Q37" s="1043"/>
      <c r="R37" s="1043"/>
      <c r="S37" s="1043"/>
      <c r="T37" s="1043"/>
      <c r="U37" s="1043"/>
      <c r="V37" s="1043"/>
      <c r="W37" s="1043"/>
      <c r="X37" s="1043"/>
      <c r="Y37" s="1043"/>
      <c r="Z37" s="1041" t="s">
        <v>333</v>
      </c>
      <c r="AA37" s="1041"/>
      <c r="AB37" s="1041"/>
      <c r="AC37" s="1044"/>
      <c r="AD37" s="1044"/>
      <c r="AE37" s="1044"/>
      <c r="AF37" s="1044"/>
      <c r="AG37" s="1044"/>
      <c r="AH37" s="1044"/>
      <c r="AI37" s="1044"/>
      <c r="AJ37" s="1044"/>
      <c r="AK37" s="1044"/>
      <c r="AL37" s="1044"/>
      <c r="AM37" s="1044"/>
      <c r="AN37" s="1044"/>
      <c r="AO37" s="1044"/>
      <c r="AP37" s="1044"/>
      <c r="AQ37" s="1044"/>
      <c r="AR37" s="1044"/>
      <c r="AS37" s="1044"/>
      <c r="AT37" s="1044"/>
      <c r="AU37" s="1044"/>
      <c r="AV37" s="1044"/>
      <c r="AW37" s="1044"/>
      <c r="AX37" s="1044"/>
      <c r="AY37" s="1044"/>
      <c r="AZ37" s="1044"/>
      <c r="BA37" s="177"/>
    </row>
    <row r="38" spans="1:60" s="182" customFormat="1" ht="30.75" customHeight="1">
      <c r="A38" s="177"/>
      <c r="B38" s="1043" t="s">
        <v>334</v>
      </c>
      <c r="C38" s="1043"/>
      <c r="D38" s="1043"/>
      <c r="E38" s="1043"/>
      <c r="F38" s="1043"/>
      <c r="G38" s="1043"/>
      <c r="H38" s="1043"/>
      <c r="I38" s="1043"/>
      <c r="J38" s="1043"/>
      <c r="K38" s="1043"/>
      <c r="L38" s="1043"/>
      <c r="M38" s="1043"/>
      <c r="N38" s="1043"/>
      <c r="O38" s="1043"/>
      <c r="P38" s="1043"/>
      <c r="Q38" s="1043"/>
      <c r="R38" s="1043"/>
      <c r="S38" s="1043"/>
      <c r="T38" s="1043"/>
      <c r="U38" s="1043"/>
      <c r="V38" s="1043"/>
      <c r="W38" s="1043"/>
      <c r="X38" s="1043"/>
      <c r="Y38" s="1043"/>
      <c r="Z38" s="1041" t="s">
        <v>335</v>
      </c>
      <c r="AA38" s="1041"/>
      <c r="AB38" s="1041"/>
      <c r="AC38" s="1044"/>
      <c r="AD38" s="1044"/>
      <c r="AE38" s="1044"/>
      <c r="AF38" s="1044"/>
      <c r="AG38" s="1044"/>
      <c r="AH38" s="1044"/>
      <c r="AI38" s="1044"/>
      <c r="AJ38" s="1044"/>
      <c r="AK38" s="1044"/>
      <c r="AL38" s="1044"/>
      <c r="AM38" s="1044"/>
      <c r="AN38" s="1044"/>
      <c r="AO38" s="1044"/>
      <c r="AP38" s="1044"/>
      <c r="AQ38" s="1044"/>
      <c r="AR38" s="1044"/>
      <c r="AS38" s="1044"/>
      <c r="AT38" s="1044"/>
      <c r="AU38" s="1044"/>
      <c r="AV38" s="1044"/>
      <c r="AW38" s="1044"/>
      <c r="AX38" s="1044"/>
      <c r="AY38" s="1044"/>
      <c r="AZ38" s="1044"/>
      <c r="BA38" s="177"/>
    </row>
    <row r="39" spans="1:60" s="182" customFormat="1" ht="30" customHeight="1">
      <c r="A39" s="177"/>
      <c r="B39" s="1043" t="s">
        <v>336</v>
      </c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043"/>
      <c r="S39" s="1043"/>
      <c r="T39" s="1043"/>
      <c r="U39" s="1043"/>
      <c r="V39" s="1043"/>
      <c r="W39" s="1043"/>
      <c r="X39" s="1043"/>
      <c r="Y39" s="1043"/>
      <c r="Z39" s="1041" t="s">
        <v>337</v>
      </c>
      <c r="AA39" s="1041"/>
      <c r="AB39" s="1041"/>
      <c r="AC39" s="1042">
        <f>AO61</f>
        <v>0</v>
      </c>
      <c r="AD39" s="1042"/>
      <c r="AE39" s="1042"/>
      <c r="AF39" s="1042"/>
      <c r="AG39" s="1042"/>
      <c r="AH39" s="1042"/>
      <c r="AI39" s="1042"/>
      <c r="AJ39" s="1042"/>
      <c r="AK39" s="1042">
        <f>AS61</f>
        <v>0</v>
      </c>
      <c r="AL39" s="1042"/>
      <c r="AM39" s="1042"/>
      <c r="AN39" s="1042"/>
      <c r="AO39" s="1042"/>
      <c r="AP39" s="1042"/>
      <c r="AQ39" s="1042"/>
      <c r="AR39" s="1042"/>
      <c r="AS39" s="1042">
        <f>AW61</f>
        <v>0</v>
      </c>
      <c r="AT39" s="1042"/>
      <c r="AU39" s="1042"/>
      <c r="AV39" s="1042"/>
      <c r="AW39" s="1042"/>
      <c r="AX39" s="1042"/>
      <c r="AY39" s="1042"/>
      <c r="AZ39" s="1042"/>
      <c r="BA39" s="177"/>
    </row>
    <row r="40" spans="1:60" s="178" customFormat="1" ht="18" customHeight="1">
      <c r="A40" s="177"/>
      <c r="B40" s="1039" t="s">
        <v>338</v>
      </c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1" t="s">
        <v>339</v>
      </c>
      <c r="AA40" s="1041"/>
      <c r="AB40" s="1041"/>
      <c r="AC40" s="1042">
        <f>SUM(AC31:AJ39)</f>
        <v>0</v>
      </c>
      <c r="AD40" s="1042"/>
      <c r="AE40" s="1042"/>
      <c r="AF40" s="1042"/>
      <c r="AG40" s="1042"/>
      <c r="AH40" s="1042"/>
      <c r="AI40" s="1042"/>
      <c r="AJ40" s="1042"/>
      <c r="AK40" s="1042">
        <f t="shared" ref="AK40" si="4">SUM(AK31:AR39)</f>
        <v>0</v>
      </c>
      <c r="AL40" s="1042"/>
      <c r="AM40" s="1042"/>
      <c r="AN40" s="1042"/>
      <c r="AO40" s="1042"/>
      <c r="AP40" s="1042"/>
      <c r="AQ40" s="1042"/>
      <c r="AR40" s="1042"/>
      <c r="AS40" s="1042">
        <f t="shared" ref="AS40" si="5">SUM(AS31:AZ39)</f>
        <v>0</v>
      </c>
      <c r="AT40" s="1042"/>
      <c r="AU40" s="1042"/>
      <c r="AV40" s="1042"/>
      <c r="AW40" s="1042"/>
      <c r="AX40" s="1042"/>
      <c r="AY40" s="1042"/>
      <c r="AZ40" s="1042"/>
      <c r="BA40" s="177"/>
    </row>
    <row r="41" spans="1:60" s="165" customFormat="1" ht="18" customHeight="1"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</row>
    <row r="42" spans="1:60" s="165" customFormat="1" ht="18" customHeight="1">
      <c r="A42" s="184"/>
      <c r="B42" s="1022" t="s">
        <v>340</v>
      </c>
      <c r="C42" s="1023"/>
      <c r="D42" s="1023"/>
      <c r="E42" s="1023"/>
      <c r="F42" s="1023"/>
      <c r="G42" s="1023"/>
      <c r="H42" s="1023"/>
      <c r="I42" s="1023"/>
      <c r="J42" s="1023"/>
      <c r="K42" s="1023"/>
      <c r="L42" s="1023"/>
      <c r="M42" s="1023"/>
      <c r="N42" s="1023"/>
      <c r="O42" s="1023"/>
      <c r="P42" s="1023"/>
      <c r="Q42" s="1023"/>
      <c r="R42" s="1023"/>
      <c r="S42" s="1023"/>
      <c r="T42" s="1023"/>
      <c r="U42" s="1023"/>
      <c r="V42" s="1023"/>
      <c r="W42" s="1023"/>
      <c r="X42" s="1023"/>
      <c r="Y42" s="1023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3"/>
      <c r="AJ42" s="1023"/>
      <c r="AK42" s="1023"/>
      <c r="AL42" s="1023"/>
      <c r="AM42" s="1023"/>
      <c r="AN42" s="1023"/>
      <c r="AO42" s="1023"/>
      <c r="AP42" s="1023"/>
      <c r="AQ42" s="1023"/>
      <c r="AR42" s="1023"/>
      <c r="AS42" s="1023"/>
      <c r="AT42" s="1023"/>
      <c r="AU42" s="1023"/>
      <c r="AV42" s="1023"/>
      <c r="AW42" s="1023"/>
      <c r="AX42" s="1023"/>
      <c r="AY42" s="1023"/>
      <c r="AZ42" s="1023"/>
    </row>
    <row r="43" spans="1:60" s="165" customFormat="1" ht="8.1" customHeight="1">
      <c r="A43" s="184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</row>
    <row r="44" spans="1:60" s="187" customFormat="1" ht="35.25" customHeight="1">
      <c r="A44" s="185"/>
      <c r="B44" s="1010" t="s">
        <v>341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20" t="s">
        <v>1</v>
      </c>
      <c r="P44" s="1021"/>
      <c r="Q44" s="1008" t="s">
        <v>342</v>
      </c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10"/>
      <c r="AC44" s="1008" t="s">
        <v>343</v>
      </c>
      <c r="AD44" s="1009"/>
      <c r="AE44" s="1009"/>
      <c r="AF44" s="1009"/>
      <c r="AG44" s="1009"/>
      <c r="AH44" s="1009"/>
      <c r="AI44" s="1009"/>
      <c r="AJ44" s="1009"/>
      <c r="AK44" s="1009"/>
      <c r="AL44" s="1009"/>
      <c r="AM44" s="1009"/>
      <c r="AN44" s="1010"/>
      <c r="AO44" s="1008" t="s">
        <v>344</v>
      </c>
      <c r="AP44" s="1009"/>
      <c r="AQ44" s="1009"/>
      <c r="AR44" s="1009"/>
      <c r="AS44" s="1009"/>
      <c r="AT44" s="1009"/>
      <c r="AU44" s="1009"/>
      <c r="AV44" s="1009"/>
      <c r="AW44" s="1009"/>
      <c r="AX44" s="1009"/>
      <c r="AY44" s="1009"/>
      <c r="AZ44" s="1009"/>
      <c r="BA44" s="186"/>
      <c r="BB44" s="186"/>
      <c r="BC44" s="186"/>
      <c r="BD44" s="186"/>
      <c r="BE44" s="186"/>
      <c r="BF44" s="186"/>
      <c r="BG44" s="185"/>
      <c r="BH44" s="185"/>
    </row>
    <row r="45" spans="1:60" s="187" customFormat="1" ht="72.75" customHeight="1">
      <c r="A45" s="185"/>
      <c r="B45" s="1010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24"/>
      <c r="P45" s="1025"/>
      <c r="Q45" s="1008" t="s">
        <v>1215</v>
      </c>
      <c r="R45" s="1009"/>
      <c r="S45" s="1009"/>
      <c r="T45" s="1010"/>
      <c r="U45" s="1008" t="s">
        <v>1216</v>
      </c>
      <c r="V45" s="1009"/>
      <c r="W45" s="1009"/>
      <c r="X45" s="1010"/>
      <c r="Y45" s="1008" t="s">
        <v>1217</v>
      </c>
      <c r="Z45" s="1009"/>
      <c r="AA45" s="1009"/>
      <c r="AB45" s="1010"/>
      <c r="AC45" s="1008" t="s">
        <v>1215</v>
      </c>
      <c r="AD45" s="1009"/>
      <c r="AE45" s="1009"/>
      <c r="AF45" s="1010"/>
      <c r="AG45" s="1008" t="s">
        <v>1216</v>
      </c>
      <c r="AH45" s="1009"/>
      <c r="AI45" s="1009"/>
      <c r="AJ45" s="1010"/>
      <c r="AK45" s="1008" t="s">
        <v>1217</v>
      </c>
      <c r="AL45" s="1009"/>
      <c r="AM45" s="1009"/>
      <c r="AN45" s="1010"/>
      <c r="AO45" s="1008" t="s">
        <v>1215</v>
      </c>
      <c r="AP45" s="1009"/>
      <c r="AQ45" s="1009"/>
      <c r="AR45" s="1010"/>
      <c r="AS45" s="1008" t="s">
        <v>1216</v>
      </c>
      <c r="AT45" s="1009"/>
      <c r="AU45" s="1009"/>
      <c r="AV45" s="1010"/>
      <c r="AW45" s="1008" t="s">
        <v>1217</v>
      </c>
      <c r="AX45" s="1009"/>
      <c r="AY45" s="1009"/>
      <c r="AZ45" s="1010"/>
      <c r="BA45" s="188"/>
      <c r="BB45" s="188"/>
      <c r="BC45" s="188"/>
      <c r="BD45" s="186"/>
      <c r="BE45" s="186"/>
      <c r="BF45" s="186"/>
      <c r="BG45" s="185"/>
      <c r="BH45" s="185"/>
    </row>
    <row r="46" spans="1:60" s="190" customFormat="1" ht="12.75">
      <c r="A46" s="189"/>
      <c r="B46" s="1035">
        <v>1</v>
      </c>
      <c r="C46" s="1036"/>
      <c r="D46" s="1036"/>
      <c r="E46" s="1036"/>
      <c r="F46" s="1036"/>
      <c r="G46" s="1036"/>
      <c r="H46" s="1036"/>
      <c r="I46" s="1036"/>
      <c r="J46" s="1036"/>
      <c r="K46" s="1036"/>
      <c r="L46" s="1036"/>
      <c r="M46" s="1036"/>
      <c r="N46" s="1036"/>
      <c r="O46" s="1037">
        <v>2</v>
      </c>
      <c r="P46" s="1038"/>
      <c r="Q46" s="1031">
        <v>3</v>
      </c>
      <c r="R46" s="1032"/>
      <c r="S46" s="1032"/>
      <c r="T46" s="1033"/>
      <c r="U46" s="1031">
        <v>4</v>
      </c>
      <c r="V46" s="1032"/>
      <c r="W46" s="1032"/>
      <c r="X46" s="1033"/>
      <c r="Y46" s="1031">
        <v>5</v>
      </c>
      <c r="Z46" s="1032"/>
      <c r="AA46" s="1032"/>
      <c r="AB46" s="1033"/>
      <c r="AC46" s="1031">
        <v>6</v>
      </c>
      <c r="AD46" s="1032"/>
      <c r="AE46" s="1032"/>
      <c r="AF46" s="1033"/>
      <c r="AG46" s="1031">
        <v>7</v>
      </c>
      <c r="AH46" s="1032"/>
      <c r="AI46" s="1032"/>
      <c r="AJ46" s="1033"/>
      <c r="AK46" s="1031">
        <v>8</v>
      </c>
      <c r="AL46" s="1032"/>
      <c r="AM46" s="1032"/>
      <c r="AN46" s="1033"/>
      <c r="AO46" s="1031">
        <v>9</v>
      </c>
      <c r="AP46" s="1032"/>
      <c r="AQ46" s="1032"/>
      <c r="AR46" s="1033"/>
      <c r="AS46" s="1031">
        <v>10</v>
      </c>
      <c r="AT46" s="1032"/>
      <c r="AU46" s="1032"/>
      <c r="AV46" s="1033"/>
      <c r="AW46" s="1031">
        <v>11</v>
      </c>
      <c r="AX46" s="1032"/>
      <c r="AY46" s="1032"/>
      <c r="AZ46" s="1032"/>
      <c r="BA46" s="167"/>
      <c r="BB46" s="167"/>
      <c r="BC46" s="167"/>
      <c r="BD46" s="167"/>
      <c r="BE46" s="167"/>
      <c r="BF46" s="167"/>
      <c r="BG46" s="189"/>
      <c r="BH46" s="189"/>
    </row>
    <row r="47" spans="1:60" s="187" customFormat="1">
      <c r="A47" s="185"/>
      <c r="B47" s="1034" t="s">
        <v>348</v>
      </c>
      <c r="C47" s="1034"/>
      <c r="D47" s="1034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12" t="s">
        <v>312</v>
      </c>
      <c r="P47" s="1012"/>
      <c r="Q47" s="1004" t="s">
        <v>6</v>
      </c>
      <c r="R47" s="1004"/>
      <c r="S47" s="1004"/>
      <c r="T47" s="1004"/>
      <c r="U47" s="1004" t="s">
        <v>6</v>
      </c>
      <c r="V47" s="1004"/>
      <c r="W47" s="1004"/>
      <c r="X47" s="1004"/>
      <c r="Y47" s="1004" t="s">
        <v>6</v>
      </c>
      <c r="Z47" s="1004"/>
      <c r="AA47" s="1004"/>
      <c r="AB47" s="1004"/>
      <c r="AC47" s="1004" t="s">
        <v>6</v>
      </c>
      <c r="AD47" s="1004"/>
      <c r="AE47" s="1004"/>
      <c r="AF47" s="1004"/>
      <c r="AG47" s="1004" t="s">
        <v>6</v>
      </c>
      <c r="AH47" s="1004"/>
      <c r="AI47" s="1004"/>
      <c r="AJ47" s="1004"/>
      <c r="AK47" s="1004" t="s">
        <v>6</v>
      </c>
      <c r="AL47" s="1004"/>
      <c r="AM47" s="1004"/>
      <c r="AN47" s="1004"/>
      <c r="AO47" s="1004"/>
      <c r="AP47" s="1004"/>
      <c r="AQ47" s="1004"/>
      <c r="AR47" s="1004"/>
      <c r="AS47" s="1004"/>
      <c r="AT47" s="1004"/>
      <c r="AU47" s="1004"/>
      <c r="AV47" s="1004"/>
      <c r="AW47" s="1014"/>
      <c r="AX47" s="1014"/>
      <c r="AY47" s="1014"/>
      <c r="AZ47" s="1014"/>
      <c r="BA47" s="191"/>
      <c r="BB47" s="191"/>
      <c r="BC47" s="191"/>
      <c r="BD47" s="191"/>
      <c r="BE47" s="191"/>
      <c r="BF47" s="191"/>
      <c r="BG47" s="185"/>
      <c r="BH47" s="185"/>
    </row>
    <row r="48" spans="1:60" s="187" customFormat="1" ht="35.25" customHeight="1">
      <c r="A48" s="185"/>
      <c r="B48" s="1011" t="s">
        <v>50</v>
      </c>
      <c r="C48" s="1011"/>
      <c r="D48" s="1011"/>
      <c r="E48" s="1011"/>
      <c r="F48" s="1011"/>
      <c r="G48" s="1011"/>
      <c r="H48" s="1011"/>
      <c r="I48" s="1011"/>
      <c r="J48" s="1011"/>
      <c r="K48" s="1011"/>
      <c r="L48" s="1011"/>
      <c r="M48" s="1011"/>
      <c r="N48" s="1011"/>
      <c r="O48" s="1012" t="s">
        <v>349</v>
      </c>
      <c r="P48" s="1012"/>
      <c r="Q48" s="1004"/>
      <c r="R48" s="1004"/>
      <c r="S48" s="1004"/>
      <c r="T48" s="1004"/>
      <c r="U48" s="1004"/>
      <c r="V48" s="1004"/>
      <c r="W48" s="1004"/>
      <c r="X48" s="1004"/>
      <c r="Y48" s="1004"/>
      <c r="Z48" s="1004"/>
      <c r="AA48" s="1004"/>
      <c r="AB48" s="1004"/>
      <c r="AC48" s="1004"/>
      <c r="AD48" s="1004"/>
      <c r="AE48" s="1004"/>
      <c r="AF48" s="1004"/>
      <c r="AG48" s="1004"/>
      <c r="AH48" s="1004"/>
      <c r="AI48" s="1004"/>
      <c r="AJ48" s="1004"/>
      <c r="AK48" s="1004"/>
      <c r="AL48" s="1004"/>
      <c r="AM48" s="1004"/>
      <c r="AN48" s="1004"/>
      <c r="AO48" s="1004"/>
      <c r="AP48" s="1004"/>
      <c r="AQ48" s="1004"/>
      <c r="AR48" s="1004"/>
      <c r="AS48" s="1004"/>
      <c r="AT48" s="1004"/>
      <c r="AU48" s="1004"/>
      <c r="AV48" s="1004"/>
      <c r="AW48" s="1014"/>
      <c r="AX48" s="1014"/>
      <c r="AY48" s="1014"/>
      <c r="AZ48" s="1014"/>
      <c r="BA48" s="191"/>
      <c r="BB48" s="191"/>
      <c r="BC48" s="191"/>
      <c r="BD48" s="191"/>
      <c r="BE48" s="191"/>
      <c r="BF48" s="191"/>
      <c r="BG48" s="185"/>
      <c r="BH48" s="185"/>
    </row>
    <row r="49" spans="1:62" s="187" customFormat="1">
      <c r="A49" s="185"/>
      <c r="B49" s="1028" t="s">
        <v>350</v>
      </c>
      <c r="C49" s="1029"/>
      <c r="D49" s="1029"/>
      <c r="E49" s="1029"/>
      <c r="F49" s="1029"/>
      <c r="G49" s="1029"/>
      <c r="H49" s="1029"/>
      <c r="I49" s="1029"/>
      <c r="J49" s="1029"/>
      <c r="K49" s="1029"/>
      <c r="L49" s="1029"/>
      <c r="M49" s="1029"/>
      <c r="N49" s="1030"/>
      <c r="O49" s="1012" t="s">
        <v>314</v>
      </c>
      <c r="P49" s="1012"/>
      <c r="Q49" s="1004" t="s">
        <v>6</v>
      </c>
      <c r="R49" s="1004"/>
      <c r="S49" s="1004"/>
      <c r="T49" s="1004"/>
      <c r="U49" s="1004" t="s">
        <v>6</v>
      </c>
      <c r="V49" s="1004"/>
      <c r="W49" s="1004"/>
      <c r="X49" s="1004"/>
      <c r="Y49" s="1004" t="s">
        <v>6</v>
      </c>
      <c r="Z49" s="1004"/>
      <c r="AA49" s="1004"/>
      <c r="AB49" s="1004"/>
      <c r="AC49" s="1004" t="s">
        <v>6</v>
      </c>
      <c r="AD49" s="1004"/>
      <c r="AE49" s="1004"/>
      <c r="AF49" s="1004"/>
      <c r="AG49" s="1004" t="s">
        <v>6</v>
      </c>
      <c r="AH49" s="1004"/>
      <c r="AI49" s="1004"/>
      <c r="AJ49" s="1004"/>
      <c r="AK49" s="1004" t="s">
        <v>6</v>
      </c>
      <c r="AL49" s="1004"/>
      <c r="AM49" s="1004"/>
      <c r="AN49" s="1004"/>
      <c r="AO49" s="1004"/>
      <c r="AP49" s="1004"/>
      <c r="AQ49" s="1004"/>
      <c r="AR49" s="1004"/>
      <c r="AS49" s="1004"/>
      <c r="AT49" s="1004"/>
      <c r="AU49" s="1004"/>
      <c r="AV49" s="1004"/>
      <c r="AW49" s="1014"/>
      <c r="AX49" s="1014"/>
      <c r="AY49" s="1014"/>
      <c r="AZ49" s="1014"/>
      <c r="BA49" s="191"/>
      <c r="BB49" s="191"/>
      <c r="BC49" s="191"/>
      <c r="BD49" s="191"/>
      <c r="BE49" s="191"/>
      <c r="BF49" s="191"/>
      <c r="BG49" s="185"/>
      <c r="BH49" s="185"/>
    </row>
    <row r="50" spans="1:62" s="187" customFormat="1" ht="33" customHeight="1">
      <c r="A50" s="185"/>
      <c r="B50" s="1011" t="s">
        <v>50</v>
      </c>
      <c r="C50" s="1011"/>
      <c r="D50" s="1011"/>
      <c r="E50" s="1011"/>
      <c r="F50" s="1011"/>
      <c r="G50" s="1011"/>
      <c r="H50" s="1011"/>
      <c r="I50" s="1011"/>
      <c r="J50" s="1011"/>
      <c r="K50" s="1011"/>
      <c r="L50" s="1011"/>
      <c r="M50" s="1011"/>
      <c r="N50" s="1011"/>
      <c r="O50" s="1012" t="s">
        <v>351</v>
      </c>
      <c r="P50" s="1012"/>
      <c r="Q50" s="1004"/>
      <c r="R50" s="1004"/>
      <c r="S50" s="1004"/>
      <c r="T50" s="1004"/>
      <c r="U50" s="1004"/>
      <c r="V50" s="1004"/>
      <c r="W50" s="1004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4"/>
      <c r="AH50" s="1004"/>
      <c r="AI50" s="1004"/>
      <c r="AJ50" s="1004"/>
      <c r="AK50" s="1004"/>
      <c r="AL50" s="1004"/>
      <c r="AM50" s="1004"/>
      <c r="AN50" s="1004"/>
      <c r="AO50" s="1004"/>
      <c r="AP50" s="1004"/>
      <c r="AQ50" s="1004"/>
      <c r="AR50" s="1004"/>
      <c r="AS50" s="1004"/>
      <c r="AT50" s="1004"/>
      <c r="AU50" s="1004"/>
      <c r="AV50" s="1004"/>
      <c r="AW50" s="1014"/>
      <c r="AX50" s="1014"/>
      <c r="AY50" s="1014"/>
      <c r="AZ50" s="1014"/>
      <c r="BA50" s="191"/>
      <c r="BB50" s="191"/>
      <c r="BC50" s="191"/>
      <c r="BD50" s="191"/>
      <c r="BE50" s="191"/>
      <c r="BF50" s="191"/>
      <c r="BG50" s="185"/>
      <c r="BH50" s="185"/>
    </row>
    <row r="51" spans="1:62" ht="18" customHeight="1">
      <c r="A51" s="185"/>
      <c r="B51" s="1026" t="s">
        <v>352</v>
      </c>
      <c r="C51" s="1027"/>
      <c r="D51" s="1027"/>
      <c r="E51" s="1027"/>
      <c r="F51" s="1027"/>
      <c r="G51" s="1027"/>
      <c r="H51" s="1027"/>
      <c r="I51" s="1027"/>
      <c r="J51" s="1027"/>
      <c r="K51" s="1027"/>
      <c r="L51" s="1027"/>
      <c r="M51" s="1027"/>
      <c r="N51" s="1027"/>
      <c r="O51" s="1007">
        <v>9000</v>
      </c>
      <c r="P51" s="1007"/>
      <c r="Q51" s="1004" t="s">
        <v>6</v>
      </c>
      <c r="R51" s="1004"/>
      <c r="S51" s="1004"/>
      <c r="T51" s="1004"/>
      <c r="U51" s="1004" t="s">
        <v>6</v>
      </c>
      <c r="V51" s="1004"/>
      <c r="W51" s="1004"/>
      <c r="X51" s="1004"/>
      <c r="Y51" s="1004" t="s">
        <v>6</v>
      </c>
      <c r="Z51" s="1004"/>
      <c r="AA51" s="1004"/>
      <c r="AB51" s="1004"/>
      <c r="AC51" s="1004" t="s">
        <v>6</v>
      </c>
      <c r="AD51" s="1004"/>
      <c r="AE51" s="1004"/>
      <c r="AF51" s="1004"/>
      <c r="AG51" s="1004" t="s">
        <v>6</v>
      </c>
      <c r="AH51" s="1004"/>
      <c r="AI51" s="1004"/>
      <c r="AJ51" s="1004"/>
      <c r="AK51" s="1004" t="s">
        <v>6</v>
      </c>
      <c r="AL51" s="1004"/>
      <c r="AM51" s="1004"/>
      <c r="AN51" s="1004"/>
      <c r="AO51" s="1004"/>
      <c r="AP51" s="1004"/>
      <c r="AQ51" s="1004"/>
      <c r="AR51" s="1004"/>
      <c r="AS51" s="1004"/>
      <c r="AT51" s="1004"/>
      <c r="AU51" s="1004"/>
      <c r="AV51" s="1004"/>
      <c r="AW51" s="1004"/>
      <c r="AX51" s="1004"/>
      <c r="AY51" s="1004"/>
      <c r="AZ51" s="1004"/>
    </row>
    <row r="52" spans="1:62" s="165" customFormat="1" ht="6.75" customHeight="1">
      <c r="A52" s="184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</row>
    <row r="53" spans="1:62" ht="15" customHeight="1"/>
    <row r="54" spans="1:62" s="165" customFormat="1" ht="18" customHeight="1">
      <c r="A54" s="184"/>
      <c r="B54" s="1022" t="s">
        <v>353</v>
      </c>
      <c r="C54" s="1023"/>
      <c r="D54" s="1023"/>
      <c r="E54" s="1023"/>
      <c r="F54" s="1023"/>
      <c r="G54" s="1023"/>
      <c r="H54" s="1023"/>
      <c r="I54" s="1023"/>
      <c r="J54" s="1023"/>
      <c r="K54" s="1023"/>
      <c r="L54" s="1023"/>
      <c r="M54" s="1023"/>
      <c r="N54" s="1023"/>
      <c r="O54" s="1023"/>
      <c r="P54" s="1023"/>
      <c r="Q54" s="1023"/>
      <c r="R54" s="1023"/>
      <c r="S54" s="1023"/>
      <c r="T54" s="1023"/>
      <c r="U54" s="1023"/>
      <c r="V54" s="1023"/>
      <c r="W54" s="1023"/>
      <c r="X54" s="1023"/>
      <c r="Y54" s="1023"/>
      <c r="Z54" s="1023"/>
      <c r="AA54" s="1023"/>
      <c r="AB54" s="1023"/>
      <c r="AC54" s="1023"/>
      <c r="AD54" s="1023"/>
      <c r="AE54" s="1023"/>
      <c r="AF54" s="1023"/>
      <c r="AG54" s="1023"/>
      <c r="AH54" s="1023"/>
      <c r="AI54" s="1023"/>
      <c r="AJ54" s="1023"/>
      <c r="AK54" s="1023"/>
      <c r="AL54" s="1023"/>
      <c r="AM54" s="1023"/>
      <c r="AN54" s="1023"/>
      <c r="AO54" s="1023"/>
      <c r="AP54" s="1023"/>
      <c r="AQ54" s="1023"/>
      <c r="AR54" s="1023"/>
      <c r="AS54" s="1023"/>
      <c r="AT54" s="1023"/>
      <c r="AU54" s="1023"/>
      <c r="AV54" s="1023"/>
      <c r="AW54" s="1023"/>
      <c r="AX54" s="1023"/>
      <c r="AY54" s="1023"/>
      <c r="AZ54" s="1023"/>
    </row>
    <row r="55" spans="1:62" s="165" customFormat="1" ht="8.1" customHeight="1"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</row>
    <row r="56" spans="1:62" s="187" customFormat="1" ht="39.75" customHeight="1">
      <c r="A56" s="185"/>
      <c r="B56" s="1010" t="s">
        <v>0</v>
      </c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20" t="s">
        <v>1</v>
      </c>
      <c r="P56" s="1021"/>
      <c r="Q56" s="1008" t="s">
        <v>354</v>
      </c>
      <c r="R56" s="1009"/>
      <c r="S56" s="1009"/>
      <c r="T56" s="1009"/>
      <c r="U56" s="1009"/>
      <c r="V56" s="1009"/>
      <c r="W56" s="1009"/>
      <c r="X56" s="1009"/>
      <c r="Y56" s="1009"/>
      <c r="Z56" s="1009"/>
      <c r="AA56" s="1009"/>
      <c r="AB56" s="1010"/>
      <c r="AC56" s="1008" t="s">
        <v>355</v>
      </c>
      <c r="AD56" s="1009"/>
      <c r="AE56" s="1009"/>
      <c r="AF56" s="1009"/>
      <c r="AG56" s="1009"/>
      <c r="AH56" s="1009"/>
      <c r="AI56" s="1009"/>
      <c r="AJ56" s="1009"/>
      <c r="AK56" s="1009"/>
      <c r="AL56" s="1009"/>
      <c r="AM56" s="1009"/>
      <c r="AN56" s="1010"/>
      <c r="AO56" s="1008" t="s">
        <v>356</v>
      </c>
      <c r="AP56" s="1009"/>
      <c r="AQ56" s="1009"/>
      <c r="AR56" s="1009"/>
      <c r="AS56" s="1009"/>
      <c r="AT56" s="1009"/>
      <c r="AU56" s="1009"/>
      <c r="AV56" s="1009"/>
      <c r="AW56" s="1009"/>
      <c r="AX56" s="1009"/>
      <c r="AY56" s="1009"/>
      <c r="AZ56" s="1009"/>
      <c r="BA56" s="186"/>
      <c r="BB56" s="186"/>
      <c r="BC56" s="186"/>
      <c r="BD56" s="186"/>
      <c r="BE56" s="186"/>
      <c r="BF56" s="186"/>
      <c r="BG56" s="185"/>
      <c r="BH56" s="185"/>
    </row>
    <row r="57" spans="1:62" s="187" customFormat="1" ht="99.95" customHeight="1">
      <c r="A57" s="185"/>
      <c r="B57" s="1010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24"/>
      <c r="P57" s="1025"/>
      <c r="Q57" s="1008" t="s">
        <v>1215</v>
      </c>
      <c r="R57" s="1009"/>
      <c r="S57" s="1009"/>
      <c r="T57" s="1010"/>
      <c r="U57" s="1008" t="s">
        <v>1216</v>
      </c>
      <c r="V57" s="1009"/>
      <c r="W57" s="1009"/>
      <c r="X57" s="1010"/>
      <c r="Y57" s="1008" t="s">
        <v>1217</v>
      </c>
      <c r="Z57" s="1009"/>
      <c r="AA57" s="1009"/>
      <c r="AB57" s="1010"/>
      <c r="AC57" s="1008" t="s">
        <v>1215</v>
      </c>
      <c r="AD57" s="1009"/>
      <c r="AE57" s="1009"/>
      <c r="AF57" s="1010"/>
      <c r="AG57" s="1008" t="s">
        <v>1216</v>
      </c>
      <c r="AH57" s="1009"/>
      <c r="AI57" s="1009"/>
      <c r="AJ57" s="1010"/>
      <c r="AK57" s="1008" t="s">
        <v>1217</v>
      </c>
      <c r="AL57" s="1009"/>
      <c r="AM57" s="1009"/>
      <c r="AN57" s="1010"/>
      <c r="AO57" s="1008" t="s">
        <v>1215</v>
      </c>
      <c r="AP57" s="1009"/>
      <c r="AQ57" s="1009"/>
      <c r="AR57" s="1010"/>
      <c r="AS57" s="1008" t="s">
        <v>1216</v>
      </c>
      <c r="AT57" s="1009"/>
      <c r="AU57" s="1009"/>
      <c r="AV57" s="1010"/>
      <c r="AW57" s="1008" t="s">
        <v>1217</v>
      </c>
      <c r="AX57" s="1009"/>
      <c r="AY57" s="1009"/>
      <c r="AZ57" s="1010"/>
      <c r="BA57" s="188"/>
      <c r="BB57" s="188"/>
      <c r="BC57" s="188"/>
      <c r="BD57" s="186"/>
      <c r="BE57" s="186"/>
      <c r="BF57" s="186"/>
      <c r="BG57" s="185"/>
      <c r="BH57" s="185"/>
    </row>
    <row r="58" spans="1:62" s="187" customFormat="1">
      <c r="A58" s="185"/>
      <c r="B58" s="1015">
        <v>1</v>
      </c>
      <c r="C58" s="1016"/>
      <c r="D58" s="1016"/>
      <c r="E58" s="1016"/>
      <c r="F58" s="1016"/>
      <c r="G58" s="1016"/>
      <c r="H58" s="1016"/>
      <c r="I58" s="1016"/>
      <c r="J58" s="1016"/>
      <c r="K58" s="1016"/>
      <c r="L58" s="1016"/>
      <c r="M58" s="1016"/>
      <c r="N58" s="1016"/>
      <c r="O58" s="1017">
        <v>2</v>
      </c>
      <c r="P58" s="1018"/>
      <c r="Q58" s="1019">
        <v>3</v>
      </c>
      <c r="R58" s="1020"/>
      <c r="S58" s="1020"/>
      <c r="T58" s="1021"/>
      <c r="U58" s="1019">
        <v>4</v>
      </c>
      <c r="V58" s="1020"/>
      <c r="W58" s="1020"/>
      <c r="X58" s="1021"/>
      <c r="Y58" s="1019">
        <v>5</v>
      </c>
      <c r="Z58" s="1020"/>
      <c r="AA58" s="1020"/>
      <c r="AB58" s="1021"/>
      <c r="AC58" s="1019">
        <v>6</v>
      </c>
      <c r="AD58" s="1020"/>
      <c r="AE58" s="1020"/>
      <c r="AF58" s="1021"/>
      <c r="AG58" s="1019">
        <v>7</v>
      </c>
      <c r="AH58" s="1020"/>
      <c r="AI58" s="1020"/>
      <c r="AJ58" s="1021"/>
      <c r="AK58" s="1019">
        <v>8</v>
      </c>
      <c r="AL58" s="1020"/>
      <c r="AM58" s="1020"/>
      <c r="AN58" s="1021"/>
      <c r="AO58" s="1019">
        <v>9</v>
      </c>
      <c r="AP58" s="1020"/>
      <c r="AQ58" s="1020"/>
      <c r="AR58" s="1021"/>
      <c r="AS58" s="1019">
        <v>10</v>
      </c>
      <c r="AT58" s="1020"/>
      <c r="AU58" s="1020"/>
      <c r="AV58" s="1021"/>
      <c r="AW58" s="1019">
        <v>11</v>
      </c>
      <c r="AX58" s="1020"/>
      <c r="AY58" s="1020"/>
      <c r="AZ58" s="1020"/>
      <c r="BA58" s="191"/>
      <c r="BB58" s="191"/>
      <c r="BC58" s="191"/>
      <c r="BD58" s="191"/>
      <c r="BE58" s="191"/>
      <c r="BF58" s="191"/>
      <c r="BG58" s="185"/>
      <c r="BH58" s="185"/>
    </row>
    <row r="59" spans="1:62" s="187" customFormat="1">
      <c r="A59" s="185"/>
      <c r="B59" s="1013" t="s">
        <v>357</v>
      </c>
      <c r="C59" s="1013"/>
      <c r="D59" s="1013"/>
      <c r="E59" s="1013"/>
      <c r="F59" s="1013"/>
      <c r="G59" s="1013"/>
      <c r="H59" s="1013"/>
      <c r="I59" s="1013"/>
      <c r="J59" s="1013"/>
      <c r="K59" s="1013"/>
      <c r="L59" s="1013"/>
      <c r="M59" s="1013"/>
      <c r="N59" s="1013"/>
      <c r="O59" s="1012" t="s">
        <v>312</v>
      </c>
      <c r="P59" s="1012"/>
      <c r="Q59" s="1004" t="s">
        <v>6</v>
      </c>
      <c r="R59" s="1004"/>
      <c r="S59" s="1004"/>
      <c r="T59" s="1004"/>
      <c r="U59" s="1004" t="s">
        <v>6</v>
      </c>
      <c r="V59" s="1004"/>
      <c r="W59" s="1004"/>
      <c r="X59" s="1004"/>
      <c r="Y59" s="1004" t="s">
        <v>6</v>
      </c>
      <c r="Z59" s="1004"/>
      <c r="AA59" s="1004"/>
      <c r="AB59" s="1004"/>
      <c r="AC59" s="1004" t="s">
        <v>6</v>
      </c>
      <c r="AD59" s="1004"/>
      <c r="AE59" s="1004"/>
      <c r="AF59" s="1004"/>
      <c r="AG59" s="1004" t="s">
        <v>6</v>
      </c>
      <c r="AH59" s="1004"/>
      <c r="AI59" s="1004"/>
      <c r="AJ59" s="1004"/>
      <c r="AK59" s="1004" t="s">
        <v>6</v>
      </c>
      <c r="AL59" s="1004"/>
      <c r="AM59" s="1004"/>
      <c r="AN59" s="1004"/>
      <c r="AO59" s="1004"/>
      <c r="AP59" s="1004"/>
      <c r="AQ59" s="1004"/>
      <c r="AR59" s="1004"/>
      <c r="AS59" s="1004"/>
      <c r="AT59" s="1004"/>
      <c r="AU59" s="1004"/>
      <c r="AV59" s="1004"/>
      <c r="AW59" s="1014"/>
      <c r="AX59" s="1014"/>
      <c r="AY59" s="1014"/>
      <c r="AZ59" s="1014"/>
      <c r="BA59" s="191"/>
      <c r="BB59" s="191"/>
      <c r="BC59" s="191"/>
      <c r="BD59" s="191"/>
      <c r="BE59" s="191"/>
      <c r="BF59" s="191"/>
      <c r="BG59" s="185"/>
      <c r="BH59" s="185"/>
    </row>
    <row r="60" spans="1:62" s="187" customFormat="1" ht="38.25" customHeight="1">
      <c r="A60" s="185"/>
      <c r="B60" s="1011" t="s">
        <v>50</v>
      </c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2" t="s">
        <v>349</v>
      </c>
      <c r="P60" s="1012"/>
      <c r="Q60" s="1004"/>
      <c r="R60" s="1004"/>
      <c r="S60" s="1004"/>
      <c r="T60" s="1004"/>
      <c r="U60" s="1004"/>
      <c r="V60" s="1004"/>
      <c r="W60" s="1004"/>
      <c r="X60" s="1004"/>
      <c r="Y60" s="1004"/>
      <c r="Z60" s="1004"/>
      <c r="AA60" s="1004"/>
      <c r="AB60" s="1004"/>
      <c r="AC60" s="1004"/>
      <c r="AD60" s="1004"/>
      <c r="AE60" s="1004"/>
      <c r="AF60" s="1004"/>
      <c r="AG60" s="1004"/>
      <c r="AH60" s="1004"/>
      <c r="AI60" s="1004"/>
      <c r="AJ60" s="1004"/>
      <c r="AK60" s="1004"/>
      <c r="AL60" s="1004"/>
      <c r="AM60" s="1004"/>
      <c r="AN60" s="1004"/>
      <c r="AO60" s="1004"/>
      <c r="AP60" s="1004"/>
      <c r="AQ60" s="1004"/>
      <c r="AR60" s="1004"/>
      <c r="AS60" s="1004"/>
      <c r="AT60" s="1004"/>
      <c r="AU60" s="1004"/>
      <c r="AV60" s="1004"/>
      <c r="AW60" s="1014"/>
      <c r="AX60" s="1014"/>
      <c r="AY60" s="1014"/>
      <c r="AZ60" s="1014"/>
      <c r="BA60" s="191"/>
      <c r="BB60" s="191"/>
      <c r="BC60" s="191"/>
      <c r="BD60" s="191"/>
      <c r="BE60" s="191"/>
      <c r="BF60" s="191"/>
      <c r="BG60" s="185"/>
      <c r="BH60" s="185"/>
    </row>
    <row r="61" spans="1:62" ht="18" customHeight="1">
      <c r="A61" s="185"/>
      <c r="B61" s="1005" t="s">
        <v>352</v>
      </c>
      <c r="C61" s="1006"/>
      <c r="D61" s="1006"/>
      <c r="E61" s="1006"/>
      <c r="F61" s="1006"/>
      <c r="G61" s="1006"/>
      <c r="H61" s="1006"/>
      <c r="I61" s="1006"/>
      <c r="J61" s="1006"/>
      <c r="K61" s="1006"/>
      <c r="L61" s="1006"/>
      <c r="M61" s="1006"/>
      <c r="N61" s="1006"/>
      <c r="O61" s="1007">
        <v>9000</v>
      </c>
      <c r="P61" s="1007"/>
      <c r="Q61" s="1004" t="s">
        <v>6</v>
      </c>
      <c r="R61" s="1004"/>
      <c r="S61" s="1004"/>
      <c r="T61" s="1004"/>
      <c r="U61" s="1004" t="s">
        <v>6</v>
      </c>
      <c r="V61" s="1004"/>
      <c r="W61" s="1004"/>
      <c r="X61" s="1004"/>
      <c r="Y61" s="1004" t="s">
        <v>6</v>
      </c>
      <c r="Z61" s="1004"/>
      <c r="AA61" s="1004"/>
      <c r="AB61" s="1004"/>
      <c r="AC61" s="1004" t="s">
        <v>6</v>
      </c>
      <c r="AD61" s="1004"/>
      <c r="AE61" s="1004"/>
      <c r="AF61" s="1004"/>
      <c r="AG61" s="1004" t="s">
        <v>6</v>
      </c>
      <c r="AH61" s="1004"/>
      <c r="AI61" s="1004"/>
      <c r="AJ61" s="1004"/>
      <c r="AK61" s="1004" t="s">
        <v>6</v>
      </c>
      <c r="AL61" s="1004"/>
      <c r="AM61" s="1004"/>
      <c r="AN61" s="1004"/>
      <c r="AO61" s="1004"/>
      <c r="AP61" s="1004"/>
      <c r="AQ61" s="1004"/>
      <c r="AR61" s="1004"/>
      <c r="AS61" s="1004"/>
      <c r="AT61" s="1004"/>
      <c r="AU61" s="1004"/>
      <c r="AV61" s="1004"/>
      <c r="AW61" s="1004"/>
      <c r="AX61" s="1004"/>
      <c r="AY61" s="1004"/>
      <c r="AZ61" s="1004"/>
    </row>
    <row r="62" spans="1:62" s="165" customFormat="1" ht="10.5" customHeight="1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  <c r="T62" s="193"/>
      <c r="U62" s="194"/>
      <c r="V62" s="194"/>
      <c r="W62" s="194"/>
      <c r="X62" s="194"/>
      <c r="Y62" s="194"/>
      <c r="Z62" s="194"/>
      <c r="AA62" s="194"/>
      <c r="AB62" s="194"/>
      <c r="AC62" s="195"/>
      <c r="AD62" s="195"/>
      <c r="AE62" s="195"/>
      <c r="AF62" s="195"/>
      <c r="AG62" s="195"/>
      <c r="AH62" s="195"/>
      <c r="AI62" s="195"/>
      <c r="AJ62" s="19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</row>
    <row r="63" spans="1:62" s="165" customFormat="1" ht="15.75" customHeight="1">
      <c r="A63" s="170"/>
      <c r="B63" s="196"/>
      <c r="C63" s="196"/>
      <c r="D63" s="196"/>
      <c r="E63" s="196"/>
      <c r="F63" s="196"/>
      <c r="G63" s="196"/>
      <c r="H63" s="196"/>
      <c r="I63" s="196"/>
      <c r="J63" s="175"/>
      <c r="K63" s="175"/>
      <c r="L63" s="175"/>
      <c r="M63" s="175"/>
      <c r="N63" s="175"/>
      <c r="O63" s="175"/>
      <c r="P63" s="175"/>
      <c r="Q63" s="175"/>
      <c r="R63" s="197"/>
      <c r="S63" s="197"/>
      <c r="T63" s="197"/>
      <c r="U63" s="197"/>
      <c r="V63" s="197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</row>
    <row r="64" spans="1:62" s="198" customFormat="1">
      <c r="A64" s="177"/>
      <c r="B64" s="633"/>
      <c r="C64" s="998" t="s">
        <v>436</v>
      </c>
      <c r="D64" s="998"/>
      <c r="E64" s="998"/>
      <c r="F64" s="998"/>
      <c r="G64" s="998"/>
      <c r="H64" s="998"/>
      <c r="I64" s="633"/>
      <c r="J64" s="349"/>
      <c r="K64" s="349"/>
      <c r="L64" s="349"/>
      <c r="M64" s="999" t="str">
        <f>р.2!F$129</f>
        <v>директор</v>
      </c>
      <c r="N64" s="999"/>
      <c r="O64" s="999"/>
      <c r="P64" s="999"/>
      <c r="Q64" s="999"/>
      <c r="R64" s="999"/>
      <c r="S64" s="999"/>
      <c r="T64" s="999"/>
      <c r="U64" s="999"/>
      <c r="V64" s="999"/>
      <c r="W64" s="999"/>
      <c r="X64" s="999"/>
      <c r="Y64" s="999"/>
      <c r="Z64" s="633"/>
      <c r="AA64" s="633"/>
      <c r="AB64" s="999"/>
      <c r="AC64" s="999"/>
      <c r="AD64" s="999"/>
      <c r="AE64" s="999"/>
      <c r="AF64" s="999"/>
      <c r="AG64" s="999"/>
      <c r="AH64" s="999"/>
      <c r="AI64" s="177"/>
      <c r="AJ64" s="177"/>
      <c r="AK64" s="999" t="str">
        <f>р.2!O$129</f>
        <v>/Л.А. Панюшева/</v>
      </c>
      <c r="AL64" s="999"/>
      <c r="AM64" s="999"/>
      <c r="AN64" s="999"/>
      <c r="AO64" s="999"/>
      <c r="AP64" s="999"/>
      <c r="AQ64" s="999"/>
      <c r="AR64" s="999"/>
      <c r="AS64" s="999"/>
      <c r="AT64" s="999"/>
      <c r="AU64" s="999"/>
      <c r="AV64" s="999"/>
      <c r="AW64" s="999"/>
      <c r="AX64" s="999"/>
      <c r="AY64" s="999"/>
      <c r="AZ64" s="999"/>
      <c r="BA64" s="636"/>
    </row>
    <row r="65" spans="1:53" s="198" customFormat="1">
      <c r="A65" s="177"/>
      <c r="B65" s="633"/>
      <c r="C65" s="549" t="s">
        <v>437</v>
      </c>
      <c r="D65" s="549"/>
      <c r="E65" s="549"/>
      <c r="F65" s="549"/>
      <c r="G65" s="549"/>
      <c r="H65" s="549"/>
      <c r="I65" s="633"/>
      <c r="K65" s="550"/>
      <c r="M65" s="1000" t="s">
        <v>90</v>
      </c>
      <c r="N65" s="1000"/>
      <c r="O65" s="1000"/>
      <c r="P65" s="1000"/>
      <c r="Q65" s="1000"/>
      <c r="R65" s="1000"/>
      <c r="S65" s="1000"/>
      <c r="T65" s="1000"/>
      <c r="U65" s="1000"/>
      <c r="V65" s="1000"/>
      <c r="W65" s="1000"/>
      <c r="X65" s="1000"/>
      <c r="Y65" s="1000"/>
      <c r="Z65" s="272"/>
      <c r="AA65" s="272"/>
      <c r="AB65" s="1000" t="s">
        <v>42</v>
      </c>
      <c r="AC65" s="1000"/>
      <c r="AD65" s="1000"/>
      <c r="AE65" s="1000"/>
      <c r="AF65" s="1000"/>
      <c r="AG65" s="1000"/>
      <c r="AH65" s="1000"/>
      <c r="AI65" s="273"/>
      <c r="AJ65" s="273"/>
      <c r="AK65" s="1000" t="s">
        <v>41</v>
      </c>
      <c r="AL65" s="1000"/>
      <c r="AM65" s="1000"/>
      <c r="AN65" s="1000"/>
      <c r="AO65" s="1000"/>
      <c r="AP65" s="1000"/>
      <c r="AQ65" s="1000"/>
      <c r="AR65" s="1000"/>
      <c r="AS65" s="1000"/>
      <c r="AT65" s="1000"/>
      <c r="AU65" s="1000"/>
      <c r="AV65" s="1000"/>
      <c r="AW65" s="1000"/>
      <c r="AX65" s="1000"/>
      <c r="AY65" s="1000"/>
      <c r="AZ65" s="1000"/>
      <c r="BA65" s="636"/>
    </row>
    <row r="66" spans="1:53" s="198" customFormat="1" ht="15" customHeight="1">
      <c r="A66" s="632"/>
      <c r="B66" s="632"/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2"/>
      <c r="AN66" s="632"/>
      <c r="AO66" s="632"/>
      <c r="AP66" s="632"/>
      <c r="AQ66" s="632"/>
      <c r="AR66" s="632"/>
      <c r="AS66" s="632"/>
      <c r="AT66" s="632"/>
      <c r="AU66" s="632"/>
      <c r="AV66" s="632"/>
      <c r="AW66" s="632"/>
      <c r="AX66" s="632"/>
      <c r="AY66" s="632"/>
      <c r="AZ66" s="632"/>
    </row>
    <row r="67" spans="1:53" s="248" customFormat="1" ht="18" customHeight="1">
      <c r="A67" s="213"/>
      <c r="B67" s="222"/>
      <c r="C67" s="1001" t="s">
        <v>91</v>
      </c>
      <c r="D67" s="1001"/>
      <c r="E67" s="1001"/>
      <c r="F67" s="1001"/>
      <c r="G67" s="1001"/>
      <c r="H67" s="1001"/>
      <c r="I67" s="634"/>
      <c r="J67" s="1002" t="s">
        <v>1089</v>
      </c>
      <c r="K67" s="1002"/>
      <c r="L67" s="1002"/>
      <c r="M67" s="1002"/>
      <c r="N67" s="1002"/>
      <c r="O67" s="1002"/>
      <c r="P67" s="1002"/>
      <c r="Q67" s="1002"/>
      <c r="R67" s="1002"/>
      <c r="S67" s="1002"/>
      <c r="T67" s="569"/>
      <c r="U67" s="1002"/>
      <c r="V67" s="1002"/>
      <c r="W67" s="1002"/>
      <c r="X67" s="1002"/>
      <c r="Y67" s="1002"/>
      <c r="Z67" s="1002"/>
      <c r="AA67" s="224"/>
      <c r="AB67" s="1002" t="str">
        <f>р.2!I$134</f>
        <v>/Е.С. Орлова/</v>
      </c>
      <c r="AC67" s="1002"/>
      <c r="AD67" s="1002"/>
      <c r="AE67" s="1002"/>
      <c r="AF67" s="1002"/>
      <c r="AG67" s="1002"/>
      <c r="AH67" s="1002"/>
      <c r="AI67" s="1002"/>
      <c r="AJ67" s="1002"/>
      <c r="AK67" s="1002"/>
      <c r="AL67" s="1002"/>
      <c r="AM67" s="1002"/>
      <c r="AN67" s="1002"/>
      <c r="AO67" s="225"/>
      <c r="AP67" s="225"/>
      <c r="AQ67" s="1003" t="str">
        <f>р.2!O$134</f>
        <v>8 (8332) 70-80-93</v>
      </c>
      <c r="AR67" s="1003"/>
      <c r="AS67" s="1003"/>
      <c r="AT67" s="1003"/>
      <c r="AU67" s="1003"/>
      <c r="AV67" s="1003"/>
      <c r="AW67" s="1003"/>
      <c r="AX67" s="1003"/>
      <c r="AY67" s="1003"/>
      <c r="AZ67" s="1003"/>
    </row>
    <row r="68" spans="1:53" s="248" customFormat="1" ht="18" customHeight="1">
      <c r="A68" s="213"/>
      <c r="B68" s="222"/>
      <c r="C68" s="994"/>
      <c r="D68" s="994"/>
      <c r="E68" s="994"/>
      <c r="F68" s="994"/>
      <c r="G68" s="994"/>
      <c r="H68" s="994"/>
      <c r="I68" s="634"/>
      <c r="J68" s="995" t="s">
        <v>1144</v>
      </c>
      <c r="K68" s="995"/>
      <c r="L68" s="995"/>
      <c r="M68" s="995"/>
      <c r="N68" s="995"/>
      <c r="O68" s="995"/>
      <c r="P68" s="995"/>
      <c r="Q68" s="995"/>
      <c r="R68" s="995"/>
      <c r="S68" s="995"/>
      <c r="T68" s="569"/>
      <c r="U68" s="996" t="s">
        <v>42</v>
      </c>
      <c r="V68" s="996"/>
      <c r="W68" s="996"/>
      <c r="X68" s="996"/>
      <c r="Y68" s="996"/>
      <c r="Z68" s="996"/>
      <c r="AA68" s="224"/>
      <c r="AB68" s="995" t="s">
        <v>438</v>
      </c>
      <c r="AC68" s="995"/>
      <c r="AD68" s="995"/>
      <c r="AE68" s="995"/>
      <c r="AF68" s="995"/>
      <c r="AG68" s="995"/>
      <c r="AH68" s="995"/>
      <c r="AI68" s="995"/>
      <c r="AJ68" s="995"/>
      <c r="AK68" s="995"/>
      <c r="AL68" s="995"/>
      <c r="AM68" s="995"/>
      <c r="AN68" s="995"/>
      <c r="AO68" s="225"/>
      <c r="AP68" s="225"/>
      <c r="AQ68" s="995" t="s">
        <v>92</v>
      </c>
      <c r="AR68" s="995"/>
      <c r="AS68" s="995"/>
      <c r="AT68" s="995"/>
      <c r="AU68" s="995"/>
      <c r="AV68" s="995"/>
      <c r="AW68" s="995"/>
      <c r="AX68" s="995"/>
      <c r="AY68" s="995"/>
      <c r="AZ68" s="995"/>
    </row>
    <row r="69" spans="1:53" s="248" customFormat="1" ht="18" customHeight="1">
      <c r="A69" s="213"/>
      <c r="B69" s="222"/>
      <c r="C69" s="634"/>
      <c r="D69" s="634"/>
      <c r="E69" s="634"/>
      <c r="F69" s="634"/>
      <c r="G69" s="634"/>
      <c r="H69" s="634"/>
      <c r="I69" s="634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/>
      <c r="Y69" s="635"/>
      <c r="Z69" s="634"/>
      <c r="AA69" s="634"/>
      <c r="AB69" s="635"/>
      <c r="AC69" s="635"/>
      <c r="AD69" s="635"/>
      <c r="AE69" s="635"/>
      <c r="AF69" s="635"/>
      <c r="AG69" s="635"/>
      <c r="AH69" s="635"/>
      <c r="AI69" s="635"/>
      <c r="AJ69" s="635"/>
      <c r="AK69" s="635"/>
      <c r="AL69" s="635"/>
      <c r="AM69" s="635"/>
      <c r="AN69" s="635"/>
      <c r="AO69" s="170"/>
      <c r="AP69" s="170"/>
      <c r="AQ69" s="635"/>
      <c r="AR69" s="635"/>
      <c r="AS69" s="635"/>
      <c r="AT69" s="635"/>
      <c r="AU69" s="635"/>
      <c r="AV69" s="635"/>
      <c r="AW69" s="635"/>
      <c r="AX69" s="635"/>
      <c r="AY69" s="635"/>
      <c r="AZ69" s="635"/>
    </row>
    <row r="70" spans="1:53" s="248" customFormat="1" ht="18" customHeight="1">
      <c r="A70" s="213"/>
      <c r="B70" s="170"/>
      <c r="C70" s="997">
        <f>р.2!C$137</f>
        <v>44925</v>
      </c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634"/>
      <c r="T70" s="229"/>
      <c r="U70" s="229"/>
      <c r="V70" s="229"/>
      <c r="W70" s="229"/>
      <c r="X70" s="170"/>
      <c r="Y70" s="634"/>
      <c r="Z70" s="634"/>
      <c r="AA70" s="634"/>
      <c r="AB70" s="634"/>
      <c r="AC70" s="634"/>
      <c r="AD70" s="634"/>
      <c r="AE70" s="634"/>
      <c r="AF70" s="634"/>
      <c r="AG70" s="634"/>
      <c r="AH70" s="634"/>
      <c r="AI70" s="634"/>
      <c r="AJ70" s="634"/>
      <c r="AK70" s="634"/>
      <c r="AL70" s="634"/>
      <c r="AM70" s="634"/>
      <c r="AN70" s="634"/>
      <c r="AO70" s="634"/>
      <c r="AP70" s="634"/>
      <c r="AQ70" s="634"/>
      <c r="AR70" s="634"/>
      <c r="AS70" s="634"/>
      <c r="AT70" s="634"/>
      <c r="AU70" s="634"/>
      <c r="AV70" s="170"/>
      <c r="AW70" s="170"/>
      <c r="AX70" s="170"/>
      <c r="AY70" s="170"/>
      <c r="AZ70" s="227"/>
      <c r="BA70" s="182"/>
    </row>
  </sheetData>
  <mergeCells count="271">
    <mergeCell ref="A7:K7"/>
    <mergeCell ref="B10:AZ10"/>
    <mergeCell ref="B12:Y14"/>
    <mergeCell ref="Z12:AB14"/>
    <mergeCell ref="AC12:AZ12"/>
    <mergeCell ref="AC13:AJ14"/>
    <mergeCell ref="AK13:AR14"/>
    <mergeCell ref="AS13:AZ14"/>
    <mergeCell ref="A2:AZ2"/>
    <mergeCell ref="A4:K4"/>
    <mergeCell ref="L4:AZ4"/>
    <mergeCell ref="A5:K5"/>
    <mergeCell ref="L5:AZ5"/>
    <mergeCell ref="A6:K6"/>
    <mergeCell ref="L6:AZ6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5:AZ25"/>
    <mergeCell ref="B27:Y29"/>
    <mergeCell ref="Z27:AB29"/>
    <mergeCell ref="AC27:AZ27"/>
    <mergeCell ref="AC28:AJ29"/>
    <mergeCell ref="AK28:AR29"/>
    <mergeCell ref="AS28:AZ29"/>
    <mergeCell ref="B21:Y21"/>
    <mergeCell ref="Z21:AB21"/>
    <mergeCell ref="AC21:AJ21"/>
    <mergeCell ref="AK21:AR21"/>
    <mergeCell ref="AS21:AZ21"/>
    <mergeCell ref="B23:AZ23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37:Y37"/>
    <mergeCell ref="Z37:AB37"/>
    <mergeCell ref="AC37:AJ37"/>
    <mergeCell ref="AK37:AR37"/>
    <mergeCell ref="AS37:AZ37"/>
    <mergeCell ref="AG45:AJ45"/>
    <mergeCell ref="B40:Y40"/>
    <mergeCell ref="Z40:AB40"/>
    <mergeCell ref="AC40:AJ40"/>
    <mergeCell ref="AK40:AR40"/>
    <mergeCell ref="AS40:AZ40"/>
    <mergeCell ref="B42:AZ42"/>
    <mergeCell ref="B38:Y38"/>
    <mergeCell ref="Z38:AB38"/>
    <mergeCell ref="AC38:AJ38"/>
    <mergeCell ref="AK38:AR38"/>
    <mergeCell ref="AS38:AZ38"/>
    <mergeCell ref="B39:Y39"/>
    <mergeCell ref="Z39:AB39"/>
    <mergeCell ref="AC39:AJ39"/>
    <mergeCell ref="AK39:AR39"/>
    <mergeCell ref="AS39:AZ39"/>
    <mergeCell ref="B47:N47"/>
    <mergeCell ref="O47:P47"/>
    <mergeCell ref="Q47:T47"/>
    <mergeCell ref="U47:X47"/>
    <mergeCell ref="Y47:AB47"/>
    <mergeCell ref="AK45:AN45"/>
    <mergeCell ref="AO45:AR45"/>
    <mergeCell ref="AS45:AV45"/>
    <mergeCell ref="AW45:AZ45"/>
    <mergeCell ref="B46:N46"/>
    <mergeCell ref="O46:P46"/>
    <mergeCell ref="Q46:T46"/>
    <mergeCell ref="U46:X46"/>
    <mergeCell ref="Y46:AB46"/>
    <mergeCell ref="AC46:AF46"/>
    <mergeCell ref="B44:N45"/>
    <mergeCell ref="O44:P45"/>
    <mergeCell ref="Q44:AB44"/>
    <mergeCell ref="AC44:AN44"/>
    <mergeCell ref="AO44:AZ44"/>
    <mergeCell ref="Q45:T45"/>
    <mergeCell ref="U45:X45"/>
    <mergeCell ref="Y45:AB45"/>
    <mergeCell ref="AC45:AF45"/>
    <mergeCell ref="AC47:AF47"/>
    <mergeCell ref="AG47:AJ47"/>
    <mergeCell ref="AK47:AN47"/>
    <mergeCell ref="AO47:AR47"/>
    <mergeCell ref="AS47:AV47"/>
    <mergeCell ref="AW47:AZ47"/>
    <mergeCell ref="AG46:AJ46"/>
    <mergeCell ref="AK46:AN46"/>
    <mergeCell ref="AO46:AR46"/>
    <mergeCell ref="AS46:AV46"/>
    <mergeCell ref="AW46:AZ46"/>
    <mergeCell ref="B49:N49"/>
    <mergeCell ref="O49:P49"/>
    <mergeCell ref="Q49:T49"/>
    <mergeCell ref="U49:X49"/>
    <mergeCell ref="Y49:AB49"/>
    <mergeCell ref="B48:N48"/>
    <mergeCell ref="O48:P48"/>
    <mergeCell ref="Q48:T48"/>
    <mergeCell ref="U48:X48"/>
    <mergeCell ref="Y48:AB48"/>
    <mergeCell ref="AC49:AF49"/>
    <mergeCell ref="AG49:AJ49"/>
    <mergeCell ref="AK49:AN49"/>
    <mergeCell ref="AO49:AR49"/>
    <mergeCell ref="AS49:AV49"/>
    <mergeCell ref="AW49:AZ49"/>
    <mergeCell ref="AG48:AJ48"/>
    <mergeCell ref="AK48:AN48"/>
    <mergeCell ref="AO48:AR48"/>
    <mergeCell ref="AS48:AV48"/>
    <mergeCell ref="AW48:AZ48"/>
    <mergeCell ref="AC48:AF48"/>
    <mergeCell ref="B51:N51"/>
    <mergeCell ref="O51:P51"/>
    <mergeCell ref="Q51:T51"/>
    <mergeCell ref="U51:X51"/>
    <mergeCell ref="Y51:AB51"/>
    <mergeCell ref="B50:N50"/>
    <mergeCell ref="O50:P50"/>
    <mergeCell ref="Q50:T50"/>
    <mergeCell ref="U50:X50"/>
    <mergeCell ref="Y50:AB50"/>
    <mergeCell ref="AC51:AF51"/>
    <mergeCell ref="AG51:AJ51"/>
    <mergeCell ref="AK51:AN51"/>
    <mergeCell ref="AO51:AR51"/>
    <mergeCell ref="AS51:AV51"/>
    <mergeCell ref="AW51:AZ51"/>
    <mergeCell ref="AG50:AJ50"/>
    <mergeCell ref="AK50:AN50"/>
    <mergeCell ref="AO50:AR50"/>
    <mergeCell ref="AS50:AV50"/>
    <mergeCell ref="AW50:AZ50"/>
    <mergeCell ref="AC50:AF50"/>
    <mergeCell ref="B58:N58"/>
    <mergeCell ref="O58:P58"/>
    <mergeCell ref="Q58:T58"/>
    <mergeCell ref="U58:X58"/>
    <mergeCell ref="Y58:AB58"/>
    <mergeCell ref="B54:AZ54"/>
    <mergeCell ref="B56:N57"/>
    <mergeCell ref="O56:P57"/>
    <mergeCell ref="Q56:AB56"/>
    <mergeCell ref="AC56:AN56"/>
    <mergeCell ref="AO56:AZ56"/>
    <mergeCell ref="Q57:T57"/>
    <mergeCell ref="U57:X57"/>
    <mergeCell ref="Y57:AB57"/>
    <mergeCell ref="AC57:AF57"/>
    <mergeCell ref="AC58:AF58"/>
    <mergeCell ref="AG58:AJ58"/>
    <mergeCell ref="AK58:AN58"/>
    <mergeCell ref="AO58:AR58"/>
    <mergeCell ref="AS58:AV58"/>
    <mergeCell ref="AW58:AZ58"/>
    <mergeCell ref="AG57:AJ57"/>
    <mergeCell ref="AK57:AN57"/>
    <mergeCell ref="AO57:AR57"/>
    <mergeCell ref="AS57:AV57"/>
    <mergeCell ref="AW57:AZ57"/>
    <mergeCell ref="B60:N60"/>
    <mergeCell ref="O60:P60"/>
    <mergeCell ref="Q60:T60"/>
    <mergeCell ref="U60:X60"/>
    <mergeCell ref="Y60:AB60"/>
    <mergeCell ref="B59:N59"/>
    <mergeCell ref="O59:P59"/>
    <mergeCell ref="Q59:T59"/>
    <mergeCell ref="U59:X59"/>
    <mergeCell ref="Y59:AB59"/>
    <mergeCell ref="AC60:AF60"/>
    <mergeCell ref="AG60:AJ60"/>
    <mergeCell ref="AK60:AN60"/>
    <mergeCell ref="AO60:AR60"/>
    <mergeCell ref="AS60:AV60"/>
    <mergeCell ref="AW60:AZ60"/>
    <mergeCell ref="AG59:AJ59"/>
    <mergeCell ref="AK59:AN59"/>
    <mergeCell ref="AO59:AR59"/>
    <mergeCell ref="AS59:AV59"/>
    <mergeCell ref="AW59:AZ59"/>
    <mergeCell ref="AC59:AF59"/>
    <mergeCell ref="AG61:AJ61"/>
    <mergeCell ref="AK61:AN61"/>
    <mergeCell ref="AO61:AR61"/>
    <mergeCell ref="AS61:AV61"/>
    <mergeCell ref="AW61:AZ61"/>
    <mergeCell ref="B61:N61"/>
    <mergeCell ref="O61:P61"/>
    <mergeCell ref="Q61:T61"/>
    <mergeCell ref="U61:X61"/>
    <mergeCell ref="Y61:AB61"/>
    <mergeCell ref="AC61:AF61"/>
    <mergeCell ref="C68:H68"/>
    <mergeCell ref="J68:S68"/>
    <mergeCell ref="U68:Z68"/>
    <mergeCell ref="AB68:AN68"/>
    <mergeCell ref="AQ68:AZ68"/>
    <mergeCell ref="C70:R70"/>
    <mergeCell ref="C64:H64"/>
    <mergeCell ref="M64:Y64"/>
    <mergeCell ref="AB64:AH64"/>
    <mergeCell ref="AK64:AZ64"/>
    <mergeCell ref="M65:Y65"/>
    <mergeCell ref="AB65:AH65"/>
    <mergeCell ref="AK65:AZ65"/>
    <mergeCell ref="C67:H67"/>
    <mergeCell ref="J67:S67"/>
    <mergeCell ref="U67:Z67"/>
    <mergeCell ref="AB67:AN67"/>
    <mergeCell ref="AQ67:AZ67"/>
  </mergeCells>
  <pageMargins left="0.78740157480314965" right="0.39370078740157483" top="0.78740157480314965" bottom="0.78740157480314965" header="0.31496062992125984" footer="0"/>
  <pageSetup paperSize="9" scale="67" fitToHeight="0" orientation="landscape" r:id="rId1"/>
  <headerFooter differentFirst="1">
    <oddHeader>&amp;C&amp;"Times New Roman Cyr,обычный"&amp;10 2</oddHeader>
    <firstHeader>&amp;C&amp;P</firstHeader>
  </headerFooter>
  <rowBreaks count="2" manualBreakCount="2">
    <brk id="51" max="51" man="1"/>
    <brk id="61" max="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1"/>
  <sheetViews>
    <sheetView showGridLines="0" view="pageBreakPreview" topLeftCell="A41" zoomScaleNormal="85" zoomScaleSheetLayoutView="100" workbookViewId="0">
      <selection activeCell="A2" sqref="A2"/>
    </sheetView>
  </sheetViews>
  <sheetFormatPr defaultColWidth="0.85546875" defaultRowHeight="15" customHeight="1"/>
  <cols>
    <col min="1" max="17" width="3.85546875" style="162" customWidth="1"/>
    <col min="18" max="18" width="3.7109375" style="162" customWidth="1"/>
    <col min="19" max="19" width="3.5703125" style="162" customWidth="1"/>
    <col min="20" max="21" width="3.85546875" style="162" customWidth="1"/>
    <col min="22" max="22" width="3.28515625" style="162" customWidth="1"/>
    <col min="23" max="29" width="3.85546875" style="162" customWidth="1"/>
    <col min="30" max="30" width="3.5703125" style="162" customWidth="1"/>
    <col min="31" max="32" width="3.42578125" style="162" customWidth="1"/>
    <col min="33" max="52" width="3.85546875" style="162" customWidth="1"/>
    <col min="53" max="53" width="0.85546875" style="198"/>
    <col min="54" max="56" width="15.5703125" style="198" bestFit="1" customWidth="1"/>
    <col min="57" max="16384" width="0.85546875" style="198"/>
  </cols>
  <sheetData>
    <row r="1" spans="1:53" ht="31.5" customHeight="1">
      <c r="A1" s="1081" t="s">
        <v>1453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</row>
    <row r="2" spans="1:53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</row>
    <row r="3" spans="1:53" ht="15" customHeight="1">
      <c r="A3" s="1075" t="s">
        <v>296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</row>
    <row r="4" spans="1:53" ht="26.25" customHeight="1">
      <c r="A4" s="1075" t="s">
        <v>297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83" t="s">
        <v>548</v>
      </c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1083"/>
      <c r="AH4" s="1083"/>
      <c r="AI4" s="1083"/>
      <c r="AJ4" s="1083"/>
      <c r="AK4" s="1083"/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</row>
    <row r="5" spans="1:53" ht="15" customHeight="1">
      <c r="A5" s="1075"/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</row>
    <row r="6" spans="1:53" ht="15" customHeight="1">
      <c r="A6" s="1075" t="s">
        <v>299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64" t="s">
        <v>300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</row>
    <row r="8" spans="1:53" ht="18" customHeight="1">
      <c r="A8" s="165"/>
      <c r="B8" s="1076" t="s">
        <v>358</v>
      </c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1076"/>
      <c r="AS8" s="1076"/>
      <c r="AT8" s="168"/>
      <c r="AU8" s="168"/>
      <c r="AV8" s="168"/>
      <c r="AW8" s="168"/>
      <c r="AX8" s="168"/>
      <c r="AY8" s="168"/>
      <c r="AZ8" s="168"/>
    </row>
    <row r="9" spans="1:53" s="199" customFormat="1" ht="8.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</row>
    <row r="10" spans="1:53" ht="24.95" customHeight="1">
      <c r="A10" s="165"/>
      <c r="B10" s="1020" t="s">
        <v>0</v>
      </c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1"/>
      <c r="Z10" s="1019" t="s">
        <v>302</v>
      </c>
      <c r="AA10" s="1020"/>
      <c r="AB10" s="1021"/>
      <c r="AC10" s="1008" t="s">
        <v>303</v>
      </c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  <c r="AO10" s="1009"/>
      <c r="AP10" s="1009"/>
      <c r="AQ10" s="1009"/>
      <c r="AR10" s="1009"/>
      <c r="AS10" s="1009"/>
      <c r="AT10" s="1009"/>
      <c r="AU10" s="1009"/>
      <c r="AV10" s="1009"/>
      <c r="AW10" s="1009"/>
      <c r="AX10" s="1009"/>
      <c r="AY10" s="1009"/>
      <c r="AZ10" s="1009"/>
    </row>
    <row r="11" spans="1:53" s="178" customFormat="1" ht="24.95" customHeight="1">
      <c r="A11" s="165"/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9"/>
      <c r="Z11" s="1080"/>
      <c r="AA11" s="1078"/>
      <c r="AB11" s="1079"/>
      <c r="AC11" s="1019" t="s">
        <v>1419</v>
      </c>
      <c r="AD11" s="1020"/>
      <c r="AE11" s="1020"/>
      <c r="AF11" s="1020"/>
      <c r="AG11" s="1020"/>
      <c r="AH11" s="1020"/>
      <c r="AI11" s="1020"/>
      <c r="AJ11" s="1021"/>
      <c r="AK11" s="1014" t="s">
        <v>1420</v>
      </c>
      <c r="AL11" s="1014"/>
      <c r="AM11" s="1014"/>
      <c r="AN11" s="1014"/>
      <c r="AO11" s="1014"/>
      <c r="AP11" s="1014"/>
      <c r="AQ11" s="1014"/>
      <c r="AR11" s="1014"/>
      <c r="AS11" s="1020" t="s">
        <v>1421</v>
      </c>
      <c r="AT11" s="1020"/>
      <c r="AU11" s="1020"/>
      <c r="AV11" s="1020"/>
      <c r="AW11" s="1020"/>
      <c r="AX11" s="1020"/>
      <c r="AY11" s="1020"/>
      <c r="AZ11" s="1020"/>
    </row>
    <row r="12" spans="1:53" s="178" customFormat="1" ht="24.95" customHeight="1">
      <c r="A12" s="165"/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5"/>
      <c r="Z12" s="1063"/>
      <c r="AA12" s="1024"/>
      <c r="AB12" s="1025"/>
      <c r="AC12" s="1063"/>
      <c r="AD12" s="1024"/>
      <c r="AE12" s="1024"/>
      <c r="AF12" s="1024"/>
      <c r="AG12" s="1024"/>
      <c r="AH12" s="1024"/>
      <c r="AI12" s="1024"/>
      <c r="AJ12" s="1025"/>
      <c r="AK12" s="1014"/>
      <c r="AL12" s="1014"/>
      <c r="AM12" s="1014"/>
      <c r="AN12" s="1014"/>
      <c r="AO12" s="1014"/>
      <c r="AP12" s="1014"/>
      <c r="AQ12" s="1014"/>
      <c r="AR12" s="1014"/>
      <c r="AS12" s="1024"/>
      <c r="AT12" s="1024"/>
      <c r="AU12" s="1024"/>
      <c r="AV12" s="1024"/>
      <c r="AW12" s="1024"/>
      <c r="AX12" s="1024"/>
      <c r="AY12" s="1024"/>
      <c r="AZ12" s="1024"/>
    </row>
    <row r="13" spans="1:53" s="178" customFormat="1" ht="15" customHeight="1">
      <c r="A13" s="200"/>
      <c r="B13" s="1142">
        <v>1</v>
      </c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3"/>
      <c r="Z13" s="1144" t="s">
        <v>307</v>
      </c>
      <c r="AA13" s="1145"/>
      <c r="AB13" s="1146"/>
      <c r="AC13" s="1144" t="s">
        <v>308</v>
      </c>
      <c r="AD13" s="1145"/>
      <c r="AE13" s="1145"/>
      <c r="AF13" s="1145"/>
      <c r="AG13" s="1145"/>
      <c r="AH13" s="1145"/>
      <c r="AI13" s="1145"/>
      <c r="AJ13" s="1146"/>
      <c r="AK13" s="1144" t="s">
        <v>309</v>
      </c>
      <c r="AL13" s="1145"/>
      <c r="AM13" s="1145"/>
      <c r="AN13" s="1145"/>
      <c r="AO13" s="1145"/>
      <c r="AP13" s="1145"/>
      <c r="AQ13" s="1145"/>
      <c r="AR13" s="1146"/>
      <c r="AS13" s="1144" t="s">
        <v>310</v>
      </c>
      <c r="AT13" s="1145"/>
      <c r="AU13" s="1145"/>
      <c r="AV13" s="1145"/>
      <c r="AW13" s="1145"/>
      <c r="AX13" s="1145"/>
      <c r="AY13" s="1145"/>
      <c r="AZ13" s="1145"/>
    </row>
    <row r="14" spans="1:53" s="168" customFormat="1" ht="19.5" customHeight="1">
      <c r="B14" s="1064" t="s">
        <v>359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69"/>
      <c r="AD14" s="1069"/>
      <c r="AE14" s="1069"/>
      <c r="AF14" s="1069"/>
      <c r="AG14" s="1069"/>
      <c r="AH14" s="1069"/>
      <c r="AI14" s="1069"/>
      <c r="AJ14" s="1069"/>
      <c r="AK14" s="1069"/>
      <c r="AL14" s="1069"/>
      <c r="AM14" s="1069"/>
      <c r="AN14" s="1069"/>
      <c r="AO14" s="1069"/>
      <c r="AP14" s="1069"/>
      <c r="AQ14" s="1069"/>
      <c r="AR14" s="1069"/>
      <c r="AS14" s="1069"/>
      <c r="AT14" s="1069"/>
      <c r="AU14" s="1069"/>
      <c r="AV14" s="1069"/>
      <c r="AW14" s="1069"/>
      <c r="AX14" s="1069"/>
      <c r="AY14" s="1069"/>
      <c r="AZ14" s="1069"/>
      <c r="BA14" s="169"/>
    </row>
    <row r="15" spans="1:53" s="168" customFormat="1" ht="32.25" customHeight="1">
      <c r="B15" s="1064" t="s">
        <v>313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69"/>
      <c r="AD15" s="1069"/>
      <c r="AE15" s="1069"/>
      <c r="AF15" s="1069"/>
      <c r="AG15" s="1069"/>
      <c r="AH15" s="1069"/>
      <c r="AI15" s="1069"/>
      <c r="AJ15" s="1069"/>
      <c r="AK15" s="1069"/>
      <c r="AL15" s="1069"/>
      <c r="AM15" s="1069"/>
      <c r="AN15" s="1069"/>
      <c r="AO15" s="1069"/>
      <c r="AP15" s="1069"/>
      <c r="AQ15" s="1069"/>
      <c r="AR15" s="1069"/>
      <c r="AS15" s="1069"/>
      <c r="AT15" s="1069"/>
      <c r="AU15" s="1069"/>
      <c r="AV15" s="1069"/>
      <c r="AW15" s="1069"/>
      <c r="AX15" s="1069"/>
      <c r="AY15" s="1069"/>
      <c r="AZ15" s="1069"/>
      <c r="BA15" s="169"/>
    </row>
    <row r="16" spans="1:53" s="181" customFormat="1" ht="18" customHeight="1">
      <c r="A16" s="170"/>
      <c r="B16" s="1064" t="s">
        <v>360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316</v>
      </c>
      <c r="AA16" s="1065"/>
      <c r="AB16" s="1065"/>
      <c r="AC16" s="1139">
        <f>AC35</f>
        <v>17575700</v>
      </c>
      <c r="AD16" s="1014"/>
      <c r="AE16" s="1014"/>
      <c r="AF16" s="1014"/>
      <c r="AG16" s="1014"/>
      <c r="AH16" s="1014"/>
      <c r="AI16" s="1014"/>
      <c r="AJ16" s="1014"/>
      <c r="AK16" s="1139">
        <f>AK35</f>
        <v>17695000</v>
      </c>
      <c r="AL16" s="1139"/>
      <c r="AM16" s="1139"/>
      <c r="AN16" s="1139"/>
      <c r="AO16" s="1139"/>
      <c r="AP16" s="1139"/>
      <c r="AQ16" s="1139"/>
      <c r="AR16" s="1139"/>
      <c r="AS16" s="1139">
        <f>AS35</f>
        <v>17765100</v>
      </c>
      <c r="AT16" s="1139"/>
      <c r="AU16" s="1139"/>
      <c r="AV16" s="1139"/>
      <c r="AW16" s="1139"/>
      <c r="AX16" s="1139"/>
      <c r="AY16" s="1139"/>
      <c r="AZ16" s="1139"/>
    </row>
    <row r="17" spans="1:53" s="170" customFormat="1" ht="17.25" customHeight="1">
      <c r="B17" s="1064" t="s">
        <v>317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14"/>
      <c r="AD17" s="1014"/>
      <c r="AE17" s="1014"/>
      <c r="AF17" s="1014"/>
      <c r="AG17" s="1014"/>
      <c r="AH17" s="1014"/>
      <c r="AI17" s="1014"/>
      <c r="AJ17" s="1014"/>
      <c r="AK17" s="1014"/>
      <c r="AL17" s="1014"/>
      <c r="AM17" s="1014"/>
      <c r="AN17" s="1014"/>
      <c r="AO17" s="1014"/>
      <c r="AP17" s="1014"/>
      <c r="AQ17" s="1014"/>
      <c r="AR17" s="1014"/>
      <c r="AS17" s="1014"/>
      <c r="AT17" s="1014"/>
      <c r="AU17" s="1014"/>
      <c r="AV17" s="1014"/>
      <c r="AW17" s="1014"/>
      <c r="AX17" s="1014"/>
      <c r="AY17" s="1014"/>
      <c r="AZ17" s="1014"/>
    </row>
    <row r="18" spans="1:53" s="170" customFormat="1" ht="32.25" customHeight="1">
      <c r="B18" s="1064" t="s">
        <v>319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14"/>
      <c r="AD18" s="1014"/>
      <c r="AE18" s="1014"/>
      <c r="AF18" s="1014"/>
      <c r="AG18" s="1014"/>
      <c r="AH18" s="1014"/>
      <c r="AI18" s="1014"/>
      <c r="AJ18" s="1014"/>
      <c r="AK18" s="1014"/>
      <c r="AL18" s="1014"/>
      <c r="AM18" s="1014"/>
      <c r="AN18" s="1014"/>
      <c r="AO18" s="1014"/>
      <c r="AP18" s="1014"/>
      <c r="AQ18" s="1014"/>
      <c r="AR18" s="1014"/>
      <c r="AS18" s="1014"/>
      <c r="AT18" s="1014"/>
      <c r="AU18" s="1014"/>
      <c r="AV18" s="1014"/>
      <c r="AW18" s="1014"/>
      <c r="AX18" s="1014"/>
      <c r="AY18" s="1014"/>
      <c r="AZ18" s="1014"/>
    </row>
    <row r="19" spans="1:53" s="170" customFormat="1" ht="31.5" customHeight="1">
      <c r="B19" s="1064" t="s">
        <v>361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322</v>
      </c>
      <c r="AA19" s="1065"/>
      <c r="AB19" s="1065"/>
      <c r="AC19" s="1139">
        <f>AC16+AC14-AC15-AC17+AC18</f>
        <v>17575700</v>
      </c>
      <c r="AD19" s="1014"/>
      <c r="AE19" s="1014"/>
      <c r="AF19" s="1014"/>
      <c r="AG19" s="1014"/>
      <c r="AH19" s="1014"/>
      <c r="AI19" s="1014"/>
      <c r="AJ19" s="1014"/>
      <c r="AK19" s="1139">
        <f>AK16+AK14-AK15-AK17+AK18</f>
        <v>17695000</v>
      </c>
      <c r="AL19" s="1014"/>
      <c r="AM19" s="1014"/>
      <c r="AN19" s="1014"/>
      <c r="AO19" s="1014"/>
      <c r="AP19" s="1014"/>
      <c r="AQ19" s="1014"/>
      <c r="AR19" s="1014"/>
      <c r="AS19" s="1139">
        <f>AS16+AS14-AS15-AS17+AS18</f>
        <v>17765100</v>
      </c>
      <c r="AT19" s="1014"/>
      <c r="AU19" s="1014"/>
      <c r="AV19" s="1014"/>
      <c r="AW19" s="1014"/>
      <c r="AX19" s="1014"/>
      <c r="AY19" s="1014"/>
      <c r="AZ19" s="1014"/>
    </row>
    <row r="20" spans="1:53" s="201" customFormat="1" ht="15" hidden="1" customHeight="1">
      <c r="A20" s="165"/>
      <c r="B20" s="1140" t="s">
        <v>362</v>
      </c>
      <c r="C20" s="1141"/>
      <c r="D20" s="1141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41"/>
      <c r="V20" s="1141"/>
      <c r="W20" s="1141"/>
      <c r="X20" s="1141"/>
      <c r="Y20" s="1141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</row>
    <row r="21" spans="1:53" s="201" customFormat="1" ht="15" hidden="1" customHeight="1">
      <c r="A21" s="165"/>
      <c r="B21" s="1137" t="s">
        <v>363</v>
      </c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</row>
    <row r="22" spans="1:53" s="201" customFormat="1">
      <c r="A22" s="165"/>
      <c r="B22" s="176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</row>
    <row r="23" spans="1:53" s="165" customFormat="1" ht="18" customHeight="1">
      <c r="B23" s="1051" t="s">
        <v>364</v>
      </c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1"/>
      <c r="AL23" s="1051"/>
      <c r="AM23" s="1051"/>
      <c r="AN23" s="1051"/>
      <c r="AO23" s="1051"/>
      <c r="AP23" s="1051"/>
      <c r="AQ23" s="1051"/>
      <c r="AR23" s="1051"/>
      <c r="AS23" s="1051"/>
      <c r="AT23" s="1051"/>
      <c r="AU23" s="1051"/>
      <c r="AV23" s="1051"/>
      <c r="AW23" s="1051"/>
      <c r="AX23" s="1051"/>
      <c r="AY23" s="1051"/>
      <c r="AZ23" s="1051"/>
    </row>
    <row r="24" spans="1:53" s="178" customFormat="1" ht="8.1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1:53" s="178" customFormat="1" ht="18.75" customHeight="1">
      <c r="A25" s="177"/>
      <c r="B25" s="1052" t="s">
        <v>0</v>
      </c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3"/>
      <c r="Z25" s="1058" t="s">
        <v>302</v>
      </c>
      <c r="AA25" s="1052"/>
      <c r="AB25" s="1053"/>
      <c r="AC25" s="1061" t="s">
        <v>325</v>
      </c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1062"/>
      <c r="AN25" s="1062"/>
      <c r="AO25" s="1062"/>
      <c r="AP25" s="1062"/>
      <c r="AQ25" s="1062"/>
      <c r="AR25" s="1062"/>
      <c r="AS25" s="1062"/>
      <c r="AT25" s="1062"/>
      <c r="AU25" s="1062"/>
      <c r="AV25" s="1062"/>
      <c r="AW25" s="1062"/>
      <c r="AX25" s="1062"/>
      <c r="AY25" s="1062"/>
      <c r="AZ25" s="1062"/>
      <c r="BA25" s="177"/>
    </row>
    <row r="26" spans="1:53" s="178" customFormat="1" ht="24.95" customHeight="1">
      <c r="A26" s="177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5"/>
      <c r="Z26" s="1059"/>
      <c r="AA26" s="1054"/>
      <c r="AB26" s="1055"/>
      <c r="AC26" s="1019" t="s">
        <v>1419</v>
      </c>
      <c r="AD26" s="1020"/>
      <c r="AE26" s="1020"/>
      <c r="AF26" s="1020"/>
      <c r="AG26" s="1020"/>
      <c r="AH26" s="1020"/>
      <c r="AI26" s="1020"/>
      <c r="AJ26" s="1021"/>
      <c r="AK26" s="1014" t="s">
        <v>1420</v>
      </c>
      <c r="AL26" s="1014"/>
      <c r="AM26" s="1014"/>
      <c r="AN26" s="1014"/>
      <c r="AO26" s="1014"/>
      <c r="AP26" s="1014"/>
      <c r="AQ26" s="1014"/>
      <c r="AR26" s="1014"/>
      <c r="AS26" s="1020" t="s">
        <v>1421</v>
      </c>
      <c r="AT26" s="1020"/>
      <c r="AU26" s="1020"/>
      <c r="AV26" s="1020"/>
      <c r="AW26" s="1020"/>
      <c r="AX26" s="1020"/>
      <c r="AY26" s="1020"/>
      <c r="AZ26" s="1020"/>
      <c r="BA26" s="177"/>
    </row>
    <row r="27" spans="1:53" s="178" customFormat="1" ht="24.95" customHeight="1">
      <c r="A27" s="177"/>
      <c r="B27" s="1056"/>
      <c r="C27" s="1056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6"/>
      <c r="X27" s="1056"/>
      <c r="Y27" s="1057"/>
      <c r="Z27" s="1060"/>
      <c r="AA27" s="1056"/>
      <c r="AB27" s="1057"/>
      <c r="AC27" s="1063"/>
      <c r="AD27" s="1024"/>
      <c r="AE27" s="1024"/>
      <c r="AF27" s="1024"/>
      <c r="AG27" s="1024"/>
      <c r="AH27" s="1024"/>
      <c r="AI27" s="1024"/>
      <c r="AJ27" s="1025"/>
      <c r="AK27" s="1014"/>
      <c r="AL27" s="1014"/>
      <c r="AM27" s="1014"/>
      <c r="AN27" s="1014"/>
      <c r="AO27" s="1014"/>
      <c r="AP27" s="1014"/>
      <c r="AQ27" s="1014"/>
      <c r="AR27" s="1014"/>
      <c r="AS27" s="1024"/>
      <c r="AT27" s="1024"/>
      <c r="AU27" s="1024"/>
      <c r="AV27" s="1024"/>
      <c r="AW27" s="1024"/>
      <c r="AX27" s="1024"/>
      <c r="AY27" s="1024"/>
      <c r="AZ27" s="1024"/>
      <c r="BA27" s="177"/>
    </row>
    <row r="28" spans="1:53" s="181" customFormat="1" ht="15" customHeight="1">
      <c r="A28" s="179"/>
      <c r="B28" s="1045">
        <v>1</v>
      </c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6"/>
      <c r="Z28" s="1047" t="s">
        <v>307</v>
      </c>
      <c r="AA28" s="1045"/>
      <c r="AB28" s="1045"/>
      <c r="AC28" s="1047" t="s">
        <v>308</v>
      </c>
      <c r="AD28" s="1045"/>
      <c r="AE28" s="1045"/>
      <c r="AF28" s="1045"/>
      <c r="AG28" s="1045"/>
      <c r="AH28" s="1045"/>
      <c r="AI28" s="1045"/>
      <c r="AJ28" s="1046"/>
      <c r="AK28" s="1047" t="s">
        <v>309</v>
      </c>
      <c r="AL28" s="1045"/>
      <c r="AM28" s="1045"/>
      <c r="AN28" s="1045"/>
      <c r="AO28" s="1045"/>
      <c r="AP28" s="1045"/>
      <c r="AQ28" s="1045"/>
      <c r="AR28" s="1046"/>
      <c r="AS28" s="1047" t="s">
        <v>310</v>
      </c>
      <c r="AT28" s="1045"/>
      <c r="AU28" s="1045"/>
      <c r="AV28" s="1045"/>
      <c r="AW28" s="1045"/>
      <c r="AX28" s="1045"/>
      <c r="AY28" s="1045"/>
      <c r="AZ28" s="1045"/>
      <c r="BA28" s="180"/>
    </row>
    <row r="29" spans="1:53" s="182" customFormat="1" ht="28.5" customHeight="1">
      <c r="A29" s="177"/>
      <c r="B29" s="1048" t="s">
        <v>1150</v>
      </c>
      <c r="C29" s="1049"/>
      <c r="D29" s="1049"/>
      <c r="E29" s="1049"/>
      <c r="F29" s="1049"/>
      <c r="G29" s="1049"/>
      <c r="H29" s="1049"/>
      <c r="I29" s="1049"/>
      <c r="J29" s="1049"/>
      <c r="K29" s="1049"/>
      <c r="L29" s="1049"/>
      <c r="M29" s="1049"/>
      <c r="N29" s="1049"/>
      <c r="O29" s="1049"/>
      <c r="P29" s="1049"/>
      <c r="Q29" s="1049"/>
      <c r="R29" s="1049"/>
      <c r="S29" s="1049"/>
      <c r="T29" s="1049"/>
      <c r="U29" s="1049"/>
      <c r="V29" s="1049"/>
      <c r="W29" s="1049"/>
      <c r="X29" s="1049"/>
      <c r="Y29" s="1050"/>
      <c r="Z29" s="1041" t="s">
        <v>312</v>
      </c>
      <c r="AA29" s="1041"/>
      <c r="AB29" s="1041"/>
      <c r="AC29" s="1042">
        <f>Q45</f>
        <v>16975700</v>
      </c>
      <c r="AD29" s="1042"/>
      <c r="AE29" s="1042"/>
      <c r="AF29" s="1042"/>
      <c r="AG29" s="1042"/>
      <c r="AH29" s="1042"/>
      <c r="AI29" s="1042"/>
      <c r="AJ29" s="1042"/>
      <c r="AK29" s="1042">
        <f>Y45</f>
        <v>17095000</v>
      </c>
      <c r="AL29" s="1042"/>
      <c r="AM29" s="1042"/>
      <c r="AN29" s="1042"/>
      <c r="AO29" s="1042"/>
      <c r="AP29" s="1042"/>
      <c r="AQ29" s="1042"/>
      <c r="AR29" s="1042"/>
      <c r="AS29" s="1042">
        <f>AG45</f>
        <v>17165100</v>
      </c>
      <c r="AT29" s="1042"/>
      <c r="AU29" s="1042"/>
      <c r="AV29" s="1042"/>
      <c r="AW29" s="1042"/>
      <c r="AX29" s="1042"/>
      <c r="AY29" s="1042"/>
      <c r="AZ29" s="1042"/>
      <c r="BA29" s="177"/>
    </row>
    <row r="30" spans="1:53" s="182" customFormat="1" ht="32.25" customHeight="1">
      <c r="A30" s="177"/>
      <c r="B30" s="1136" t="s">
        <v>1085</v>
      </c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36"/>
      <c r="X30" s="1136"/>
      <c r="Y30" s="1136"/>
      <c r="Z30" s="1041" t="s">
        <v>314</v>
      </c>
      <c r="AA30" s="1041"/>
      <c r="AB30" s="1041"/>
      <c r="AC30" s="1042">
        <f>AO66</f>
        <v>600000</v>
      </c>
      <c r="AD30" s="1042"/>
      <c r="AE30" s="1042"/>
      <c r="AF30" s="1042"/>
      <c r="AG30" s="1042"/>
      <c r="AH30" s="1042"/>
      <c r="AI30" s="1042"/>
      <c r="AJ30" s="1042"/>
      <c r="AK30" s="1042">
        <f>AS66</f>
        <v>600000</v>
      </c>
      <c r="AL30" s="1042"/>
      <c r="AM30" s="1042"/>
      <c r="AN30" s="1042"/>
      <c r="AO30" s="1042"/>
      <c r="AP30" s="1042"/>
      <c r="AQ30" s="1042"/>
      <c r="AR30" s="1042"/>
      <c r="AS30" s="1042">
        <f>AW66</f>
        <v>600000</v>
      </c>
      <c r="AT30" s="1042"/>
      <c r="AU30" s="1042"/>
      <c r="AV30" s="1042"/>
      <c r="AW30" s="1042"/>
      <c r="AX30" s="1042"/>
      <c r="AY30" s="1042"/>
      <c r="AZ30" s="1042"/>
      <c r="BA30" s="177"/>
    </row>
    <row r="31" spans="1:53" s="182" customFormat="1" ht="30.75" hidden="1" customHeight="1">
      <c r="A31" s="177"/>
      <c r="B31" s="1043" t="s">
        <v>365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1" t="s">
        <v>316</v>
      </c>
      <c r="AA31" s="1041"/>
      <c r="AB31" s="1041"/>
      <c r="AC31" s="1042">
        <f>AC75</f>
        <v>0</v>
      </c>
      <c r="AD31" s="1042"/>
      <c r="AE31" s="1042"/>
      <c r="AF31" s="1042"/>
      <c r="AG31" s="1042"/>
      <c r="AH31" s="1042"/>
      <c r="AI31" s="1042"/>
      <c r="AJ31" s="1042"/>
      <c r="AK31" s="1042">
        <f>AK75</f>
        <v>0</v>
      </c>
      <c r="AL31" s="1042"/>
      <c r="AM31" s="1042"/>
      <c r="AN31" s="1042"/>
      <c r="AO31" s="1042"/>
      <c r="AP31" s="1042"/>
      <c r="AQ31" s="1042"/>
      <c r="AR31" s="1042"/>
      <c r="AS31" s="1042">
        <f>AS75</f>
        <v>0</v>
      </c>
      <c r="AT31" s="1042"/>
      <c r="AU31" s="1042"/>
      <c r="AV31" s="1042"/>
      <c r="AW31" s="1042"/>
      <c r="AX31" s="1042"/>
      <c r="AY31" s="1042"/>
      <c r="AZ31" s="1042"/>
      <c r="BA31" s="177"/>
    </row>
    <row r="32" spans="1:53" s="182" customFormat="1" ht="27.75" hidden="1" customHeight="1">
      <c r="A32" s="177"/>
      <c r="B32" s="1136" t="s">
        <v>366</v>
      </c>
      <c r="C32" s="1136"/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136"/>
      <c r="W32" s="1136"/>
      <c r="X32" s="1136"/>
      <c r="Y32" s="1136"/>
      <c r="Z32" s="1041" t="s">
        <v>318</v>
      </c>
      <c r="AA32" s="1041"/>
      <c r="AB32" s="1041"/>
      <c r="AC32" s="1042">
        <f>AC84</f>
        <v>0</v>
      </c>
      <c r="AD32" s="1042"/>
      <c r="AE32" s="1042"/>
      <c r="AF32" s="1042"/>
      <c r="AG32" s="1042"/>
      <c r="AH32" s="1042"/>
      <c r="AI32" s="1042"/>
      <c r="AJ32" s="1042"/>
      <c r="AK32" s="1042">
        <f>AK84</f>
        <v>0</v>
      </c>
      <c r="AL32" s="1042"/>
      <c r="AM32" s="1042"/>
      <c r="AN32" s="1042"/>
      <c r="AO32" s="1042"/>
      <c r="AP32" s="1042"/>
      <c r="AQ32" s="1042"/>
      <c r="AR32" s="1042"/>
      <c r="AS32" s="1042">
        <f>AS84</f>
        <v>0</v>
      </c>
      <c r="AT32" s="1042"/>
      <c r="AU32" s="1042"/>
      <c r="AV32" s="1042"/>
      <c r="AW32" s="1042"/>
      <c r="AX32" s="1042"/>
      <c r="AY32" s="1042"/>
      <c r="AZ32" s="1042"/>
      <c r="BA32" s="177"/>
    </row>
    <row r="33" spans="1:56" s="182" customFormat="1" ht="30.75" hidden="1" customHeight="1">
      <c r="A33" s="177"/>
      <c r="B33" s="1136" t="s">
        <v>367</v>
      </c>
      <c r="C33" s="1136"/>
      <c r="D33" s="1136"/>
      <c r="E33" s="1136"/>
      <c r="F33" s="1136"/>
      <c r="G33" s="1136"/>
      <c r="H33" s="1136"/>
      <c r="I33" s="1136"/>
      <c r="J33" s="1136"/>
      <c r="K33" s="1136"/>
      <c r="L33" s="1136"/>
      <c r="M33" s="1136"/>
      <c r="N33" s="1136"/>
      <c r="O33" s="1136"/>
      <c r="P33" s="1136"/>
      <c r="Q33" s="1136"/>
      <c r="R33" s="1136"/>
      <c r="S33" s="1136"/>
      <c r="T33" s="1136"/>
      <c r="U33" s="1136"/>
      <c r="V33" s="1136"/>
      <c r="W33" s="1136"/>
      <c r="X33" s="1136"/>
      <c r="Y33" s="1136"/>
      <c r="Z33" s="1041" t="s">
        <v>320</v>
      </c>
      <c r="AA33" s="1041"/>
      <c r="AB33" s="1041"/>
      <c r="AC33" s="1042">
        <f>AO93</f>
        <v>0</v>
      </c>
      <c r="AD33" s="1042"/>
      <c r="AE33" s="1042"/>
      <c r="AF33" s="1042"/>
      <c r="AG33" s="1042"/>
      <c r="AH33" s="1042"/>
      <c r="AI33" s="1042"/>
      <c r="AJ33" s="1042"/>
      <c r="AK33" s="1042">
        <f>AS93</f>
        <v>0</v>
      </c>
      <c r="AL33" s="1042"/>
      <c r="AM33" s="1042"/>
      <c r="AN33" s="1042"/>
      <c r="AO33" s="1042"/>
      <c r="AP33" s="1042"/>
      <c r="AQ33" s="1042"/>
      <c r="AR33" s="1042"/>
      <c r="AS33" s="1042">
        <f>AW93</f>
        <v>0</v>
      </c>
      <c r="AT33" s="1042"/>
      <c r="AU33" s="1042"/>
      <c r="AV33" s="1042"/>
      <c r="AW33" s="1042"/>
      <c r="AX33" s="1042"/>
      <c r="AY33" s="1042"/>
      <c r="AZ33" s="1042"/>
      <c r="BA33" s="177"/>
    </row>
    <row r="34" spans="1:56" s="182" customFormat="1" ht="30.75" hidden="1" customHeight="1">
      <c r="A34" s="177"/>
      <c r="B34" s="1043" t="s">
        <v>368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1" t="s">
        <v>335</v>
      </c>
      <c r="AA34" s="1041"/>
      <c r="AB34" s="1041"/>
      <c r="AC34" s="1042"/>
      <c r="AD34" s="1042"/>
      <c r="AE34" s="1042"/>
      <c r="AF34" s="1042"/>
      <c r="AG34" s="1042"/>
      <c r="AH34" s="1042"/>
      <c r="AI34" s="1042"/>
      <c r="AJ34" s="1042"/>
      <c r="AK34" s="1042"/>
      <c r="AL34" s="1042"/>
      <c r="AM34" s="1042"/>
      <c r="AN34" s="1042"/>
      <c r="AO34" s="1042"/>
      <c r="AP34" s="1042"/>
      <c r="AQ34" s="1042"/>
      <c r="AR34" s="1042"/>
      <c r="AS34" s="1042"/>
      <c r="AT34" s="1042"/>
      <c r="AU34" s="1042"/>
      <c r="AV34" s="1042"/>
      <c r="AW34" s="1042"/>
      <c r="AX34" s="1042"/>
      <c r="AY34" s="1042"/>
      <c r="AZ34" s="1042"/>
      <c r="BA34" s="177"/>
    </row>
    <row r="35" spans="1:56" s="178" customFormat="1" ht="18" customHeight="1">
      <c r="A35" s="177"/>
      <c r="B35" s="1039" t="s">
        <v>338</v>
      </c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1" t="s">
        <v>339</v>
      </c>
      <c r="AA35" s="1041"/>
      <c r="AB35" s="1041"/>
      <c r="AC35" s="1042">
        <f>SUM(AC29:AJ34)</f>
        <v>17575700</v>
      </c>
      <c r="AD35" s="1042"/>
      <c r="AE35" s="1042"/>
      <c r="AF35" s="1042"/>
      <c r="AG35" s="1042"/>
      <c r="AH35" s="1042"/>
      <c r="AI35" s="1042"/>
      <c r="AJ35" s="1042"/>
      <c r="AK35" s="1042">
        <f>SUM(AK29:AR34)</f>
        <v>17695000</v>
      </c>
      <c r="AL35" s="1042"/>
      <c r="AM35" s="1042"/>
      <c r="AN35" s="1042"/>
      <c r="AO35" s="1042"/>
      <c r="AP35" s="1042"/>
      <c r="AQ35" s="1042"/>
      <c r="AR35" s="1042"/>
      <c r="AS35" s="1042">
        <f>SUM(AS29:AZ34)</f>
        <v>17765100</v>
      </c>
      <c r="AT35" s="1042"/>
      <c r="AU35" s="1042"/>
      <c r="AV35" s="1042"/>
      <c r="AW35" s="1042"/>
      <c r="AX35" s="1042"/>
      <c r="AY35" s="1042"/>
      <c r="AZ35" s="1042"/>
      <c r="BA35" s="177"/>
    </row>
    <row r="36" spans="1:56" s="201" customFormat="1" ht="15" customHeight="1">
      <c r="A36" s="165"/>
      <c r="B36" s="176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</row>
    <row r="37" spans="1:56" s="182" customFormat="1" ht="18" customHeight="1">
      <c r="A37" s="184"/>
      <c r="B37" s="1076" t="s">
        <v>1151</v>
      </c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31"/>
      <c r="P37" s="1131"/>
      <c r="Q37" s="1131"/>
      <c r="R37" s="1131"/>
      <c r="S37" s="1131"/>
      <c r="T37" s="1131"/>
      <c r="U37" s="1131"/>
      <c r="V37" s="1131"/>
      <c r="W37" s="1131"/>
      <c r="X37" s="1131"/>
      <c r="Y37" s="1131"/>
      <c r="Z37" s="1131"/>
      <c r="AA37" s="1131"/>
      <c r="AB37" s="1131"/>
      <c r="AC37" s="1131"/>
      <c r="AD37" s="1131"/>
      <c r="AE37" s="1131"/>
      <c r="AF37" s="1131"/>
      <c r="AG37" s="1131"/>
      <c r="AH37" s="1131"/>
      <c r="AI37" s="1131"/>
      <c r="AJ37" s="1131"/>
      <c r="AK37" s="1131"/>
      <c r="AL37" s="1131"/>
      <c r="AM37" s="1131"/>
      <c r="AN37" s="1131"/>
      <c r="AO37" s="1131"/>
      <c r="AP37" s="1131"/>
      <c r="AQ37" s="1131"/>
      <c r="AR37" s="1131"/>
      <c r="AS37" s="1131"/>
      <c r="AT37" s="1131"/>
      <c r="AU37" s="1131"/>
      <c r="AV37" s="1131"/>
      <c r="AW37" s="1131"/>
      <c r="AX37" s="1131"/>
      <c r="AY37" s="1131"/>
      <c r="AZ37" s="1131"/>
    </row>
    <row r="38" spans="1:56" s="178" customFormat="1">
      <c r="A38" s="184"/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</row>
    <row r="39" spans="1:56" s="178" customFormat="1">
      <c r="A39" s="185"/>
      <c r="B39" s="1010" t="s">
        <v>369</v>
      </c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20" t="s">
        <v>1</v>
      </c>
      <c r="P39" s="1021"/>
      <c r="Q39" s="1008" t="s">
        <v>372</v>
      </c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09"/>
      <c r="AC39" s="1009"/>
      <c r="AD39" s="1009"/>
      <c r="AE39" s="1009"/>
      <c r="AF39" s="1009"/>
      <c r="AG39" s="1009"/>
      <c r="AH39" s="1009"/>
      <c r="AI39" s="1009"/>
      <c r="AJ39" s="1009"/>
      <c r="AK39" s="1009"/>
      <c r="AL39" s="1009"/>
      <c r="AM39" s="1009"/>
      <c r="AN39" s="1010"/>
    </row>
    <row r="40" spans="1:56" s="178" customFormat="1" ht="55.5" customHeight="1">
      <c r="A40" s="185"/>
      <c r="B40" s="1010"/>
      <c r="C40" s="1014"/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24"/>
      <c r="P40" s="1025"/>
      <c r="Q40" s="1008" t="s">
        <v>1425</v>
      </c>
      <c r="R40" s="1009"/>
      <c r="S40" s="1009"/>
      <c r="T40" s="1009"/>
      <c r="U40" s="1009"/>
      <c r="V40" s="1009"/>
      <c r="W40" s="1009"/>
      <c r="X40" s="1010"/>
      <c r="Y40" s="1008" t="s">
        <v>1426</v>
      </c>
      <c r="Z40" s="1009"/>
      <c r="AA40" s="1009"/>
      <c r="AB40" s="1009"/>
      <c r="AC40" s="1009"/>
      <c r="AD40" s="1009"/>
      <c r="AE40" s="1009"/>
      <c r="AF40" s="1010"/>
      <c r="AG40" s="1008" t="s">
        <v>1427</v>
      </c>
      <c r="AH40" s="1009"/>
      <c r="AI40" s="1009"/>
      <c r="AJ40" s="1009"/>
      <c r="AK40" s="1009"/>
      <c r="AL40" s="1009"/>
      <c r="AM40" s="1009"/>
      <c r="AN40" s="1010"/>
    </row>
    <row r="41" spans="1:56" s="204" customFormat="1" ht="15" customHeight="1">
      <c r="A41" s="189"/>
      <c r="B41" s="1035">
        <v>1</v>
      </c>
      <c r="C41" s="1036"/>
      <c r="D41" s="1036"/>
      <c r="E41" s="1036"/>
      <c r="F41" s="1036"/>
      <c r="G41" s="1036"/>
      <c r="H41" s="1036"/>
      <c r="I41" s="1036"/>
      <c r="J41" s="1036"/>
      <c r="K41" s="1036"/>
      <c r="L41" s="1036"/>
      <c r="M41" s="1036"/>
      <c r="N41" s="1036"/>
      <c r="O41" s="1037">
        <v>2</v>
      </c>
      <c r="P41" s="1038"/>
      <c r="Q41" s="1133">
        <v>3</v>
      </c>
      <c r="R41" s="1134"/>
      <c r="S41" s="1134"/>
      <c r="T41" s="1134"/>
      <c r="U41" s="1134"/>
      <c r="V41" s="1134"/>
      <c r="W41" s="1134"/>
      <c r="X41" s="1135"/>
      <c r="Y41" s="1133">
        <v>4</v>
      </c>
      <c r="Z41" s="1134"/>
      <c r="AA41" s="1134"/>
      <c r="AB41" s="1134"/>
      <c r="AC41" s="1134"/>
      <c r="AD41" s="1134"/>
      <c r="AE41" s="1134"/>
      <c r="AF41" s="1135"/>
      <c r="AG41" s="1133">
        <v>5</v>
      </c>
      <c r="AH41" s="1134"/>
      <c r="AI41" s="1134"/>
      <c r="AJ41" s="1134"/>
      <c r="AK41" s="1134"/>
      <c r="AL41" s="1134"/>
      <c r="AM41" s="1134"/>
      <c r="AN41" s="1135"/>
    </row>
    <row r="42" spans="1:56" s="205" customFormat="1" ht="31.5" customHeight="1">
      <c r="A42" s="185"/>
      <c r="B42" s="1013" t="s">
        <v>1061</v>
      </c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2" t="s">
        <v>312</v>
      </c>
      <c r="P42" s="1012"/>
      <c r="Q42" s="1066">
        <v>8097199.4400000004</v>
      </c>
      <c r="R42" s="1066"/>
      <c r="S42" s="1066"/>
      <c r="T42" s="1066"/>
      <c r="U42" s="1066"/>
      <c r="V42" s="1066"/>
      <c r="W42" s="1066"/>
      <c r="X42" s="1066"/>
      <c r="Y42" s="1066">
        <v>8167179.8899999997</v>
      </c>
      <c r="Z42" s="1066"/>
      <c r="AA42" s="1066"/>
      <c r="AB42" s="1066"/>
      <c r="AC42" s="1066"/>
      <c r="AD42" s="1066"/>
      <c r="AE42" s="1066"/>
      <c r="AF42" s="1066"/>
      <c r="AG42" s="1066">
        <v>8208300</v>
      </c>
      <c r="AH42" s="1066"/>
      <c r="AI42" s="1066"/>
      <c r="AJ42" s="1066"/>
      <c r="AK42" s="1066"/>
      <c r="AL42" s="1066"/>
      <c r="AM42" s="1066"/>
      <c r="AN42" s="1066"/>
    </row>
    <row r="43" spans="1:56" s="205" customFormat="1" ht="31.5" customHeight="1">
      <c r="A43" s="185"/>
      <c r="B43" s="1013" t="s">
        <v>1062</v>
      </c>
      <c r="C43" s="1013"/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3"/>
      <c r="O43" s="1012" t="s">
        <v>314</v>
      </c>
      <c r="P43" s="1012"/>
      <c r="Q43" s="1066">
        <v>8878500.5600000005</v>
      </c>
      <c r="R43" s="1066"/>
      <c r="S43" s="1066"/>
      <c r="T43" s="1066"/>
      <c r="U43" s="1066"/>
      <c r="V43" s="1066"/>
      <c r="W43" s="1066"/>
      <c r="X43" s="1066"/>
      <c r="Y43" s="1066">
        <v>8927820.1099999994</v>
      </c>
      <c r="Z43" s="1066"/>
      <c r="AA43" s="1066"/>
      <c r="AB43" s="1066"/>
      <c r="AC43" s="1066"/>
      <c r="AD43" s="1066"/>
      <c r="AE43" s="1066"/>
      <c r="AF43" s="1066"/>
      <c r="AG43" s="1066">
        <v>8956800</v>
      </c>
      <c r="AH43" s="1066"/>
      <c r="AI43" s="1066"/>
      <c r="AJ43" s="1066"/>
      <c r="AK43" s="1066"/>
      <c r="AL43" s="1066"/>
      <c r="AM43" s="1066"/>
      <c r="AN43" s="1066"/>
    </row>
    <row r="44" spans="1:56" s="205" customFormat="1" ht="32.450000000000003" customHeight="1">
      <c r="A44" s="185"/>
      <c r="B44" s="1013" t="s">
        <v>1063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148" t="s">
        <v>316</v>
      </c>
      <c r="P44" s="1148"/>
      <c r="Q44" s="1066">
        <v>0</v>
      </c>
      <c r="R44" s="1066"/>
      <c r="S44" s="1066"/>
      <c r="T44" s="1066"/>
      <c r="U44" s="1066"/>
      <c r="V44" s="1066"/>
      <c r="W44" s="1066"/>
      <c r="X44" s="1066"/>
      <c r="Y44" s="1066">
        <v>0</v>
      </c>
      <c r="Z44" s="1066"/>
      <c r="AA44" s="1066"/>
      <c r="AB44" s="1066"/>
      <c r="AC44" s="1066"/>
      <c r="AD44" s="1066"/>
      <c r="AE44" s="1066"/>
      <c r="AF44" s="1066"/>
      <c r="AG44" s="1066">
        <v>0</v>
      </c>
      <c r="AH44" s="1066"/>
      <c r="AI44" s="1066"/>
      <c r="AJ44" s="1066"/>
      <c r="AK44" s="1066"/>
      <c r="AL44" s="1066"/>
      <c r="AM44" s="1066"/>
      <c r="AN44" s="1066"/>
    </row>
    <row r="45" spans="1:56" s="205" customFormat="1" ht="18" customHeight="1">
      <c r="A45" s="185"/>
      <c r="B45" s="1005" t="s">
        <v>352</v>
      </c>
      <c r="C45" s="1006"/>
      <c r="D45" s="1006"/>
      <c r="E45" s="1006"/>
      <c r="F45" s="1006"/>
      <c r="G45" s="1006"/>
      <c r="H45" s="1006"/>
      <c r="I45" s="1006"/>
      <c r="J45" s="1006"/>
      <c r="K45" s="1006"/>
      <c r="L45" s="1006"/>
      <c r="M45" s="1006"/>
      <c r="N45" s="1006"/>
      <c r="O45" s="1007">
        <v>9000</v>
      </c>
      <c r="P45" s="1007"/>
      <c r="Q45" s="1132">
        <f>SUM(Q42:X44)</f>
        <v>16975700</v>
      </c>
      <c r="R45" s="1132"/>
      <c r="S45" s="1132"/>
      <c r="T45" s="1132"/>
      <c r="U45" s="1132"/>
      <c r="V45" s="1132"/>
      <c r="W45" s="1132"/>
      <c r="X45" s="1132"/>
      <c r="Y45" s="1132">
        <f>SUM(Y42:AF44)</f>
        <v>17095000</v>
      </c>
      <c r="Z45" s="1132"/>
      <c r="AA45" s="1132"/>
      <c r="AB45" s="1132"/>
      <c r="AC45" s="1132"/>
      <c r="AD45" s="1132"/>
      <c r="AE45" s="1132"/>
      <c r="AF45" s="1132"/>
      <c r="AG45" s="1132">
        <f>SUM(AG42:AN44)</f>
        <v>17165100</v>
      </c>
      <c r="AH45" s="1132"/>
      <c r="AI45" s="1132"/>
      <c r="AJ45" s="1132"/>
      <c r="AK45" s="1132"/>
      <c r="AL45" s="1132"/>
      <c r="AM45" s="1132"/>
      <c r="AN45" s="1132"/>
      <c r="BB45" s="593">
        <v>0</v>
      </c>
      <c r="BC45" s="593">
        <v>0</v>
      </c>
      <c r="BD45" s="593">
        <v>0</v>
      </c>
    </row>
    <row r="46" spans="1:56" s="205" customFormat="1">
      <c r="A46" s="184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</row>
    <row r="47" spans="1:56" s="178" customFormat="1" ht="18" customHeight="1">
      <c r="A47" s="184"/>
      <c r="B47" s="1149" t="s">
        <v>1086</v>
      </c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0"/>
      <c r="O47" s="1150"/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150"/>
      <c r="AA47" s="1150"/>
      <c r="AB47" s="1150"/>
      <c r="AC47" s="1150"/>
      <c r="AD47" s="1150"/>
      <c r="AE47" s="1150"/>
      <c r="AF47" s="1150"/>
      <c r="AG47" s="1150"/>
      <c r="AH47" s="1150"/>
      <c r="AI47" s="1150"/>
      <c r="AJ47" s="1150"/>
      <c r="AK47" s="1150"/>
      <c r="AL47" s="1150"/>
      <c r="AM47" s="1150"/>
      <c r="AN47" s="1150"/>
      <c r="AO47" s="1150"/>
      <c r="AP47" s="1150"/>
      <c r="AQ47" s="1150"/>
      <c r="AR47" s="1150"/>
      <c r="AS47" s="1150"/>
      <c r="AT47" s="1150"/>
      <c r="AU47" s="1150"/>
      <c r="AV47" s="1150"/>
      <c r="AW47" s="1150"/>
      <c r="AX47" s="1150"/>
      <c r="AY47" s="1150"/>
      <c r="AZ47" s="1150"/>
    </row>
    <row r="48" spans="1:56" s="178" customFormat="1">
      <c r="A48" s="165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</row>
    <row r="49" spans="1:52" s="178" customFormat="1" ht="32.25" customHeight="1">
      <c r="A49" s="185"/>
      <c r="B49" s="1010" t="s">
        <v>369</v>
      </c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20" t="s">
        <v>1</v>
      </c>
      <c r="P49" s="1021"/>
      <c r="Q49" s="1008" t="s">
        <v>370</v>
      </c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10"/>
      <c r="AC49" s="1008" t="s">
        <v>371</v>
      </c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10"/>
      <c r="AO49" s="1008" t="s">
        <v>372</v>
      </c>
      <c r="AP49" s="1009"/>
      <c r="AQ49" s="1009"/>
      <c r="AR49" s="1009"/>
      <c r="AS49" s="1009"/>
      <c r="AT49" s="1009"/>
      <c r="AU49" s="1009"/>
      <c r="AV49" s="1009"/>
      <c r="AW49" s="1009"/>
      <c r="AX49" s="1009"/>
      <c r="AY49" s="1009"/>
      <c r="AZ49" s="1009"/>
    </row>
    <row r="50" spans="1:52" s="178" customFormat="1" ht="67.5" customHeight="1">
      <c r="A50" s="185"/>
      <c r="B50" s="1010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24"/>
      <c r="P50" s="1025"/>
      <c r="Q50" s="1008" t="s">
        <v>1425</v>
      </c>
      <c r="R50" s="1009"/>
      <c r="S50" s="1009"/>
      <c r="T50" s="1010"/>
      <c r="U50" s="1008" t="s">
        <v>1426</v>
      </c>
      <c r="V50" s="1009"/>
      <c r="W50" s="1009"/>
      <c r="X50" s="1010"/>
      <c r="Y50" s="1008" t="s">
        <v>1427</v>
      </c>
      <c r="Z50" s="1009"/>
      <c r="AA50" s="1009"/>
      <c r="AB50" s="1010"/>
      <c r="AC50" s="1008" t="s">
        <v>1425</v>
      </c>
      <c r="AD50" s="1009"/>
      <c r="AE50" s="1009"/>
      <c r="AF50" s="1010"/>
      <c r="AG50" s="1008" t="s">
        <v>1426</v>
      </c>
      <c r="AH50" s="1009"/>
      <c r="AI50" s="1009"/>
      <c r="AJ50" s="1010"/>
      <c r="AK50" s="1008" t="s">
        <v>1427</v>
      </c>
      <c r="AL50" s="1009"/>
      <c r="AM50" s="1009"/>
      <c r="AN50" s="1010"/>
      <c r="AO50" s="1008" t="s">
        <v>1425</v>
      </c>
      <c r="AP50" s="1009"/>
      <c r="AQ50" s="1009"/>
      <c r="AR50" s="1010"/>
      <c r="AS50" s="1008" t="s">
        <v>1426</v>
      </c>
      <c r="AT50" s="1009"/>
      <c r="AU50" s="1009"/>
      <c r="AV50" s="1010"/>
      <c r="AW50" s="1008" t="s">
        <v>1427</v>
      </c>
      <c r="AX50" s="1009"/>
      <c r="AY50" s="1009"/>
      <c r="AZ50" s="1010"/>
    </row>
    <row r="51" spans="1:52" s="178" customFormat="1" ht="15" customHeight="1">
      <c r="A51" s="185"/>
      <c r="B51" s="1015">
        <v>1</v>
      </c>
      <c r="C51" s="1016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7">
        <v>2</v>
      </c>
      <c r="P51" s="1018"/>
      <c r="Q51" s="1019">
        <v>3</v>
      </c>
      <c r="R51" s="1020"/>
      <c r="S51" s="1020"/>
      <c r="T51" s="1021"/>
      <c r="U51" s="1019">
        <v>4</v>
      </c>
      <c r="V51" s="1020"/>
      <c r="W51" s="1020"/>
      <c r="X51" s="1021"/>
      <c r="Y51" s="1019">
        <v>5</v>
      </c>
      <c r="Z51" s="1020"/>
      <c r="AA51" s="1020"/>
      <c r="AB51" s="1021"/>
      <c r="AC51" s="1019">
        <v>6</v>
      </c>
      <c r="AD51" s="1020"/>
      <c r="AE51" s="1020"/>
      <c r="AF51" s="1021"/>
      <c r="AG51" s="1019">
        <v>7</v>
      </c>
      <c r="AH51" s="1020"/>
      <c r="AI51" s="1020"/>
      <c r="AJ51" s="1021"/>
      <c r="AK51" s="1019">
        <v>8</v>
      </c>
      <c r="AL51" s="1020"/>
      <c r="AM51" s="1020"/>
      <c r="AN51" s="1021"/>
      <c r="AO51" s="1019">
        <v>9</v>
      </c>
      <c r="AP51" s="1020"/>
      <c r="AQ51" s="1020"/>
      <c r="AR51" s="1021"/>
      <c r="AS51" s="1019">
        <v>10</v>
      </c>
      <c r="AT51" s="1020"/>
      <c r="AU51" s="1020"/>
      <c r="AV51" s="1021"/>
      <c r="AW51" s="1019">
        <v>11</v>
      </c>
      <c r="AX51" s="1020"/>
      <c r="AY51" s="1020"/>
      <c r="AZ51" s="1020"/>
    </row>
    <row r="52" spans="1:52" s="178" customFormat="1">
      <c r="A52" s="185"/>
      <c r="B52" s="1013" t="s">
        <v>1285</v>
      </c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2" t="s">
        <v>312</v>
      </c>
      <c r="P52" s="1012"/>
      <c r="Q52" s="1085">
        <v>300</v>
      </c>
      <c r="R52" s="1085"/>
      <c r="S52" s="1085"/>
      <c r="T52" s="1085"/>
      <c r="U52" s="1085">
        <v>300</v>
      </c>
      <c r="V52" s="1085"/>
      <c r="W52" s="1085"/>
      <c r="X52" s="1085"/>
      <c r="Y52" s="1085">
        <v>300</v>
      </c>
      <c r="Z52" s="1085"/>
      <c r="AA52" s="1085"/>
      <c r="AB52" s="1085"/>
      <c r="AC52" s="1086">
        <f>AO52/Q52/8</f>
        <v>10.416666666666666</v>
      </c>
      <c r="AD52" s="1086"/>
      <c r="AE52" s="1086"/>
      <c r="AF52" s="1086"/>
      <c r="AG52" s="1086">
        <f>AS52/U52/8</f>
        <v>10.416666666666666</v>
      </c>
      <c r="AH52" s="1086"/>
      <c r="AI52" s="1086"/>
      <c r="AJ52" s="1086"/>
      <c r="AK52" s="1086">
        <f>AW52/Y52/8</f>
        <v>10.416666666666666</v>
      </c>
      <c r="AL52" s="1086"/>
      <c r="AM52" s="1086"/>
      <c r="AN52" s="1086"/>
      <c r="AO52" s="1066">
        <v>25000</v>
      </c>
      <c r="AP52" s="1066"/>
      <c r="AQ52" s="1066"/>
      <c r="AR52" s="1066"/>
      <c r="AS52" s="1066">
        <v>25000</v>
      </c>
      <c r="AT52" s="1066"/>
      <c r="AU52" s="1066"/>
      <c r="AV52" s="1066"/>
      <c r="AW52" s="1066">
        <v>25000</v>
      </c>
      <c r="AX52" s="1066"/>
      <c r="AY52" s="1066"/>
      <c r="AZ52" s="1066"/>
    </row>
    <row r="53" spans="1:52" s="178" customFormat="1" ht="46.5" customHeight="1">
      <c r="A53" s="185"/>
      <c r="B53" s="1013" t="s">
        <v>1286</v>
      </c>
      <c r="C53" s="1013"/>
      <c r="D53" s="1013"/>
      <c r="E53" s="1013"/>
      <c r="F53" s="1013"/>
      <c r="G53" s="1013"/>
      <c r="H53" s="1013"/>
      <c r="I53" s="1013"/>
      <c r="J53" s="1013"/>
      <c r="K53" s="1013"/>
      <c r="L53" s="1013"/>
      <c r="M53" s="1013"/>
      <c r="N53" s="1013"/>
      <c r="O53" s="1012" t="s">
        <v>314</v>
      </c>
      <c r="P53" s="1012"/>
      <c r="Q53" s="1085">
        <v>100</v>
      </c>
      <c r="R53" s="1085"/>
      <c r="S53" s="1085"/>
      <c r="T53" s="1085"/>
      <c r="U53" s="1085">
        <v>100</v>
      </c>
      <c r="V53" s="1085"/>
      <c r="W53" s="1085"/>
      <c r="X53" s="1085"/>
      <c r="Y53" s="1085">
        <v>100</v>
      </c>
      <c r="Z53" s="1085"/>
      <c r="AA53" s="1085"/>
      <c r="AB53" s="1085"/>
      <c r="AC53" s="1086">
        <f>AO53/Q53/8</f>
        <v>50</v>
      </c>
      <c r="AD53" s="1086"/>
      <c r="AE53" s="1086"/>
      <c r="AF53" s="1086"/>
      <c r="AG53" s="1086">
        <f>AS53/U53/8</f>
        <v>50</v>
      </c>
      <c r="AH53" s="1086"/>
      <c r="AI53" s="1086"/>
      <c r="AJ53" s="1086"/>
      <c r="AK53" s="1086">
        <f>AW53/Y53/8</f>
        <v>50</v>
      </c>
      <c r="AL53" s="1086"/>
      <c r="AM53" s="1086"/>
      <c r="AN53" s="1086"/>
      <c r="AO53" s="1066">
        <v>40000</v>
      </c>
      <c r="AP53" s="1066"/>
      <c r="AQ53" s="1066"/>
      <c r="AR53" s="1066"/>
      <c r="AS53" s="1066">
        <v>40000</v>
      </c>
      <c r="AT53" s="1066"/>
      <c r="AU53" s="1066"/>
      <c r="AV53" s="1066"/>
      <c r="AW53" s="1066">
        <v>40000</v>
      </c>
      <c r="AX53" s="1066"/>
      <c r="AY53" s="1066"/>
      <c r="AZ53" s="1066"/>
    </row>
    <row r="54" spans="1:52" s="178" customFormat="1" ht="61.5" customHeight="1">
      <c r="A54" s="185"/>
      <c r="B54" s="1013" t="s">
        <v>1287</v>
      </c>
      <c r="C54" s="1013"/>
      <c r="D54" s="1013"/>
      <c r="E54" s="1013"/>
      <c r="F54" s="1013"/>
      <c r="G54" s="1013"/>
      <c r="H54" s="1013"/>
      <c r="I54" s="1013"/>
      <c r="J54" s="1013"/>
      <c r="K54" s="1013"/>
      <c r="L54" s="1013"/>
      <c r="M54" s="1013"/>
      <c r="N54" s="1147"/>
      <c r="O54" s="1012" t="s">
        <v>316</v>
      </c>
      <c r="P54" s="1012"/>
      <c r="Q54" s="1085">
        <v>100</v>
      </c>
      <c r="R54" s="1085"/>
      <c r="S54" s="1085"/>
      <c r="T54" s="1085"/>
      <c r="U54" s="1085">
        <v>100</v>
      </c>
      <c r="V54" s="1085"/>
      <c r="W54" s="1085"/>
      <c r="X54" s="1085"/>
      <c r="Y54" s="1085">
        <v>100</v>
      </c>
      <c r="Z54" s="1085"/>
      <c r="AA54" s="1085"/>
      <c r="AB54" s="1085"/>
      <c r="AC54" s="1086">
        <f>AO54/Q54/8</f>
        <v>50</v>
      </c>
      <c r="AD54" s="1086"/>
      <c r="AE54" s="1086"/>
      <c r="AF54" s="1086"/>
      <c r="AG54" s="1086">
        <f>AS54/U54/8</f>
        <v>50</v>
      </c>
      <c r="AH54" s="1086"/>
      <c r="AI54" s="1086"/>
      <c r="AJ54" s="1086"/>
      <c r="AK54" s="1086">
        <f>AW54/Y54/8</f>
        <v>50</v>
      </c>
      <c r="AL54" s="1086"/>
      <c r="AM54" s="1086"/>
      <c r="AN54" s="1086"/>
      <c r="AO54" s="1066">
        <v>40000</v>
      </c>
      <c r="AP54" s="1066"/>
      <c r="AQ54" s="1066"/>
      <c r="AR54" s="1066"/>
      <c r="AS54" s="1066">
        <v>40000</v>
      </c>
      <c r="AT54" s="1066"/>
      <c r="AU54" s="1066"/>
      <c r="AV54" s="1066"/>
      <c r="AW54" s="1066">
        <v>40000</v>
      </c>
      <c r="AX54" s="1066"/>
      <c r="AY54" s="1066"/>
      <c r="AZ54" s="1066"/>
    </row>
    <row r="55" spans="1:52" s="178" customFormat="1" ht="60.75" customHeight="1">
      <c r="A55" s="185"/>
      <c r="B55" s="1013" t="s">
        <v>1288</v>
      </c>
      <c r="C55" s="1013"/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2" t="s">
        <v>318</v>
      </c>
      <c r="P55" s="1012"/>
      <c r="Q55" s="1085">
        <v>100</v>
      </c>
      <c r="R55" s="1085"/>
      <c r="S55" s="1085"/>
      <c r="T55" s="1085"/>
      <c r="U55" s="1085">
        <v>100</v>
      </c>
      <c r="V55" s="1085"/>
      <c r="W55" s="1085"/>
      <c r="X55" s="1085"/>
      <c r="Y55" s="1085">
        <v>100</v>
      </c>
      <c r="Z55" s="1085"/>
      <c r="AA55" s="1085"/>
      <c r="AB55" s="1085"/>
      <c r="AC55" s="1086">
        <f>AO55/Q55/8</f>
        <v>50</v>
      </c>
      <c r="AD55" s="1086"/>
      <c r="AE55" s="1086"/>
      <c r="AF55" s="1086"/>
      <c r="AG55" s="1086">
        <f>AS55/U55/8</f>
        <v>50</v>
      </c>
      <c r="AH55" s="1086"/>
      <c r="AI55" s="1086"/>
      <c r="AJ55" s="1086"/>
      <c r="AK55" s="1086">
        <f>AW55/Y55/8</f>
        <v>50</v>
      </c>
      <c r="AL55" s="1086"/>
      <c r="AM55" s="1086"/>
      <c r="AN55" s="1086"/>
      <c r="AO55" s="1066">
        <v>40000</v>
      </c>
      <c r="AP55" s="1066"/>
      <c r="AQ55" s="1066"/>
      <c r="AR55" s="1066"/>
      <c r="AS55" s="1066">
        <v>40000</v>
      </c>
      <c r="AT55" s="1066"/>
      <c r="AU55" s="1066"/>
      <c r="AV55" s="1066"/>
      <c r="AW55" s="1066">
        <v>40000</v>
      </c>
      <c r="AX55" s="1066"/>
      <c r="AY55" s="1066"/>
      <c r="AZ55" s="1066"/>
    </row>
    <row r="56" spans="1:52" s="178" customFormat="1" ht="61.5" customHeight="1">
      <c r="A56" s="185"/>
      <c r="B56" s="1013" t="s">
        <v>1289</v>
      </c>
      <c r="C56" s="1013"/>
      <c r="D56" s="1013"/>
      <c r="E56" s="1013"/>
      <c r="F56" s="1013"/>
      <c r="G56" s="1013"/>
      <c r="H56" s="1013"/>
      <c r="I56" s="1013"/>
      <c r="J56" s="1013"/>
      <c r="K56" s="1013"/>
      <c r="L56" s="1013"/>
      <c r="M56" s="1013"/>
      <c r="N56" s="1013"/>
      <c r="O56" s="1012" t="s">
        <v>320</v>
      </c>
      <c r="P56" s="1012"/>
      <c r="Q56" s="1085">
        <v>100</v>
      </c>
      <c r="R56" s="1085"/>
      <c r="S56" s="1085"/>
      <c r="T56" s="1085"/>
      <c r="U56" s="1085">
        <v>100</v>
      </c>
      <c r="V56" s="1085"/>
      <c r="W56" s="1085"/>
      <c r="X56" s="1085"/>
      <c r="Y56" s="1085">
        <v>100</v>
      </c>
      <c r="Z56" s="1085"/>
      <c r="AA56" s="1085"/>
      <c r="AB56" s="1085"/>
      <c r="AC56" s="1086">
        <f>AO56/Q56/8</f>
        <v>50</v>
      </c>
      <c r="AD56" s="1086"/>
      <c r="AE56" s="1086"/>
      <c r="AF56" s="1086"/>
      <c r="AG56" s="1086">
        <f>AS56/U56/8</f>
        <v>50</v>
      </c>
      <c r="AH56" s="1086"/>
      <c r="AI56" s="1086"/>
      <c r="AJ56" s="1086"/>
      <c r="AK56" s="1086">
        <f>AW56/Y56/8</f>
        <v>50</v>
      </c>
      <c r="AL56" s="1086"/>
      <c r="AM56" s="1086"/>
      <c r="AN56" s="1086"/>
      <c r="AO56" s="1066">
        <v>40000</v>
      </c>
      <c r="AP56" s="1066"/>
      <c r="AQ56" s="1066"/>
      <c r="AR56" s="1066"/>
      <c r="AS56" s="1066">
        <v>40000</v>
      </c>
      <c r="AT56" s="1066"/>
      <c r="AU56" s="1066"/>
      <c r="AV56" s="1066"/>
      <c r="AW56" s="1066">
        <v>40000</v>
      </c>
      <c r="AX56" s="1066"/>
      <c r="AY56" s="1066"/>
      <c r="AZ56" s="1066"/>
    </row>
    <row r="57" spans="1:52" s="178" customFormat="1" ht="51.75" customHeight="1">
      <c r="A57" s="185"/>
      <c r="B57" s="1013" t="s">
        <v>1290</v>
      </c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1012" t="s">
        <v>322</v>
      </c>
      <c r="P57" s="1012"/>
      <c r="Q57" s="1085">
        <v>100</v>
      </c>
      <c r="R57" s="1085"/>
      <c r="S57" s="1085"/>
      <c r="T57" s="1085"/>
      <c r="U57" s="1085">
        <v>100</v>
      </c>
      <c r="V57" s="1085"/>
      <c r="W57" s="1085"/>
      <c r="X57" s="1085"/>
      <c r="Y57" s="1085">
        <v>100</v>
      </c>
      <c r="Z57" s="1085"/>
      <c r="AA57" s="1085"/>
      <c r="AB57" s="1085"/>
      <c r="AC57" s="1086">
        <f t="shared" ref="AC57:AC65" si="0">AO57/Q57/8</f>
        <v>50</v>
      </c>
      <c r="AD57" s="1086"/>
      <c r="AE57" s="1086"/>
      <c r="AF57" s="1086"/>
      <c r="AG57" s="1086">
        <f t="shared" ref="AG57:AG65" si="1">AS57/U57/8</f>
        <v>50</v>
      </c>
      <c r="AH57" s="1086"/>
      <c r="AI57" s="1086"/>
      <c r="AJ57" s="1086"/>
      <c r="AK57" s="1086">
        <f t="shared" ref="AK57:AK65" si="2">AW57/Y57/8</f>
        <v>50</v>
      </c>
      <c r="AL57" s="1086"/>
      <c r="AM57" s="1086"/>
      <c r="AN57" s="1086"/>
      <c r="AO57" s="1066">
        <v>40000</v>
      </c>
      <c r="AP57" s="1066"/>
      <c r="AQ57" s="1066"/>
      <c r="AR57" s="1066"/>
      <c r="AS57" s="1066">
        <v>40000</v>
      </c>
      <c r="AT57" s="1066"/>
      <c r="AU57" s="1066"/>
      <c r="AV57" s="1066"/>
      <c r="AW57" s="1066">
        <v>40000</v>
      </c>
      <c r="AX57" s="1066"/>
      <c r="AY57" s="1066"/>
      <c r="AZ57" s="1066"/>
    </row>
    <row r="58" spans="1:52" s="178" customFormat="1" ht="61.5" customHeight="1">
      <c r="A58" s="185"/>
      <c r="B58" s="1013" t="s">
        <v>1291</v>
      </c>
      <c r="C58" s="1013"/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2" t="s">
        <v>333</v>
      </c>
      <c r="P58" s="1012"/>
      <c r="Q58" s="1085">
        <v>100</v>
      </c>
      <c r="R58" s="1085"/>
      <c r="S58" s="1085"/>
      <c r="T58" s="1085"/>
      <c r="U58" s="1085">
        <v>100</v>
      </c>
      <c r="V58" s="1085"/>
      <c r="W58" s="1085"/>
      <c r="X58" s="1085"/>
      <c r="Y58" s="1085">
        <v>100</v>
      </c>
      <c r="Z58" s="1085"/>
      <c r="AA58" s="1085"/>
      <c r="AB58" s="1085"/>
      <c r="AC58" s="1086">
        <f t="shared" si="0"/>
        <v>50</v>
      </c>
      <c r="AD58" s="1086"/>
      <c r="AE58" s="1086"/>
      <c r="AF58" s="1086"/>
      <c r="AG58" s="1086">
        <f t="shared" si="1"/>
        <v>50</v>
      </c>
      <c r="AH58" s="1086"/>
      <c r="AI58" s="1086"/>
      <c r="AJ58" s="1086"/>
      <c r="AK58" s="1086">
        <f t="shared" si="2"/>
        <v>50</v>
      </c>
      <c r="AL58" s="1086"/>
      <c r="AM58" s="1086"/>
      <c r="AN58" s="1086"/>
      <c r="AO58" s="1066">
        <v>40000</v>
      </c>
      <c r="AP58" s="1066"/>
      <c r="AQ58" s="1066"/>
      <c r="AR58" s="1066"/>
      <c r="AS58" s="1066">
        <v>40000</v>
      </c>
      <c r="AT58" s="1066"/>
      <c r="AU58" s="1066"/>
      <c r="AV58" s="1066"/>
      <c r="AW58" s="1066">
        <v>40000</v>
      </c>
      <c r="AX58" s="1066"/>
      <c r="AY58" s="1066"/>
      <c r="AZ58" s="1066"/>
    </row>
    <row r="59" spans="1:52" s="178" customFormat="1" ht="36.75" customHeight="1">
      <c r="A59" s="185"/>
      <c r="B59" s="1013" t="s">
        <v>1292</v>
      </c>
      <c r="C59" s="1013"/>
      <c r="D59" s="1013"/>
      <c r="E59" s="1013"/>
      <c r="F59" s="1013"/>
      <c r="G59" s="1013"/>
      <c r="H59" s="1013"/>
      <c r="I59" s="1013"/>
      <c r="J59" s="1013"/>
      <c r="K59" s="1013"/>
      <c r="L59" s="1013"/>
      <c r="M59" s="1013"/>
      <c r="N59" s="1013"/>
      <c r="O59" s="1012" t="s">
        <v>335</v>
      </c>
      <c r="P59" s="1012"/>
      <c r="Q59" s="1085">
        <v>200</v>
      </c>
      <c r="R59" s="1085"/>
      <c r="S59" s="1085"/>
      <c r="T59" s="1085"/>
      <c r="U59" s="1085">
        <v>200</v>
      </c>
      <c r="V59" s="1085"/>
      <c r="W59" s="1085"/>
      <c r="X59" s="1085"/>
      <c r="Y59" s="1085">
        <v>200</v>
      </c>
      <c r="Z59" s="1085"/>
      <c r="AA59" s="1085"/>
      <c r="AB59" s="1085"/>
      <c r="AC59" s="1086">
        <f t="shared" si="0"/>
        <v>34.375</v>
      </c>
      <c r="AD59" s="1086"/>
      <c r="AE59" s="1086"/>
      <c r="AF59" s="1086"/>
      <c r="AG59" s="1086">
        <f t="shared" si="1"/>
        <v>34.375</v>
      </c>
      <c r="AH59" s="1086"/>
      <c r="AI59" s="1086"/>
      <c r="AJ59" s="1086"/>
      <c r="AK59" s="1086">
        <f t="shared" si="2"/>
        <v>34.375</v>
      </c>
      <c r="AL59" s="1086"/>
      <c r="AM59" s="1086"/>
      <c r="AN59" s="1086"/>
      <c r="AO59" s="1066">
        <v>55000</v>
      </c>
      <c r="AP59" s="1066"/>
      <c r="AQ59" s="1066"/>
      <c r="AR59" s="1066"/>
      <c r="AS59" s="1066">
        <v>55000</v>
      </c>
      <c r="AT59" s="1066"/>
      <c r="AU59" s="1066"/>
      <c r="AV59" s="1066"/>
      <c r="AW59" s="1066">
        <v>55000</v>
      </c>
      <c r="AX59" s="1066"/>
      <c r="AY59" s="1066"/>
      <c r="AZ59" s="1066"/>
    </row>
    <row r="60" spans="1:52" s="178" customFormat="1">
      <c r="A60" s="185"/>
      <c r="B60" s="1013" t="s">
        <v>1293</v>
      </c>
      <c r="C60" s="1013"/>
      <c r="D60" s="1013"/>
      <c r="E60" s="1013"/>
      <c r="F60" s="1013"/>
      <c r="G60" s="1013"/>
      <c r="H60" s="1013"/>
      <c r="I60" s="1013"/>
      <c r="J60" s="1013"/>
      <c r="K60" s="1013"/>
      <c r="L60" s="1013"/>
      <c r="M60" s="1013"/>
      <c r="N60" s="1013"/>
      <c r="O60" s="1012" t="s">
        <v>337</v>
      </c>
      <c r="P60" s="1012"/>
      <c r="Q60" s="1085">
        <v>100</v>
      </c>
      <c r="R60" s="1085"/>
      <c r="S60" s="1085"/>
      <c r="T60" s="1085"/>
      <c r="U60" s="1085">
        <v>100</v>
      </c>
      <c r="V60" s="1085"/>
      <c r="W60" s="1085"/>
      <c r="X60" s="1085"/>
      <c r="Y60" s="1085">
        <v>100</v>
      </c>
      <c r="Z60" s="1085"/>
      <c r="AA60" s="1085"/>
      <c r="AB60" s="1085"/>
      <c r="AC60" s="1086">
        <f t="shared" si="0"/>
        <v>37.5</v>
      </c>
      <c r="AD60" s="1086"/>
      <c r="AE60" s="1086"/>
      <c r="AF60" s="1086"/>
      <c r="AG60" s="1086">
        <f t="shared" si="1"/>
        <v>37.5</v>
      </c>
      <c r="AH60" s="1086"/>
      <c r="AI60" s="1086"/>
      <c r="AJ60" s="1086"/>
      <c r="AK60" s="1086">
        <f t="shared" si="2"/>
        <v>37.5</v>
      </c>
      <c r="AL60" s="1086"/>
      <c r="AM60" s="1086"/>
      <c r="AN60" s="1086"/>
      <c r="AO60" s="1066">
        <v>30000</v>
      </c>
      <c r="AP60" s="1066"/>
      <c r="AQ60" s="1066"/>
      <c r="AR60" s="1066"/>
      <c r="AS60" s="1066">
        <v>30000</v>
      </c>
      <c r="AT60" s="1066"/>
      <c r="AU60" s="1066"/>
      <c r="AV60" s="1066"/>
      <c r="AW60" s="1066">
        <v>30000</v>
      </c>
      <c r="AX60" s="1066"/>
      <c r="AY60" s="1066"/>
      <c r="AZ60" s="1066"/>
    </row>
    <row r="61" spans="1:52" s="178" customFormat="1">
      <c r="A61" s="185"/>
      <c r="B61" s="1013" t="s">
        <v>1294</v>
      </c>
      <c r="C61" s="1013"/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2" t="s">
        <v>108</v>
      </c>
      <c r="P61" s="1012"/>
      <c r="Q61" s="1085">
        <v>120</v>
      </c>
      <c r="R61" s="1085"/>
      <c r="S61" s="1085"/>
      <c r="T61" s="1085"/>
      <c r="U61" s="1085">
        <v>120</v>
      </c>
      <c r="V61" s="1085"/>
      <c r="W61" s="1085"/>
      <c r="X61" s="1085"/>
      <c r="Y61" s="1085">
        <v>120</v>
      </c>
      <c r="Z61" s="1085"/>
      <c r="AA61" s="1085"/>
      <c r="AB61" s="1085"/>
      <c r="AC61" s="1086">
        <f t="shared" si="0"/>
        <v>26.041666666666668</v>
      </c>
      <c r="AD61" s="1086"/>
      <c r="AE61" s="1086"/>
      <c r="AF61" s="1086"/>
      <c r="AG61" s="1086">
        <f t="shared" si="1"/>
        <v>26.041666666666668</v>
      </c>
      <c r="AH61" s="1086"/>
      <c r="AI61" s="1086"/>
      <c r="AJ61" s="1086"/>
      <c r="AK61" s="1086">
        <f t="shared" si="2"/>
        <v>26.041666666666668</v>
      </c>
      <c r="AL61" s="1086"/>
      <c r="AM61" s="1086"/>
      <c r="AN61" s="1086"/>
      <c r="AO61" s="1066">
        <v>25000</v>
      </c>
      <c r="AP61" s="1066"/>
      <c r="AQ61" s="1066"/>
      <c r="AR61" s="1066"/>
      <c r="AS61" s="1066">
        <v>25000</v>
      </c>
      <c r="AT61" s="1066"/>
      <c r="AU61" s="1066"/>
      <c r="AV61" s="1066"/>
      <c r="AW61" s="1066">
        <v>25000</v>
      </c>
      <c r="AX61" s="1066"/>
      <c r="AY61" s="1066"/>
      <c r="AZ61" s="1066"/>
    </row>
    <row r="62" spans="1:52" s="178" customFormat="1" ht="36.75" customHeight="1">
      <c r="A62" s="185"/>
      <c r="B62" s="1013" t="s">
        <v>1295</v>
      </c>
      <c r="C62" s="1013"/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2" t="s">
        <v>1296</v>
      </c>
      <c r="P62" s="1012"/>
      <c r="Q62" s="1085">
        <v>100</v>
      </c>
      <c r="R62" s="1085"/>
      <c r="S62" s="1085"/>
      <c r="T62" s="1085"/>
      <c r="U62" s="1085">
        <v>100</v>
      </c>
      <c r="V62" s="1085"/>
      <c r="W62" s="1085"/>
      <c r="X62" s="1085"/>
      <c r="Y62" s="1085">
        <v>100</v>
      </c>
      <c r="Z62" s="1085"/>
      <c r="AA62" s="1085"/>
      <c r="AB62" s="1085"/>
      <c r="AC62" s="1086">
        <f t="shared" si="0"/>
        <v>162.5</v>
      </c>
      <c r="AD62" s="1086"/>
      <c r="AE62" s="1086"/>
      <c r="AF62" s="1086"/>
      <c r="AG62" s="1086">
        <f t="shared" si="1"/>
        <v>162.5</v>
      </c>
      <c r="AH62" s="1086"/>
      <c r="AI62" s="1086"/>
      <c r="AJ62" s="1086"/>
      <c r="AK62" s="1086">
        <f t="shared" si="2"/>
        <v>162.5</v>
      </c>
      <c r="AL62" s="1086"/>
      <c r="AM62" s="1086"/>
      <c r="AN62" s="1086"/>
      <c r="AO62" s="1066">
        <v>130000</v>
      </c>
      <c r="AP62" s="1066"/>
      <c r="AQ62" s="1066"/>
      <c r="AR62" s="1066"/>
      <c r="AS62" s="1066">
        <v>130000</v>
      </c>
      <c r="AT62" s="1066"/>
      <c r="AU62" s="1066"/>
      <c r="AV62" s="1066"/>
      <c r="AW62" s="1066">
        <v>130000</v>
      </c>
      <c r="AX62" s="1066"/>
      <c r="AY62" s="1066"/>
      <c r="AZ62" s="1066"/>
    </row>
    <row r="63" spans="1:52" s="178" customFormat="1" ht="31.5" customHeight="1">
      <c r="A63" s="185"/>
      <c r="B63" s="1013" t="s">
        <v>1297</v>
      </c>
      <c r="C63" s="1013"/>
      <c r="D63" s="1013"/>
      <c r="E63" s="1013"/>
      <c r="F63" s="1013"/>
      <c r="G63" s="1013"/>
      <c r="H63" s="1013"/>
      <c r="I63" s="1013"/>
      <c r="J63" s="1013"/>
      <c r="K63" s="1013"/>
      <c r="L63" s="1013"/>
      <c r="M63" s="1013"/>
      <c r="N63" s="1013"/>
      <c r="O63" s="1012" t="s">
        <v>1298</v>
      </c>
      <c r="P63" s="1012"/>
      <c r="Q63" s="1085">
        <v>80</v>
      </c>
      <c r="R63" s="1085"/>
      <c r="S63" s="1085"/>
      <c r="T63" s="1085"/>
      <c r="U63" s="1085">
        <v>80</v>
      </c>
      <c r="V63" s="1085"/>
      <c r="W63" s="1085"/>
      <c r="X63" s="1085"/>
      <c r="Y63" s="1085">
        <v>80</v>
      </c>
      <c r="Z63" s="1085"/>
      <c r="AA63" s="1085"/>
      <c r="AB63" s="1085"/>
      <c r="AC63" s="1086">
        <f t="shared" si="0"/>
        <v>46.875</v>
      </c>
      <c r="AD63" s="1086"/>
      <c r="AE63" s="1086"/>
      <c r="AF63" s="1086"/>
      <c r="AG63" s="1086">
        <f t="shared" si="1"/>
        <v>46.875</v>
      </c>
      <c r="AH63" s="1086"/>
      <c r="AI63" s="1086"/>
      <c r="AJ63" s="1086"/>
      <c r="AK63" s="1086">
        <f t="shared" si="2"/>
        <v>46.875</v>
      </c>
      <c r="AL63" s="1086"/>
      <c r="AM63" s="1086"/>
      <c r="AN63" s="1086"/>
      <c r="AO63" s="1066">
        <v>30000</v>
      </c>
      <c r="AP63" s="1066"/>
      <c r="AQ63" s="1066"/>
      <c r="AR63" s="1066"/>
      <c r="AS63" s="1066">
        <v>30000</v>
      </c>
      <c r="AT63" s="1066"/>
      <c r="AU63" s="1066"/>
      <c r="AV63" s="1066"/>
      <c r="AW63" s="1066">
        <v>30000</v>
      </c>
      <c r="AX63" s="1066"/>
      <c r="AY63" s="1066"/>
      <c r="AZ63" s="1066"/>
    </row>
    <row r="64" spans="1:52" s="178" customFormat="1" ht="36" customHeight="1">
      <c r="A64" s="185"/>
      <c r="B64" s="1013" t="s">
        <v>1299</v>
      </c>
      <c r="C64" s="1013"/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2" t="s">
        <v>1300</v>
      </c>
      <c r="P64" s="1012"/>
      <c r="Q64" s="1085">
        <v>300</v>
      </c>
      <c r="R64" s="1085"/>
      <c r="S64" s="1085"/>
      <c r="T64" s="1085"/>
      <c r="U64" s="1085">
        <v>300</v>
      </c>
      <c r="V64" s="1085"/>
      <c r="W64" s="1085"/>
      <c r="X64" s="1085"/>
      <c r="Y64" s="1085">
        <v>300</v>
      </c>
      <c r="Z64" s="1085"/>
      <c r="AA64" s="1085"/>
      <c r="AB64" s="1085"/>
      <c r="AC64" s="1086">
        <f t="shared" si="0"/>
        <v>16.666666666666668</v>
      </c>
      <c r="AD64" s="1086"/>
      <c r="AE64" s="1086"/>
      <c r="AF64" s="1086"/>
      <c r="AG64" s="1086">
        <f t="shared" si="1"/>
        <v>16.666666666666668</v>
      </c>
      <c r="AH64" s="1086"/>
      <c r="AI64" s="1086"/>
      <c r="AJ64" s="1086"/>
      <c r="AK64" s="1086">
        <f t="shared" si="2"/>
        <v>16.666666666666668</v>
      </c>
      <c r="AL64" s="1086"/>
      <c r="AM64" s="1086"/>
      <c r="AN64" s="1086"/>
      <c r="AO64" s="1066">
        <v>40000</v>
      </c>
      <c r="AP64" s="1066"/>
      <c r="AQ64" s="1066"/>
      <c r="AR64" s="1066"/>
      <c r="AS64" s="1066">
        <v>40000</v>
      </c>
      <c r="AT64" s="1066"/>
      <c r="AU64" s="1066"/>
      <c r="AV64" s="1066"/>
      <c r="AW64" s="1066">
        <v>40000</v>
      </c>
      <c r="AX64" s="1066"/>
      <c r="AY64" s="1066"/>
      <c r="AZ64" s="1066"/>
    </row>
    <row r="65" spans="1:56" s="178" customFormat="1">
      <c r="A65" s="185"/>
      <c r="B65" s="1013" t="s">
        <v>1358</v>
      </c>
      <c r="C65" s="1013"/>
      <c r="D65" s="1013"/>
      <c r="E65" s="1013"/>
      <c r="F65" s="1013"/>
      <c r="G65" s="1013"/>
      <c r="H65" s="1013"/>
      <c r="I65" s="1013"/>
      <c r="J65" s="1013"/>
      <c r="K65" s="1013"/>
      <c r="L65" s="1013"/>
      <c r="M65" s="1013"/>
      <c r="N65" s="1013"/>
      <c r="O65" s="1012" t="s">
        <v>1301</v>
      </c>
      <c r="P65" s="1012"/>
      <c r="Q65" s="1085">
        <v>120</v>
      </c>
      <c r="R65" s="1085"/>
      <c r="S65" s="1085"/>
      <c r="T65" s="1085"/>
      <c r="U65" s="1085">
        <v>120</v>
      </c>
      <c r="V65" s="1085"/>
      <c r="W65" s="1085"/>
      <c r="X65" s="1085"/>
      <c r="Y65" s="1085">
        <v>120</v>
      </c>
      <c r="Z65" s="1085"/>
      <c r="AA65" s="1085"/>
      <c r="AB65" s="1085"/>
      <c r="AC65" s="1086">
        <f t="shared" si="0"/>
        <v>26.041666666666668</v>
      </c>
      <c r="AD65" s="1086"/>
      <c r="AE65" s="1086"/>
      <c r="AF65" s="1086"/>
      <c r="AG65" s="1086">
        <f t="shared" si="1"/>
        <v>26.041666666666668</v>
      </c>
      <c r="AH65" s="1086"/>
      <c r="AI65" s="1086"/>
      <c r="AJ65" s="1086"/>
      <c r="AK65" s="1086">
        <f t="shared" si="2"/>
        <v>26.041666666666668</v>
      </c>
      <c r="AL65" s="1086"/>
      <c r="AM65" s="1086"/>
      <c r="AN65" s="1086"/>
      <c r="AO65" s="1066">
        <v>25000</v>
      </c>
      <c r="AP65" s="1066"/>
      <c r="AQ65" s="1066"/>
      <c r="AR65" s="1066"/>
      <c r="AS65" s="1066">
        <v>25000</v>
      </c>
      <c r="AT65" s="1066"/>
      <c r="AU65" s="1066"/>
      <c r="AV65" s="1066"/>
      <c r="AW65" s="1066">
        <v>25000</v>
      </c>
      <c r="AX65" s="1066"/>
      <c r="AY65" s="1066"/>
      <c r="AZ65" s="1066"/>
    </row>
    <row r="66" spans="1:56" s="178" customFormat="1" ht="18" customHeight="1">
      <c r="A66" s="185"/>
      <c r="B66" s="1005" t="s">
        <v>352</v>
      </c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7">
        <v>9000</v>
      </c>
      <c r="P66" s="1007"/>
      <c r="Q66" s="1004" t="s">
        <v>6</v>
      </c>
      <c r="R66" s="1004"/>
      <c r="S66" s="1004"/>
      <c r="T66" s="1004"/>
      <c r="U66" s="1004" t="s">
        <v>6</v>
      </c>
      <c r="V66" s="1004"/>
      <c r="W66" s="1004"/>
      <c r="X66" s="1004"/>
      <c r="Y66" s="1004" t="s">
        <v>6</v>
      </c>
      <c r="Z66" s="1004"/>
      <c r="AA66" s="1004"/>
      <c r="AB66" s="1004"/>
      <c r="AC66" s="1004" t="s">
        <v>6</v>
      </c>
      <c r="AD66" s="1004"/>
      <c r="AE66" s="1004"/>
      <c r="AF66" s="1004"/>
      <c r="AG66" s="1004" t="s">
        <v>6</v>
      </c>
      <c r="AH66" s="1004"/>
      <c r="AI66" s="1004"/>
      <c r="AJ66" s="1004"/>
      <c r="AK66" s="1004" t="s">
        <v>6</v>
      </c>
      <c r="AL66" s="1004"/>
      <c r="AM66" s="1004"/>
      <c r="AN66" s="1004"/>
      <c r="AO66" s="1066">
        <f>SUM(AO52:AR65)</f>
        <v>600000</v>
      </c>
      <c r="AP66" s="1066"/>
      <c r="AQ66" s="1066"/>
      <c r="AR66" s="1066"/>
      <c r="AS66" s="1066">
        <f>SUM(AS52:AV65)</f>
        <v>600000</v>
      </c>
      <c r="AT66" s="1066"/>
      <c r="AU66" s="1066"/>
      <c r="AV66" s="1066"/>
      <c r="AW66" s="1066">
        <f>SUM(AW52:AZ65)</f>
        <v>600000</v>
      </c>
      <c r="AX66" s="1066"/>
      <c r="AY66" s="1066"/>
      <c r="AZ66" s="1066"/>
      <c r="BB66" s="646">
        <v>0</v>
      </c>
      <c r="BC66" s="646">
        <v>0</v>
      </c>
      <c r="BD66" s="646">
        <v>0</v>
      </c>
    </row>
    <row r="67" spans="1:56" s="205" customFormat="1" ht="1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</row>
    <row r="68" spans="1:56" s="205" customFormat="1" ht="18" hidden="1" customHeight="1">
      <c r="A68" s="184"/>
      <c r="B68" s="1076" t="s">
        <v>373</v>
      </c>
      <c r="C68" s="1131"/>
      <c r="D68" s="1131"/>
      <c r="E68" s="1131"/>
      <c r="F68" s="1131"/>
      <c r="G68" s="1131"/>
      <c r="H68" s="1131"/>
      <c r="I68" s="1131"/>
      <c r="J68" s="1131"/>
      <c r="K68" s="1131"/>
      <c r="L68" s="1131"/>
      <c r="M68" s="1131"/>
      <c r="N68" s="1131"/>
      <c r="O68" s="1131"/>
      <c r="P68" s="1131"/>
      <c r="Q68" s="1131"/>
      <c r="R68" s="1131"/>
      <c r="S68" s="1131"/>
      <c r="T68" s="1131"/>
      <c r="U68" s="1131"/>
      <c r="V68" s="1131"/>
      <c r="W68" s="1131"/>
      <c r="X68" s="1131"/>
      <c r="Y68" s="1131"/>
      <c r="Z68" s="1131"/>
      <c r="AA68" s="1131"/>
      <c r="AB68" s="1131"/>
      <c r="AC68" s="1131"/>
      <c r="AD68" s="1131"/>
      <c r="AE68" s="1131"/>
      <c r="AF68" s="1131"/>
      <c r="AG68" s="1131"/>
      <c r="AH68" s="1131"/>
      <c r="AI68" s="1131"/>
      <c r="AJ68" s="1131"/>
      <c r="AK68" s="1131"/>
      <c r="AL68" s="1131"/>
      <c r="AM68" s="1131"/>
      <c r="AN68" s="1131"/>
      <c r="AO68" s="1131"/>
      <c r="AP68" s="1131"/>
      <c r="AQ68" s="1131"/>
      <c r="AR68" s="1131"/>
      <c r="AS68" s="1131"/>
      <c r="AT68" s="1131"/>
      <c r="AU68" s="1131"/>
      <c r="AV68" s="1131"/>
      <c r="AW68" s="1131"/>
      <c r="AX68" s="1131"/>
      <c r="AY68" s="1131"/>
      <c r="AZ68" s="1131"/>
    </row>
    <row r="69" spans="1:56" s="178" customFormat="1" ht="8.1" hidden="1" customHeight="1">
      <c r="A69" s="165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</row>
    <row r="70" spans="1:56" ht="24.95" hidden="1" customHeight="1">
      <c r="A70" s="185"/>
      <c r="B70" s="1020" t="s">
        <v>0</v>
      </c>
      <c r="C70" s="1020"/>
      <c r="D70" s="1020"/>
      <c r="E70" s="1020"/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1020"/>
      <c r="U70" s="1020"/>
      <c r="V70" s="1020"/>
      <c r="W70" s="1020"/>
      <c r="X70" s="1020"/>
      <c r="Y70" s="1021"/>
      <c r="Z70" s="1019" t="s">
        <v>302</v>
      </c>
      <c r="AA70" s="1020"/>
      <c r="AB70" s="1021"/>
      <c r="AC70" s="1008" t="s">
        <v>374</v>
      </c>
      <c r="AD70" s="1009"/>
      <c r="AE70" s="1009"/>
      <c r="AF70" s="1009"/>
      <c r="AG70" s="1009"/>
      <c r="AH70" s="1009"/>
      <c r="AI70" s="1009"/>
      <c r="AJ70" s="1009"/>
      <c r="AK70" s="1009"/>
      <c r="AL70" s="1009"/>
      <c r="AM70" s="1009"/>
      <c r="AN70" s="1009"/>
      <c r="AO70" s="1009"/>
      <c r="AP70" s="1009"/>
      <c r="AQ70" s="1009"/>
      <c r="AR70" s="1009"/>
      <c r="AS70" s="1009"/>
      <c r="AT70" s="1009"/>
      <c r="AU70" s="1009"/>
      <c r="AV70" s="1009"/>
      <c r="AW70" s="1009"/>
      <c r="AX70" s="1009"/>
      <c r="AY70" s="1009"/>
      <c r="AZ70" s="1009"/>
    </row>
    <row r="71" spans="1:56" ht="50.1" hidden="1" customHeight="1">
      <c r="A71" s="185"/>
      <c r="B71" s="1024"/>
      <c r="C71" s="1024"/>
      <c r="D71" s="1024"/>
      <c r="E71" s="1024"/>
      <c r="F71" s="1024"/>
      <c r="G71" s="1024"/>
      <c r="H71" s="1024"/>
      <c r="I71" s="1024"/>
      <c r="J71" s="1024"/>
      <c r="K71" s="1024"/>
      <c r="L71" s="1024"/>
      <c r="M71" s="1024"/>
      <c r="N71" s="1024"/>
      <c r="O71" s="1024"/>
      <c r="P71" s="1024"/>
      <c r="Q71" s="1024"/>
      <c r="R71" s="1024"/>
      <c r="S71" s="1024"/>
      <c r="T71" s="1024"/>
      <c r="U71" s="1024"/>
      <c r="V71" s="1024"/>
      <c r="W71" s="1024"/>
      <c r="X71" s="1024"/>
      <c r="Y71" s="1025"/>
      <c r="Z71" s="1063"/>
      <c r="AA71" s="1024"/>
      <c r="AB71" s="1025"/>
      <c r="AC71" s="1008" t="s">
        <v>998</v>
      </c>
      <c r="AD71" s="1009"/>
      <c r="AE71" s="1009"/>
      <c r="AF71" s="1009"/>
      <c r="AG71" s="1009"/>
      <c r="AH71" s="1009"/>
      <c r="AI71" s="1009"/>
      <c r="AJ71" s="1010"/>
      <c r="AK71" s="1008" t="s">
        <v>999</v>
      </c>
      <c r="AL71" s="1009"/>
      <c r="AM71" s="1009"/>
      <c r="AN71" s="1009"/>
      <c r="AO71" s="1009"/>
      <c r="AP71" s="1009"/>
      <c r="AQ71" s="1009"/>
      <c r="AR71" s="1010"/>
      <c r="AS71" s="1008" t="s">
        <v>1000</v>
      </c>
      <c r="AT71" s="1009"/>
      <c r="AU71" s="1009"/>
      <c r="AV71" s="1009"/>
      <c r="AW71" s="1009"/>
      <c r="AX71" s="1009"/>
      <c r="AY71" s="1009"/>
      <c r="AZ71" s="1009"/>
    </row>
    <row r="72" spans="1:56" s="205" customFormat="1" ht="18" hidden="1" customHeight="1" thickBot="1">
      <c r="A72" s="187"/>
      <c r="B72" s="1121">
        <v>1</v>
      </c>
      <c r="C72" s="1121"/>
      <c r="D72" s="1121"/>
      <c r="E72" s="1121"/>
      <c r="F72" s="1121"/>
      <c r="G72" s="1121"/>
      <c r="H72" s="1121"/>
      <c r="I72" s="1121"/>
      <c r="J72" s="1121"/>
      <c r="K72" s="1121"/>
      <c r="L72" s="1121"/>
      <c r="M72" s="1121"/>
      <c r="N72" s="1121"/>
      <c r="O72" s="1121"/>
      <c r="P72" s="1121"/>
      <c r="Q72" s="1121"/>
      <c r="R72" s="1121"/>
      <c r="S72" s="1121"/>
      <c r="T72" s="1121"/>
      <c r="U72" s="1121"/>
      <c r="V72" s="1121"/>
      <c r="W72" s="1121"/>
      <c r="X72" s="1121"/>
      <c r="Y72" s="1015"/>
      <c r="Z72" s="1122">
        <v>2</v>
      </c>
      <c r="AA72" s="1123"/>
      <c r="AB72" s="1124"/>
      <c r="AC72" s="1125">
        <v>3</v>
      </c>
      <c r="AD72" s="1126"/>
      <c r="AE72" s="1126"/>
      <c r="AF72" s="1126"/>
      <c r="AG72" s="1126"/>
      <c r="AH72" s="1126"/>
      <c r="AI72" s="1126"/>
      <c r="AJ72" s="1127"/>
      <c r="AK72" s="1125">
        <v>4</v>
      </c>
      <c r="AL72" s="1126"/>
      <c r="AM72" s="1126"/>
      <c r="AN72" s="1126"/>
      <c r="AO72" s="1126"/>
      <c r="AP72" s="1126"/>
      <c r="AQ72" s="1126"/>
      <c r="AR72" s="1127"/>
      <c r="AS72" s="1125">
        <v>5</v>
      </c>
      <c r="AT72" s="1126"/>
      <c r="AU72" s="1126"/>
      <c r="AV72" s="1126"/>
      <c r="AW72" s="1126"/>
      <c r="AX72" s="1126"/>
      <c r="AY72" s="1126"/>
      <c r="AZ72" s="1126"/>
    </row>
    <row r="73" spans="1:56" s="205" customFormat="1" ht="18" hidden="1" customHeight="1">
      <c r="A73" s="185"/>
      <c r="B73" s="1121"/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1121"/>
      <c r="Y73" s="1128"/>
      <c r="Z73" s="1098" t="s">
        <v>312</v>
      </c>
      <c r="AA73" s="1129"/>
      <c r="AB73" s="1099"/>
      <c r="AC73" s="1104"/>
      <c r="AD73" s="1105"/>
      <c r="AE73" s="1105"/>
      <c r="AF73" s="1105"/>
      <c r="AG73" s="1105"/>
      <c r="AH73" s="1105"/>
      <c r="AI73" s="1105"/>
      <c r="AJ73" s="1130"/>
      <c r="AK73" s="1104"/>
      <c r="AL73" s="1105"/>
      <c r="AM73" s="1105"/>
      <c r="AN73" s="1105"/>
      <c r="AO73" s="1105"/>
      <c r="AP73" s="1105"/>
      <c r="AQ73" s="1105"/>
      <c r="AR73" s="1130"/>
      <c r="AS73" s="1104"/>
      <c r="AT73" s="1105"/>
      <c r="AU73" s="1105"/>
      <c r="AV73" s="1105"/>
      <c r="AW73" s="1105"/>
      <c r="AX73" s="1105"/>
      <c r="AY73" s="1105"/>
      <c r="AZ73" s="1106"/>
    </row>
    <row r="74" spans="1:56" s="205" customFormat="1" ht="18" hidden="1" customHeight="1">
      <c r="A74" s="185"/>
      <c r="B74" s="1121"/>
      <c r="C74" s="1121"/>
      <c r="D74" s="1121"/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1121"/>
      <c r="X74" s="1121"/>
      <c r="Y74" s="1128"/>
      <c r="Z74" s="1092" t="s">
        <v>314</v>
      </c>
      <c r="AA74" s="1083"/>
      <c r="AB74" s="1093"/>
      <c r="AC74" s="1008"/>
      <c r="AD74" s="1009"/>
      <c r="AE74" s="1009"/>
      <c r="AF74" s="1009"/>
      <c r="AG74" s="1009"/>
      <c r="AH74" s="1009"/>
      <c r="AI74" s="1009"/>
      <c r="AJ74" s="1010"/>
      <c r="AK74" s="1008"/>
      <c r="AL74" s="1009"/>
      <c r="AM74" s="1009"/>
      <c r="AN74" s="1009"/>
      <c r="AO74" s="1009"/>
      <c r="AP74" s="1009"/>
      <c r="AQ74" s="1009"/>
      <c r="AR74" s="1010"/>
      <c r="AS74" s="1008"/>
      <c r="AT74" s="1009"/>
      <c r="AU74" s="1009"/>
      <c r="AV74" s="1009"/>
      <c r="AW74" s="1009"/>
      <c r="AX74" s="1009"/>
      <c r="AY74" s="1009"/>
      <c r="AZ74" s="1103"/>
    </row>
    <row r="75" spans="1:56" s="205" customFormat="1" ht="18" hidden="1" customHeight="1" thickBot="1">
      <c r="A75" s="185"/>
      <c r="B75" s="1005" t="s">
        <v>352</v>
      </c>
      <c r="C75" s="1005"/>
      <c r="D75" s="1005"/>
      <c r="E75" s="1005"/>
      <c r="F75" s="1005"/>
      <c r="G75" s="1005"/>
      <c r="H75" s="1005"/>
      <c r="I75" s="1005"/>
      <c r="J75" s="1005"/>
      <c r="K75" s="1005"/>
      <c r="L75" s="1005"/>
      <c r="M75" s="1005"/>
      <c r="N75" s="1005"/>
      <c r="O75" s="1005"/>
      <c r="P75" s="1005"/>
      <c r="Q75" s="1005"/>
      <c r="R75" s="1005"/>
      <c r="S75" s="1005"/>
      <c r="T75" s="1005"/>
      <c r="U75" s="1005"/>
      <c r="V75" s="1005"/>
      <c r="W75" s="1005"/>
      <c r="X75" s="1005"/>
      <c r="Y75" s="1114"/>
      <c r="Z75" s="1115">
        <v>9000</v>
      </c>
      <c r="AA75" s="1116"/>
      <c r="AB75" s="1117"/>
      <c r="AC75" s="1118">
        <f>SUM(AC73:AJ74)</f>
        <v>0</v>
      </c>
      <c r="AD75" s="1119"/>
      <c r="AE75" s="1119"/>
      <c r="AF75" s="1119"/>
      <c r="AG75" s="1119"/>
      <c r="AH75" s="1119"/>
      <c r="AI75" s="1119"/>
      <c r="AJ75" s="1120"/>
      <c r="AK75" s="1118">
        <f>SUM(AK73:AR74)</f>
        <v>0</v>
      </c>
      <c r="AL75" s="1119"/>
      <c r="AM75" s="1119"/>
      <c r="AN75" s="1119"/>
      <c r="AO75" s="1119"/>
      <c r="AP75" s="1119"/>
      <c r="AQ75" s="1119"/>
      <c r="AR75" s="1120"/>
      <c r="AS75" s="1118">
        <f>SUM(AS73:AZ74)</f>
        <v>0</v>
      </c>
      <c r="AT75" s="1119"/>
      <c r="AU75" s="1119"/>
      <c r="AV75" s="1119"/>
      <c r="AW75" s="1119"/>
      <c r="AX75" s="1119"/>
      <c r="AY75" s="1119"/>
      <c r="AZ75" s="1120"/>
    </row>
    <row r="76" spans="1:56" s="205" customFormat="1" ht="15" hidden="1" customHeight="1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</row>
    <row r="77" spans="1:56" s="205" customFormat="1" ht="19.149999999999999" hidden="1" customHeight="1">
      <c r="A77" s="184"/>
      <c r="B77" s="1022" t="s">
        <v>375</v>
      </c>
      <c r="C77" s="1023"/>
      <c r="D77" s="1023"/>
      <c r="E77" s="1023"/>
      <c r="F77" s="1023"/>
      <c r="G77" s="1023"/>
      <c r="H77" s="1023"/>
      <c r="I77" s="1023"/>
      <c r="J77" s="1023"/>
      <c r="K77" s="1023"/>
      <c r="L77" s="1023"/>
      <c r="M77" s="1023"/>
      <c r="N77" s="1023"/>
      <c r="O77" s="1023"/>
      <c r="P77" s="1023"/>
      <c r="Q77" s="1023"/>
      <c r="R77" s="1023"/>
      <c r="S77" s="1023"/>
      <c r="T77" s="1023"/>
      <c r="U77" s="1023"/>
      <c r="V77" s="1023"/>
      <c r="W77" s="1023"/>
      <c r="X77" s="1023"/>
      <c r="Y77" s="1023"/>
      <c r="Z77" s="1023"/>
      <c r="AA77" s="1023"/>
      <c r="AB77" s="1023"/>
      <c r="AC77" s="1023"/>
      <c r="AD77" s="1023"/>
      <c r="AE77" s="1023"/>
      <c r="AF77" s="1023"/>
      <c r="AG77" s="1023"/>
      <c r="AH77" s="1023"/>
      <c r="AI77" s="1023"/>
      <c r="AJ77" s="1023"/>
      <c r="AK77" s="1023"/>
      <c r="AL77" s="1023"/>
      <c r="AM77" s="1023"/>
      <c r="AN77" s="1023"/>
      <c r="AO77" s="1023"/>
      <c r="AP77" s="1023"/>
      <c r="AQ77" s="1023"/>
      <c r="AR77" s="1023"/>
      <c r="AS77" s="1023"/>
      <c r="AT77" s="1023"/>
      <c r="AU77" s="1023"/>
      <c r="AV77" s="1023"/>
      <c r="AW77" s="1023"/>
      <c r="AX77" s="1023"/>
      <c r="AY77" s="1023"/>
      <c r="AZ77" s="1023"/>
    </row>
    <row r="78" spans="1:56" s="178" customFormat="1" ht="7.15" hidden="1" customHeight="1">
      <c r="A78" s="165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</row>
    <row r="79" spans="1:56" s="178" customFormat="1" ht="24.95" hidden="1" customHeight="1">
      <c r="A79" s="185"/>
      <c r="B79" s="1020" t="s">
        <v>0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1"/>
      <c r="Z79" s="1019" t="s">
        <v>302</v>
      </c>
      <c r="AA79" s="1020"/>
      <c r="AB79" s="1021"/>
      <c r="AC79" s="1008" t="s">
        <v>374</v>
      </c>
      <c r="AD79" s="1009"/>
      <c r="AE79" s="1009"/>
      <c r="AF79" s="1009"/>
      <c r="AG79" s="1009"/>
      <c r="AH79" s="1009"/>
      <c r="AI79" s="1009"/>
      <c r="AJ79" s="1009"/>
      <c r="AK79" s="1009"/>
      <c r="AL79" s="1009"/>
      <c r="AM79" s="1009"/>
      <c r="AN79" s="1009"/>
      <c r="AO79" s="1009"/>
      <c r="AP79" s="1009"/>
      <c r="AQ79" s="1009"/>
      <c r="AR79" s="1009"/>
      <c r="AS79" s="1009"/>
      <c r="AT79" s="1009"/>
      <c r="AU79" s="1009"/>
      <c r="AV79" s="1009"/>
      <c r="AW79" s="1009"/>
      <c r="AX79" s="1009"/>
      <c r="AY79" s="1009"/>
      <c r="AZ79" s="1009"/>
    </row>
    <row r="80" spans="1:56" s="178" customFormat="1" ht="50.1" hidden="1" customHeight="1">
      <c r="A80" s="185"/>
      <c r="B80" s="1024"/>
      <c r="C80" s="1024"/>
      <c r="D80" s="1024"/>
      <c r="E80" s="1024"/>
      <c r="F80" s="1024"/>
      <c r="G80" s="1024"/>
      <c r="H80" s="1024"/>
      <c r="I80" s="1024"/>
      <c r="J80" s="1024"/>
      <c r="K80" s="1024"/>
      <c r="L80" s="1024"/>
      <c r="M80" s="1024"/>
      <c r="N80" s="1024"/>
      <c r="O80" s="1024"/>
      <c r="P80" s="1024"/>
      <c r="Q80" s="1024"/>
      <c r="R80" s="1024"/>
      <c r="S80" s="1024"/>
      <c r="T80" s="1024"/>
      <c r="U80" s="1024"/>
      <c r="V80" s="1024"/>
      <c r="W80" s="1024"/>
      <c r="X80" s="1024"/>
      <c r="Y80" s="1025"/>
      <c r="Z80" s="1063"/>
      <c r="AA80" s="1024"/>
      <c r="AB80" s="1025"/>
      <c r="AC80" s="1008" t="s">
        <v>998</v>
      </c>
      <c r="AD80" s="1009"/>
      <c r="AE80" s="1009"/>
      <c r="AF80" s="1009"/>
      <c r="AG80" s="1009"/>
      <c r="AH80" s="1009"/>
      <c r="AI80" s="1009"/>
      <c r="AJ80" s="1010"/>
      <c r="AK80" s="1008" t="s">
        <v>999</v>
      </c>
      <c r="AL80" s="1009"/>
      <c r="AM80" s="1009"/>
      <c r="AN80" s="1009"/>
      <c r="AO80" s="1009"/>
      <c r="AP80" s="1009"/>
      <c r="AQ80" s="1009"/>
      <c r="AR80" s="1010"/>
      <c r="AS80" s="1008" t="s">
        <v>1000</v>
      </c>
      <c r="AT80" s="1009"/>
      <c r="AU80" s="1009"/>
      <c r="AV80" s="1009"/>
      <c r="AW80" s="1009"/>
      <c r="AX80" s="1009"/>
      <c r="AY80" s="1009"/>
      <c r="AZ80" s="1009"/>
    </row>
    <row r="81" spans="1:53" s="205" customFormat="1" ht="15" hidden="1" customHeight="1" thickBot="1">
      <c r="A81" s="187"/>
      <c r="B81" s="1121">
        <v>1</v>
      </c>
      <c r="C81" s="1121"/>
      <c r="D81" s="1121"/>
      <c r="E81" s="1121"/>
      <c r="F81" s="1121"/>
      <c r="G81" s="1121"/>
      <c r="H81" s="1121"/>
      <c r="I81" s="1121"/>
      <c r="J81" s="1121"/>
      <c r="K81" s="1121"/>
      <c r="L81" s="1121"/>
      <c r="M81" s="1121"/>
      <c r="N81" s="1121"/>
      <c r="O81" s="1121"/>
      <c r="P81" s="1121"/>
      <c r="Q81" s="1121"/>
      <c r="R81" s="1121"/>
      <c r="S81" s="1121"/>
      <c r="T81" s="1121"/>
      <c r="U81" s="1121"/>
      <c r="V81" s="1121"/>
      <c r="W81" s="1121"/>
      <c r="X81" s="1121"/>
      <c r="Y81" s="1015"/>
      <c r="Z81" s="1122">
        <v>2</v>
      </c>
      <c r="AA81" s="1123"/>
      <c r="AB81" s="1124"/>
      <c r="AC81" s="1125">
        <v>3</v>
      </c>
      <c r="AD81" s="1126"/>
      <c r="AE81" s="1126"/>
      <c r="AF81" s="1126"/>
      <c r="AG81" s="1126"/>
      <c r="AH81" s="1126"/>
      <c r="AI81" s="1126"/>
      <c r="AJ81" s="1127"/>
      <c r="AK81" s="1125">
        <v>4</v>
      </c>
      <c r="AL81" s="1126"/>
      <c r="AM81" s="1126"/>
      <c r="AN81" s="1126"/>
      <c r="AO81" s="1126"/>
      <c r="AP81" s="1126"/>
      <c r="AQ81" s="1126"/>
      <c r="AR81" s="1127"/>
      <c r="AS81" s="1125">
        <v>5</v>
      </c>
      <c r="AT81" s="1126"/>
      <c r="AU81" s="1126"/>
      <c r="AV81" s="1126"/>
      <c r="AW81" s="1126"/>
      <c r="AX81" s="1126"/>
      <c r="AY81" s="1126"/>
      <c r="AZ81" s="1126"/>
    </row>
    <row r="82" spans="1:53" s="205" customFormat="1" ht="18" hidden="1" customHeight="1">
      <c r="A82" s="185"/>
      <c r="B82" s="1121"/>
      <c r="C82" s="1121"/>
      <c r="D82" s="1121"/>
      <c r="E82" s="1121"/>
      <c r="F82" s="1121"/>
      <c r="G82" s="1121"/>
      <c r="H82" s="1121"/>
      <c r="I82" s="1121"/>
      <c r="J82" s="1121"/>
      <c r="K82" s="1121"/>
      <c r="L82" s="1121"/>
      <c r="M82" s="1121"/>
      <c r="N82" s="1121"/>
      <c r="O82" s="1121"/>
      <c r="P82" s="1121"/>
      <c r="Q82" s="1121"/>
      <c r="R82" s="1121"/>
      <c r="S82" s="1121"/>
      <c r="T82" s="1121"/>
      <c r="U82" s="1121"/>
      <c r="V82" s="1121"/>
      <c r="W82" s="1121"/>
      <c r="X82" s="1121"/>
      <c r="Y82" s="1128"/>
      <c r="Z82" s="1098" t="s">
        <v>312</v>
      </c>
      <c r="AA82" s="1129"/>
      <c r="AB82" s="1099"/>
      <c r="AC82" s="1104"/>
      <c r="AD82" s="1105"/>
      <c r="AE82" s="1105"/>
      <c r="AF82" s="1105"/>
      <c r="AG82" s="1105"/>
      <c r="AH82" s="1105"/>
      <c r="AI82" s="1105"/>
      <c r="AJ82" s="1130"/>
      <c r="AK82" s="1104"/>
      <c r="AL82" s="1105"/>
      <c r="AM82" s="1105"/>
      <c r="AN82" s="1105"/>
      <c r="AO82" s="1105"/>
      <c r="AP82" s="1105"/>
      <c r="AQ82" s="1105"/>
      <c r="AR82" s="1130"/>
      <c r="AS82" s="1104"/>
      <c r="AT82" s="1105"/>
      <c r="AU82" s="1105"/>
      <c r="AV82" s="1105"/>
      <c r="AW82" s="1105"/>
      <c r="AX82" s="1105"/>
      <c r="AY82" s="1105"/>
      <c r="AZ82" s="1106"/>
    </row>
    <row r="83" spans="1:53" s="205" customFormat="1" ht="18" hidden="1" customHeight="1">
      <c r="A83" s="185"/>
      <c r="B83" s="1121"/>
      <c r="C83" s="1121"/>
      <c r="D83" s="1121"/>
      <c r="E83" s="1121"/>
      <c r="F83" s="1121"/>
      <c r="G83" s="1121"/>
      <c r="H83" s="1121"/>
      <c r="I83" s="1121"/>
      <c r="J83" s="1121"/>
      <c r="K83" s="1121"/>
      <c r="L83" s="1121"/>
      <c r="M83" s="1121"/>
      <c r="N83" s="1121"/>
      <c r="O83" s="1121"/>
      <c r="P83" s="1121"/>
      <c r="Q83" s="1121"/>
      <c r="R83" s="1121"/>
      <c r="S83" s="1121"/>
      <c r="T83" s="1121"/>
      <c r="U83" s="1121"/>
      <c r="V83" s="1121"/>
      <c r="W83" s="1121"/>
      <c r="X83" s="1121"/>
      <c r="Y83" s="1128"/>
      <c r="Z83" s="1092" t="s">
        <v>314</v>
      </c>
      <c r="AA83" s="1083"/>
      <c r="AB83" s="1093"/>
      <c r="AC83" s="1008"/>
      <c r="AD83" s="1009"/>
      <c r="AE83" s="1009"/>
      <c r="AF83" s="1009"/>
      <c r="AG83" s="1009"/>
      <c r="AH83" s="1009"/>
      <c r="AI83" s="1009"/>
      <c r="AJ83" s="1010"/>
      <c r="AK83" s="1008"/>
      <c r="AL83" s="1009"/>
      <c r="AM83" s="1009"/>
      <c r="AN83" s="1009"/>
      <c r="AO83" s="1009"/>
      <c r="AP83" s="1009"/>
      <c r="AQ83" s="1009"/>
      <c r="AR83" s="1010"/>
      <c r="AS83" s="1008"/>
      <c r="AT83" s="1009"/>
      <c r="AU83" s="1009"/>
      <c r="AV83" s="1009"/>
      <c r="AW83" s="1009"/>
      <c r="AX83" s="1009"/>
      <c r="AY83" s="1009"/>
      <c r="AZ83" s="1103"/>
    </row>
    <row r="84" spans="1:53" s="205" customFormat="1" ht="18" hidden="1" customHeight="1" thickBot="1">
      <c r="A84" s="185"/>
      <c r="B84" s="1005" t="s">
        <v>352</v>
      </c>
      <c r="C84" s="1005"/>
      <c r="D84" s="1005"/>
      <c r="E84" s="1005"/>
      <c r="F84" s="1005"/>
      <c r="G84" s="1005"/>
      <c r="H84" s="1005"/>
      <c r="I84" s="1005"/>
      <c r="J84" s="1005"/>
      <c r="K84" s="1005"/>
      <c r="L84" s="1005"/>
      <c r="M84" s="1005"/>
      <c r="N84" s="1005"/>
      <c r="O84" s="1005"/>
      <c r="P84" s="1005"/>
      <c r="Q84" s="1005"/>
      <c r="R84" s="1005"/>
      <c r="S84" s="1005"/>
      <c r="T84" s="1005"/>
      <c r="U84" s="1005"/>
      <c r="V84" s="1005"/>
      <c r="W84" s="1005"/>
      <c r="X84" s="1005"/>
      <c r="Y84" s="1114"/>
      <c r="Z84" s="1115">
        <v>9000</v>
      </c>
      <c r="AA84" s="1116"/>
      <c r="AB84" s="1117"/>
      <c r="AC84" s="1118">
        <f>SUM(AC82:AJ83)</f>
        <v>0</v>
      </c>
      <c r="AD84" s="1119"/>
      <c r="AE84" s="1119"/>
      <c r="AF84" s="1119"/>
      <c r="AG84" s="1119"/>
      <c r="AH84" s="1119"/>
      <c r="AI84" s="1119"/>
      <c r="AJ84" s="1120"/>
      <c r="AK84" s="1118">
        <f>SUM(AK82:AR83)</f>
        <v>0</v>
      </c>
      <c r="AL84" s="1119"/>
      <c r="AM84" s="1119"/>
      <c r="AN84" s="1119"/>
      <c r="AO84" s="1119"/>
      <c r="AP84" s="1119"/>
      <c r="AQ84" s="1119"/>
      <c r="AR84" s="1120"/>
      <c r="AS84" s="1118">
        <f>SUM(AS82:AZ83)</f>
        <v>0</v>
      </c>
      <c r="AT84" s="1119"/>
      <c r="AU84" s="1119"/>
      <c r="AV84" s="1119"/>
      <c r="AW84" s="1119"/>
      <c r="AX84" s="1119"/>
      <c r="AY84" s="1119"/>
      <c r="AZ84" s="1120"/>
    </row>
    <row r="85" spans="1:53" s="205" customFormat="1" ht="11.25" hidden="1" customHeight="1">
      <c r="A85" s="165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3"/>
      <c r="T85" s="193"/>
      <c r="U85" s="194"/>
      <c r="V85" s="194"/>
      <c r="W85" s="194"/>
      <c r="X85" s="194"/>
      <c r="Y85" s="194"/>
      <c r="Z85" s="194"/>
      <c r="AA85" s="194"/>
      <c r="AB85" s="194"/>
      <c r="AC85" s="195"/>
      <c r="AD85" s="195"/>
      <c r="AE85" s="195"/>
      <c r="AF85" s="195"/>
      <c r="AG85" s="195"/>
      <c r="AH85" s="195"/>
      <c r="AI85" s="195"/>
      <c r="AJ85" s="19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</row>
    <row r="86" spans="1:53" ht="33" hidden="1" customHeight="1">
      <c r="A86" s="165"/>
      <c r="B86" s="1022" t="s">
        <v>376</v>
      </c>
      <c r="C86" s="1023"/>
      <c r="D86" s="1023"/>
      <c r="E86" s="1023"/>
      <c r="F86" s="1023"/>
      <c r="G86" s="1023"/>
      <c r="H86" s="1023"/>
      <c r="I86" s="1023"/>
      <c r="J86" s="1023"/>
      <c r="K86" s="1023"/>
      <c r="L86" s="1023"/>
      <c r="M86" s="1023"/>
      <c r="N86" s="1023"/>
      <c r="O86" s="1023"/>
      <c r="P86" s="1023"/>
      <c r="Q86" s="1023"/>
      <c r="R86" s="1023"/>
      <c r="S86" s="1023"/>
      <c r="T86" s="1023"/>
      <c r="U86" s="1023"/>
      <c r="V86" s="1023"/>
      <c r="W86" s="1023"/>
      <c r="X86" s="1023"/>
      <c r="Y86" s="1023"/>
      <c r="Z86" s="1023"/>
      <c r="AA86" s="1023"/>
      <c r="AB86" s="1023"/>
      <c r="AC86" s="1023"/>
      <c r="AD86" s="1023"/>
      <c r="AE86" s="1023"/>
      <c r="AF86" s="1023"/>
      <c r="AG86" s="1023"/>
      <c r="AH86" s="1023"/>
      <c r="AI86" s="1023"/>
      <c r="AJ86" s="1023"/>
      <c r="AK86" s="1023"/>
      <c r="AL86" s="1023"/>
      <c r="AM86" s="1023"/>
      <c r="AN86" s="1023"/>
      <c r="AO86" s="1023"/>
      <c r="AP86" s="1023"/>
      <c r="AQ86" s="1023"/>
      <c r="AR86" s="1023"/>
      <c r="AS86" s="1023"/>
      <c r="AT86" s="1023"/>
      <c r="AU86" s="1023"/>
      <c r="AV86" s="1023"/>
      <c r="AW86" s="1023"/>
      <c r="AX86" s="1023"/>
      <c r="AY86" s="1023"/>
      <c r="AZ86" s="1023"/>
    </row>
    <row r="87" spans="1:53" s="178" customFormat="1" ht="8.1" hidden="1" customHeight="1">
      <c r="A87" s="165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</row>
    <row r="88" spans="1:53" s="178" customFormat="1" ht="29.25" hidden="1" customHeight="1">
      <c r="A88" s="185"/>
      <c r="B88" s="1020" t="s">
        <v>341</v>
      </c>
      <c r="C88" s="1020"/>
      <c r="D88" s="1020"/>
      <c r="E88" s="1020"/>
      <c r="F88" s="1020"/>
      <c r="G88" s="1020"/>
      <c r="H88" s="1020"/>
      <c r="I88" s="1020"/>
      <c r="J88" s="1020"/>
      <c r="K88" s="1020"/>
      <c r="L88" s="1020"/>
      <c r="M88" s="1020"/>
      <c r="N88" s="1021"/>
      <c r="O88" s="1020" t="s">
        <v>1</v>
      </c>
      <c r="P88" s="1021"/>
      <c r="Q88" s="1008" t="s">
        <v>354</v>
      </c>
      <c r="R88" s="1009"/>
      <c r="S88" s="1009"/>
      <c r="T88" s="1009"/>
      <c r="U88" s="1009"/>
      <c r="V88" s="1009"/>
      <c r="W88" s="1009"/>
      <c r="X88" s="1009"/>
      <c r="Y88" s="1009"/>
      <c r="Z88" s="1009"/>
      <c r="AA88" s="1009"/>
      <c r="AB88" s="1010"/>
      <c r="AC88" s="1008" t="s">
        <v>377</v>
      </c>
      <c r="AD88" s="1009"/>
      <c r="AE88" s="1009"/>
      <c r="AF88" s="1009"/>
      <c r="AG88" s="1009"/>
      <c r="AH88" s="1009"/>
      <c r="AI88" s="1009"/>
      <c r="AJ88" s="1009"/>
      <c r="AK88" s="1009"/>
      <c r="AL88" s="1009"/>
      <c r="AM88" s="1009"/>
      <c r="AN88" s="1010"/>
      <c r="AO88" s="1008" t="s">
        <v>372</v>
      </c>
      <c r="AP88" s="1009"/>
      <c r="AQ88" s="1009"/>
      <c r="AR88" s="1009"/>
      <c r="AS88" s="1009"/>
      <c r="AT88" s="1009"/>
      <c r="AU88" s="1009"/>
      <c r="AV88" s="1009"/>
      <c r="AW88" s="1009"/>
      <c r="AX88" s="1009"/>
      <c r="AY88" s="1009"/>
      <c r="AZ88" s="1009"/>
    </row>
    <row r="89" spans="1:53" s="178" customFormat="1" ht="67.5" hidden="1" customHeight="1">
      <c r="A89" s="185"/>
      <c r="B89" s="1024"/>
      <c r="C89" s="1024"/>
      <c r="D89" s="1024"/>
      <c r="E89" s="1024"/>
      <c r="F89" s="1024"/>
      <c r="G89" s="1024"/>
      <c r="H89" s="1024"/>
      <c r="I89" s="1024"/>
      <c r="J89" s="1024"/>
      <c r="K89" s="1024"/>
      <c r="L89" s="1024"/>
      <c r="M89" s="1024"/>
      <c r="N89" s="1025"/>
      <c r="O89" s="1024"/>
      <c r="P89" s="1025"/>
      <c r="Q89" s="1008" t="s">
        <v>1035</v>
      </c>
      <c r="R89" s="1009"/>
      <c r="S89" s="1009"/>
      <c r="T89" s="1010"/>
      <c r="U89" s="1008" t="s">
        <v>1036</v>
      </c>
      <c r="V89" s="1009"/>
      <c r="W89" s="1009"/>
      <c r="X89" s="1010"/>
      <c r="Y89" s="1008" t="s">
        <v>1037</v>
      </c>
      <c r="Z89" s="1009"/>
      <c r="AA89" s="1009"/>
      <c r="AB89" s="1010"/>
      <c r="AC89" s="1008" t="s">
        <v>1035</v>
      </c>
      <c r="AD89" s="1009"/>
      <c r="AE89" s="1009"/>
      <c r="AF89" s="1010"/>
      <c r="AG89" s="1008" t="s">
        <v>1036</v>
      </c>
      <c r="AH89" s="1009"/>
      <c r="AI89" s="1009"/>
      <c r="AJ89" s="1010"/>
      <c r="AK89" s="1008" t="s">
        <v>1037</v>
      </c>
      <c r="AL89" s="1009"/>
      <c r="AM89" s="1009"/>
      <c r="AN89" s="1010"/>
      <c r="AO89" s="1008" t="s">
        <v>1035</v>
      </c>
      <c r="AP89" s="1009"/>
      <c r="AQ89" s="1009"/>
      <c r="AR89" s="1010"/>
      <c r="AS89" s="1008" t="s">
        <v>1036</v>
      </c>
      <c r="AT89" s="1009"/>
      <c r="AU89" s="1009"/>
      <c r="AV89" s="1010"/>
      <c r="AW89" s="1008" t="s">
        <v>1037</v>
      </c>
      <c r="AX89" s="1009"/>
      <c r="AY89" s="1009"/>
      <c r="AZ89" s="1010"/>
    </row>
    <row r="90" spans="1:53" s="205" customFormat="1" ht="15" hidden="1" customHeight="1" thickBot="1">
      <c r="A90" s="185"/>
      <c r="B90" s="1107">
        <v>1</v>
      </c>
      <c r="C90" s="1108"/>
      <c r="D90" s="1108"/>
      <c r="E90" s="1108"/>
      <c r="F90" s="1108"/>
      <c r="G90" s="1108"/>
      <c r="H90" s="1108"/>
      <c r="I90" s="1108"/>
      <c r="J90" s="1108"/>
      <c r="K90" s="1108"/>
      <c r="L90" s="1108"/>
      <c r="M90" s="1108"/>
      <c r="N90" s="1108"/>
      <c r="O90" s="1109">
        <v>2</v>
      </c>
      <c r="P90" s="1110"/>
      <c r="Q90" s="1111">
        <v>3</v>
      </c>
      <c r="R90" s="1112"/>
      <c r="S90" s="1112"/>
      <c r="T90" s="1113"/>
      <c r="U90" s="1111">
        <v>4</v>
      </c>
      <c r="V90" s="1112"/>
      <c r="W90" s="1112"/>
      <c r="X90" s="1113"/>
      <c r="Y90" s="1111">
        <v>5</v>
      </c>
      <c r="Z90" s="1112"/>
      <c r="AA90" s="1112"/>
      <c r="AB90" s="1113"/>
      <c r="AC90" s="1111">
        <v>6</v>
      </c>
      <c r="AD90" s="1112"/>
      <c r="AE90" s="1112"/>
      <c r="AF90" s="1113"/>
      <c r="AG90" s="1111">
        <v>7</v>
      </c>
      <c r="AH90" s="1112"/>
      <c r="AI90" s="1112"/>
      <c r="AJ90" s="1113"/>
      <c r="AK90" s="1111">
        <v>8</v>
      </c>
      <c r="AL90" s="1112"/>
      <c r="AM90" s="1112"/>
      <c r="AN90" s="1113"/>
      <c r="AO90" s="1111">
        <v>9</v>
      </c>
      <c r="AP90" s="1112"/>
      <c r="AQ90" s="1112"/>
      <c r="AR90" s="1113"/>
      <c r="AS90" s="1111">
        <v>10</v>
      </c>
      <c r="AT90" s="1112"/>
      <c r="AU90" s="1112"/>
      <c r="AV90" s="1113"/>
      <c r="AW90" s="1111">
        <v>11</v>
      </c>
      <c r="AX90" s="1112"/>
      <c r="AY90" s="1112"/>
      <c r="AZ90" s="1112"/>
    </row>
    <row r="91" spans="1:53" s="205" customFormat="1" ht="15" hidden="1" customHeight="1">
      <c r="A91" s="185"/>
      <c r="B91" s="1034" t="s">
        <v>378</v>
      </c>
      <c r="C91" s="1034"/>
      <c r="D91" s="1034"/>
      <c r="E91" s="1034"/>
      <c r="F91" s="1034"/>
      <c r="G91" s="1034"/>
      <c r="H91" s="1034"/>
      <c r="I91" s="1034"/>
      <c r="J91" s="1034"/>
      <c r="K91" s="1034"/>
      <c r="L91" s="1034"/>
      <c r="M91" s="1034"/>
      <c r="N91" s="1097"/>
      <c r="O91" s="1098" t="s">
        <v>312</v>
      </c>
      <c r="P91" s="1099"/>
      <c r="Q91" s="1100" t="s">
        <v>6</v>
      </c>
      <c r="R91" s="1101"/>
      <c r="S91" s="1101"/>
      <c r="T91" s="1102"/>
      <c r="U91" s="1100" t="s">
        <v>6</v>
      </c>
      <c r="V91" s="1101"/>
      <c r="W91" s="1101"/>
      <c r="X91" s="1102"/>
      <c r="Y91" s="1100" t="s">
        <v>6</v>
      </c>
      <c r="Z91" s="1101"/>
      <c r="AA91" s="1101"/>
      <c r="AB91" s="1102"/>
      <c r="AC91" s="1100" t="s">
        <v>6</v>
      </c>
      <c r="AD91" s="1101"/>
      <c r="AE91" s="1101"/>
      <c r="AF91" s="1102"/>
      <c r="AG91" s="1100" t="s">
        <v>6</v>
      </c>
      <c r="AH91" s="1101"/>
      <c r="AI91" s="1101"/>
      <c r="AJ91" s="1102"/>
      <c r="AK91" s="1100" t="s">
        <v>6</v>
      </c>
      <c r="AL91" s="1101"/>
      <c r="AM91" s="1101"/>
      <c r="AN91" s="1102"/>
      <c r="AO91" s="1100"/>
      <c r="AP91" s="1101"/>
      <c r="AQ91" s="1101"/>
      <c r="AR91" s="1102"/>
      <c r="AS91" s="1100"/>
      <c r="AT91" s="1101"/>
      <c r="AU91" s="1101"/>
      <c r="AV91" s="1102"/>
      <c r="AW91" s="1104"/>
      <c r="AX91" s="1105"/>
      <c r="AY91" s="1105"/>
      <c r="AZ91" s="1106"/>
    </row>
    <row r="92" spans="1:53" s="205" customFormat="1" ht="15" hidden="1" customHeight="1">
      <c r="A92" s="185"/>
      <c r="B92" s="1011" t="s">
        <v>50</v>
      </c>
      <c r="C92" s="1011"/>
      <c r="D92" s="1011"/>
      <c r="E92" s="1011"/>
      <c r="F92" s="1011"/>
      <c r="G92" s="1011"/>
      <c r="H92" s="1011"/>
      <c r="I92" s="1011"/>
      <c r="J92" s="1011"/>
      <c r="K92" s="1011"/>
      <c r="L92" s="1011"/>
      <c r="M92" s="1011"/>
      <c r="N92" s="1091"/>
      <c r="O92" s="1092" t="s">
        <v>349</v>
      </c>
      <c r="P92" s="1093"/>
      <c r="Q92" s="1094"/>
      <c r="R92" s="1095"/>
      <c r="S92" s="1095"/>
      <c r="T92" s="1096"/>
      <c r="U92" s="1094"/>
      <c r="V92" s="1095"/>
      <c r="W92" s="1095"/>
      <c r="X92" s="1096"/>
      <c r="Y92" s="1094"/>
      <c r="Z92" s="1095"/>
      <c r="AA92" s="1095"/>
      <c r="AB92" s="1096"/>
      <c r="AC92" s="1094"/>
      <c r="AD92" s="1095"/>
      <c r="AE92" s="1095"/>
      <c r="AF92" s="1096"/>
      <c r="AG92" s="1094"/>
      <c r="AH92" s="1095"/>
      <c r="AI92" s="1095"/>
      <c r="AJ92" s="1096"/>
      <c r="AK92" s="1094"/>
      <c r="AL92" s="1095"/>
      <c r="AM92" s="1095"/>
      <c r="AN92" s="1096"/>
      <c r="AO92" s="1094"/>
      <c r="AP92" s="1095"/>
      <c r="AQ92" s="1095"/>
      <c r="AR92" s="1096"/>
      <c r="AS92" s="1094"/>
      <c r="AT92" s="1095"/>
      <c r="AU92" s="1095"/>
      <c r="AV92" s="1096"/>
      <c r="AW92" s="1008"/>
      <c r="AX92" s="1009"/>
      <c r="AY92" s="1009"/>
      <c r="AZ92" s="1103"/>
    </row>
    <row r="93" spans="1:53" s="205" customFormat="1" ht="15.75" hidden="1" customHeight="1" thickBot="1">
      <c r="A93" s="185"/>
      <c r="B93" s="1005" t="s">
        <v>352</v>
      </c>
      <c r="C93" s="1006"/>
      <c r="D93" s="1006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89">
        <v>9000</v>
      </c>
      <c r="P93" s="1090"/>
      <c r="Q93" s="1087" t="s">
        <v>6</v>
      </c>
      <c r="R93" s="1087"/>
      <c r="S93" s="1087"/>
      <c r="T93" s="1087"/>
      <c r="U93" s="1087" t="s">
        <v>6</v>
      </c>
      <c r="V93" s="1087"/>
      <c r="W93" s="1087"/>
      <c r="X93" s="1087"/>
      <c r="Y93" s="1087" t="s">
        <v>6</v>
      </c>
      <c r="Z93" s="1087"/>
      <c r="AA93" s="1087"/>
      <c r="AB93" s="1087"/>
      <c r="AC93" s="1087" t="s">
        <v>6</v>
      </c>
      <c r="AD93" s="1087"/>
      <c r="AE93" s="1087"/>
      <c r="AF93" s="1087"/>
      <c r="AG93" s="1087" t="s">
        <v>6</v>
      </c>
      <c r="AH93" s="1087"/>
      <c r="AI93" s="1087"/>
      <c r="AJ93" s="1087"/>
      <c r="AK93" s="1087" t="s">
        <v>6</v>
      </c>
      <c r="AL93" s="1087"/>
      <c r="AM93" s="1087"/>
      <c r="AN93" s="1087"/>
      <c r="AO93" s="1088">
        <f>SUM(AO91:AR92)</f>
        <v>0</v>
      </c>
      <c r="AP93" s="1088"/>
      <c r="AQ93" s="1088"/>
      <c r="AR93" s="1088"/>
      <c r="AS93" s="1088">
        <f>SUM(AS91:AV92)</f>
        <v>0</v>
      </c>
      <c r="AT93" s="1088"/>
      <c r="AU93" s="1088"/>
      <c r="AV93" s="1088"/>
      <c r="AW93" s="1088">
        <f>SUM(AW91:AZ92)</f>
        <v>0</v>
      </c>
      <c r="AX93" s="1088"/>
      <c r="AY93" s="1088"/>
      <c r="AZ93" s="1088"/>
    </row>
    <row r="95" spans="1:53">
      <c r="A95" s="177"/>
      <c r="B95" s="579"/>
      <c r="C95" s="998" t="s">
        <v>436</v>
      </c>
      <c r="D95" s="998"/>
      <c r="E95" s="998"/>
      <c r="F95" s="998"/>
      <c r="G95" s="998"/>
      <c r="H95" s="998"/>
      <c r="I95" s="579"/>
      <c r="J95" s="349"/>
      <c r="K95" s="349"/>
      <c r="L95" s="349"/>
      <c r="M95" s="999" t="str">
        <f>р.2!F$129</f>
        <v>директор</v>
      </c>
      <c r="N95" s="999"/>
      <c r="O95" s="999"/>
      <c r="P95" s="999"/>
      <c r="Q95" s="999"/>
      <c r="R95" s="999"/>
      <c r="S95" s="999"/>
      <c r="T95" s="999"/>
      <c r="U95" s="999"/>
      <c r="V95" s="999"/>
      <c r="W95" s="999"/>
      <c r="X95" s="999"/>
      <c r="Y95" s="999"/>
      <c r="Z95" s="579"/>
      <c r="AA95" s="579"/>
      <c r="AB95" s="999"/>
      <c r="AC95" s="999"/>
      <c r="AD95" s="999"/>
      <c r="AE95" s="999"/>
      <c r="AF95" s="999"/>
      <c r="AG95" s="999"/>
      <c r="AH95" s="999"/>
      <c r="AI95" s="177"/>
      <c r="AJ95" s="177"/>
      <c r="AK95" s="999" t="str">
        <f>р.2!O$129</f>
        <v>/Л.А. Панюшева/</v>
      </c>
      <c r="AL95" s="999"/>
      <c r="AM95" s="999"/>
      <c r="AN95" s="999"/>
      <c r="AO95" s="999"/>
      <c r="AP95" s="999"/>
      <c r="AQ95" s="999"/>
      <c r="AR95" s="999"/>
      <c r="AS95" s="999"/>
      <c r="AT95" s="999"/>
      <c r="AU95" s="999"/>
      <c r="AV95" s="999"/>
      <c r="AW95" s="999"/>
      <c r="AX95" s="999"/>
      <c r="AY95" s="999"/>
      <c r="AZ95" s="999"/>
      <c r="BA95" s="580"/>
    </row>
    <row r="96" spans="1:53">
      <c r="A96" s="177"/>
      <c r="B96" s="579"/>
      <c r="C96" s="549" t="s">
        <v>437</v>
      </c>
      <c r="D96" s="549"/>
      <c r="E96" s="549"/>
      <c r="F96" s="549"/>
      <c r="G96" s="549"/>
      <c r="H96" s="549"/>
      <c r="I96" s="579"/>
      <c r="J96" s="198"/>
      <c r="K96" s="550"/>
      <c r="L96" s="198"/>
      <c r="M96" s="1000" t="s">
        <v>90</v>
      </c>
      <c r="N96" s="1000"/>
      <c r="O96" s="1000"/>
      <c r="P96" s="1000"/>
      <c r="Q96" s="1000"/>
      <c r="R96" s="1000"/>
      <c r="S96" s="1000"/>
      <c r="T96" s="1000"/>
      <c r="U96" s="1000"/>
      <c r="V96" s="1000"/>
      <c r="W96" s="1000"/>
      <c r="X96" s="1000"/>
      <c r="Y96" s="1000"/>
      <c r="Z96" s="272"/>
      <c r="AA96" s="272"/>
      <c r="AB96" s="1000" t="s">
        <v>42</v>
      </c>
      <c r="AC96" s="1000"/>
      <c r="AD96" s="1000"/>
      <c r="AE96" s="1000"/>
      <c r="AF96" s="1000"/>
      <c r="AG96" s="1000"/>
      <c r="AH96" s="1000"/>
      <c r="AI96" s="273"/>
      <c r="AJ96" s="273"/>
      <c r="AK96" s="1000" t="s">
        <v>41</v>
      </c>
      <c r="AL96" s="1000"/>
      <c r="AM96" s="1000"/>
      <c r="AN96" s="1000"/>
      <c r="AO96" s="1000"/>
      <c r="AP96" s="1000"/>
      <c r="AQ96" s="1000"/>
      <c r="AR96" s="1000"/>
      <c r="AS96" s="1000"/>
      <c r="AT96" s="1000"/>
      <c r="AU96" s="1000"/>
      <c r="AV96" s="1000"/>
      <c r="AW96" s="1000"/>
      <c r="AX96" s="1000"/>
      <c r="AY96" s="1000"/>
      <c r="AZ96" s="1000"/>
      <c r="BA96" s="580"/>
    </row>
    <row r="97" spans="1:53" ht="15" customHeight="1">
      <c r="A97" s="57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578"/>
      <c r="P97" s="578"/>
      <c r="Q97" s="578"/>
      <c r="R97" s="578"/>
      <c r="S97" s="578"/>
      <c r="T97" s="578"/>
      <c r="U97" s="578"/>
      <c r="V97" s="578"/>
      <c r="W97" s="578"/>
      <c r="X97" s="578"/>
      <c r="Y97" s="578"/>
      <c r="Z97" s="578"/>
      <c r="AA97" s="578"/>
      <c r="AB97" s="578"/>
      <c r="AC97" s="578"/>
      <c r="AD97" s="578"/>
      <c r="AE97" s="578"/>
      <c r="AF97" s="578"/>
      <c r="AG97" s="578"/>
      <c r="AH97" s="578"/>
      <c r="AI97" s="578"/>
      <c r="AJ97" s="578"/>
      <c r="AK97" s="578"/>
      <c r="AL97" s="578"/>
      <c r="AM97" s="578"/>
      <c r="AN97" s="578"/>
      <c r="AO97" s="578"/>
      <c r="AP97" s="578"/>
      <c r="AQ97" s="578"/>
      <c r="AR97" s="578"/>
      <c r="AS97" s="578"/>
      <c r="AT97" s="578"/>
      <c r="AU97" s="578"/>
      <c r="AV97" s="578"/>
      <c r="AW97" s="578"/>
      <c r="AX97" s="578"/>
      <c r="AY97" s="578"/>
      <c r="AZ97" s="578"/>
    </row>
    <row r="98" spans="1:53" s="248" customFormat="1" ht="18" customHeight="1">
      <c r="A98" s="213"/>
      <c r="B98" s="222"/>
      <c r="C98" s="1001" t="s">
        <v>91</v>
      </c>
      <c r="D98" s="1001"/>
      <c r="E98" s="1001"/>
      <c r="F98" s="1001"/>
      <c r="G98" s="1001"/>
      <c r="H98" s="1001"/>
      <c r="I98" s="543"/>
      <c r="J98" s="1002" t="s">
        <v>1089</v>
      </c>
      <c r="K98" s="1002"/>
      <c r="L98" s="1002"/>
      <c r="M98" s="1002"/>
      <c r="N98" s="1002"/>
      <c r="O98" s="1002"/>
      <c r="P98" s="1002"/>
      <c r="Q98" s="1002"/>
      <c r="R98" s="1002"/>
      <c r="S98" s="1002"/>
      <c r="T98" s="569"/>
      <c r="U98" s="1002"/>
      <c r="V98" s="1002"/>
      <c r="W98" s="1002"/>
      <c r="X98" s="1002"/>
      <c r="Y98" s="1002"/>
      <c r="Z98" s="1002"/>
      <c r="AA98" s="224"/>
      <c r="AB98" s="1002" t="str">
        <f>р.2!I$134</f>
        <v>/Е.С. Орлова/</v>
      </c>
      <c r="AC98" s="1002"/>
      <c r="AD98" s="1002"/>
      <c r="AE98" s="1002"/>
      <c r="AF98" s="1002"/>
      <c r="AG98" s="1002"/>
      <c r="AH98" s="1002"/>
      <c r="AI98" s="1002"/>
      <c r="AJ98" s="1002"/>
      <c r="AK98" s="1002"/>
      <c r="AL98" s="1002"/>
      <c r="AM98" s="1002"/>
      <c r="AN98" s="1002"/>
      <c r="AO98" s="225"/>
      <c r="AP98" s="225"/>
      <c r="AQ98" s="1003" t="str">
        <f>р.2!O$134</f>
        <v>8 (8332) 70-80-93</v>
      </c>
      <c r="AR98" s="1003"/>
      <c r="AS98" s="1003"/>
      <c r="AT98" s="1003"/>
      <c r="AU98" s="1003"/>
      <c r="AV98" s="1003"/>
      <c r="AW98" s="1003"/>
      <c r="AX98" s="1003"/>
      <c r="AY98" s="1003"/>
      <c r="AZ98" s="1003"/>
    </row>
    <row r="99" spans="1:53" s="248" customFormat="1" ht="18" customHeight="1">
      <c r="A99" s="213"/>
      <c r="B99" s="222"/>
      <c r="C99" s="994"/>
      <c r="D99" s="994"/>
      <c r="E99" s="994"/>
      <c r="F99" s="994"/>
      <c r="G99" s="994"/>
      <c r="H99" s="994"/>
      <c r="I99" s="543"/>
      <c r="J99" s="995" t="s">
        <v>1144</v>
      </c>
      <c r="K99" s="995"/>
      <c r="L99" s="995"/>
      <c r="M99" s="995"/>
      <c r="N99" s="995"/>
      <c r="O99" s="995"/>
      <c r="P99" s="995"/>
      <c r="Q99" s="995"/>
      <c r="R99" s="995"/>
      <c r="S99" s="995"/>
      <c r="T99" s="569"/>
      <c r="U99" s="996" t="s">
        <v>42</v>
      </c>
      <c r="V99" s="996"/>
      <c r="W99" s="996"/>
      <c r="X99" s="996"/>
      <c r="Y99" s="996"/>
      <c r="Z99" s="996"/>
      <c r="AA99" s="224"/>
      <c r="AB99" s="995" t="s">
        <v>438</v>
      </c>
      <c r="AC99" s="995"/>
      <c r="AD99" s="995"/>
      <c r="AE99" s="995"/>
      <c r="AF99" s="995"/>
      <c r="AG99" s="995"/>
      <c r="AH99" s="995"/>
      <c r="AI99" s="995"/>
      <c r="AJ99" s="995"/>
      <c r="AK99" s="995"/>
      <c r="AL99" s="995"/>
      <c r="AM99" s="995"/>
      <c r="AN99" s="995"/>
      <c r="AO99" s="225"/>
      <c r="AP99" s="225"/>
      <c r="AQ99" s="995" t="s">
        <v>92</v>
      </c>
      <c r="AR99" s="995"/>
      <c r="AS99" s="995"/>
      <c r="AT99" s="995"/>
      <c r="AU99" s="995"/>
      <c r="AV99" s="995"/>
      <c r="AW99" s="995"/>
      <c r="AX99" s="995"/>
      <c r="AY99" s="995"/>
      <c r="AZ99" s="995"/>
    </row>
    <row r="100" spans="1:53" s="248" customFormat="1" ht="18" customHeight="1">
      <c r="A100" s="213"/>
      <c r="B100" s="222"/>
      <c r="C100" s="543"/>
      <c r="D100" s="543"/>
      <c r="E100" s="543"/>
      <c r="F100" s="543"/>
      <c r="G100" s="543"/>
      <c r="H100" s="543"/>
      <c r="I100" s="543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543"/>
      <c r="AA100" s="543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170"/>
      <c r="AP100" s="170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</row>
    <row r="101" spans="1:53" s="248" customFormat="1" ht="18" customHeight="1">
      <c r="A101" s="213"/>
      <c r="B101" s="170"/>
      <c r="C101" s="997">
        <f>р.2!C137</f>
        <v>44925</v>
      </c>
      <c r="D101" s="997"/>
      <c r="E101" s="997"/>
      <c r="F101" s="997"/>
      <c r="G101" s="997"/>
      <c r="H101" s="997"/>
      <c r="I101" s="997"/>
      <c r="J101" s="997"/>
      <c r="K101" s="997"/>
      <c r="L101" s="997"/>
      <c r="M101" s="997"/>
      <c r="N101" s="997"/>
      <c r="O101" s="997"/>
      <c r="P101" s="997"/>
      <c r="Q101" s="997"/>
      <c r="R101" s="997"/>
      <c r="S101" s="543"/>
      <c r="T101" s="229"/>
      <c r="U101" s="229"/>
      <c r="V101" s="229"/>
      <c r="W101" s="229"/>
      <c r="X101" s="170"/>
      <c r="Y101" s="543"/>
      <c r="Z101" s="543"/>
      <c r="AA101" s="543"/>
      <c r="AB101" s="543"/>
      <c r="AC101" s="543"/>
      <c r="AD101" s="543"/>
      <c r="AE101" s="543"/>
      <c r="AF101" s="543"/>
      <c r="AG101" s="543"/>
      <c r="AH101" s="543"/>
      <c r="AI101" s="543"/>
      <c r="AJ101" s="543"/>
      <c r="AK101" s="543"/>
      <c r="AL101" s="543"/>
      <c r="AM101" s="543"/>
      <c r="AN101" s="543"/>
      <c r="AO101" s="543"/>
      <c r="AP101" s="543"/>
      <c r="AQ101" s="543"/>
      <c r="AR101" s="543"/>
      <c r="AS101" s="543"/>
      <c r="AT101" s="543"/>
      <c r="AU101" s="543"/>
      <c r="AV101" s="170"/>
      <c r="AW101" s="170"/>
      <c r="AX101" s="170"/>
      <c r="AY101" s="170"/>
      <c r="AZ101" s="227"/>
      <c r="BA101" s="182"/>
    </row>
  </sheetData>
  <mergeCells count="453">
    <mergeCell ref="AS56:AV56"/>
    <mergeCell ref="AW56:AZ56"/>
    <mergeCell ref="AS57:AV57"/>
    <mergeCell ref="AW57:AZ57"/>
    <mergeCell ref="AS58:AV58"/>
    <mergeCell ref="AW58:AZ58"/>
    <mergeCell ref="B59:N59"/>
    <mergeCell ref="O59:P59"/>
    <mergeCell ref="Q59:T59"/>
    <mergeCell ref="U59:X59"/>
    <mergeCell ref="Y59:AB59"/>
    <mergeCell ref="AC59:AF59"/>
    <mergeCell ref="AG59:AJ59"/>
    <mergeCell ref="AK59:AN59"/>
    <mergeCell ref="AO59:AR59"/>
    <mergeCell ref="AS59:AV59"/>
    <mergeCell ref="AW59:AZ59"/>
    <mergeCell ref="B58:N58"/>
    <mergeCell ref="O58:P58"/>
    <mergeCell ref="Q58:T58"/>
    <mergeCell ref="U58:X58"/>
    <mergeCell ref="Y58:AB58"/>
    <mergeCell ref="AC58:AF58"/>
    <mergeCell ref="AG58:AJ58"/>
    <mergeCell ref="AK58:AN58"/>
    <mergeCell ref="AO58:AR58"/>
    <mergeCell ref="B57:N57"/>
    <mergeCell ref="O57:P57"/>
    <mergeCell ref="Q57:T57"/>
    <mergeCell ref="U57:X57"/>
    <mergeCell ref="Y57:AB57"/>
    <mergeCell ref="AC57:AF57"/>
    <mergeCell ref="AG57:AJ57"/>
    <mergeCell ref="AK57:AN57"/>
    <mergeCell ref="AO57:AR57"/>
    <mergeCell ref="B56:N56"/>
    <mergeCell ref="O56:P56"/>
    <mergeCell ref="Q56:T56"/>
    <mergeCell ref="U56:X56"/>
    <mergeCell ref="Y56:AB56"/>
    <mergeCell ref="AC56:AF56"/>
    <mergeCell ref="AG56:AJ56"/>
    <mergeCell ref="AK56:AN56"/>
    <mergeCell ref="AO56:AR56"/>
    <mergeCell ref="C99:H99"/>
    <mergeCell ref="AB99:AN99"/>
    <mergeCell ref="AQ99:AZ99"/>
    <mergeCell ref="C101:R101"/>
    <mergeCell ref="C98:H98"/>
    <mergeCell ref="AB98:AN98"/>
    <mergeCell ref="AQ98:AZ98"/>
    <mergeCell ref="J98:S98"/>
    <mergeCell ref="U98:Z98"/>
    <mergeCell ref="J99:S99"/>
    <mergeCell ref="U99:Z99"/>
    <mergeCell ref="AK54:AN54"/>
    <mergeCell ref="AO54:AR54"/>
    <mergeCell ref="Q54:T54"/>
    <mergeCell ref="U54:X54"/>
    <mergeCell ref="Y54:AB54"/>
    <mergeCell ref="AC54:AF54"/>
    <mergeCell ref="Q43:X43"/>
    <mergeCell ref="Y43:AF43"/>
    <mergeCell ref="AG43:AN43"/>
    <mergeCell ref="Q52:T52"/>
    <mergeCell ref="U52:X52"/>
    <mergeCell ref="Y52:AB52"/>
    <mergeCell ref="AC52:AF52"/>
    <mergeCell ref="Q53:T53"/>
    <mergeCell ref="U53:X53"/>
    <mergeCell ref="Y53:AB53"/>
    <mergeCell ref="AC53:AF53"/>
    <mergeCell ref="AC51:AF51"/>
    <mergeCell ref="AK50:AN50"/>
    <mergeCell ref="AC50:AF50"/>
    <mergeCell ref="AG53:AJ53"/>
    <mergeCell ref="AK53:AN53"/>
    <mergeCell ref="B47:AZ47"/>
    <mergeCell ref="AS50:AV50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5:AZ55"/>
    <mergeCell ref="O52:P52"/>
    <mergeCell ref="O53:P53"/>
    <mergeCell ref="O54:P54"/>
    <mergeCell ref="O55:P55"/>
    <mergeCell ref="B52:N52"/>
    <mergeCell ref="B53:N53"/>
    <mergeCell ref="B54:N54"/>
    <mergeCell ref="B14:Y14"/>
    <mergeCell ref="B16:Y16"/>
    <mergeCell ref="B18:Y18"/>
    <mergeCell ref="B28:Y28"/>
    <mergeCell ref="B31:Y31"/>
    <mergeCell ref="B32:Y32"/>
    <mergeCell ref="B34:Y34"/>
    <mergeCell ref="B37:AZ37"/>
    <mergeCell ref="B39:N40"/>
    <mergeCell ref="O39:P40"/>
    <mergeCell ref="B44:N44"/>
    <mergeCell ref="O44:P44"/>
    <mergeCell ref="B42:N42"/>
    <mergeCell ref="O42:P42"/>
    <mergeCell ref="AG40:AN40"/>
    <mergeCell ref="Q39:AN39"/>
    <mergeCell ref="AS54:AV5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A6:K6"/>
    <mergeCell ref="B8:AS8"/>
    <mergeCell ref="B10:Y12"/>
    <mergeCell ref="Z10:AB12"/>
    <mergeCell ref="AC10:AZ10"/>
    <mergeCell ref="AC11:AJ12"/>
    <mergeCell ref="AK11:AR12"/>
    <mergeCell ref="AS11:AZ12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Z18:AB18"/>
    <mergeCell ref="AC18:AJ18"/>
    <mergeCell ref="AK18:AR18"/>
    <mergeCell ref="AS18:AZ18"/>
    <mergeCell ref="B21:AZ21"/>
    <mergeCell ref="B23:AZ23"/>
    <mergeCell ref="B25:Y27"/>
    <mergeCell ref="Z25:AB27"/>
    <mergeCell ref="AC25:AZ25"/>
    <mergeCell ref="AC26:AJ27"/>
    <mergeCell ref="AK26:AR27"/>
    <mergeCell ref="AS26:AZ27"/>
    <mergeCell ref="B19:Y19"/>
    <mergeCell ref="Z19:AB19"/>
    <mergeCell ref="AC19:AJ19"/>
    <mergeCell ref="AK19:AR19"/>
    <mergeCell ref="AS19:AZ19"/>
    <mergeCell ref="B20:Y20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Z31:AB31"/>
    <mergeCell ref="AC31:AJ31"/>
    <mergeCell ref="AK31:AR31"/>
    <mergeCell ref="AS31:AZ31"/>
    <mergeCell ref="B30:Y30"/>
    <mergeCell ref="Z30:AB30"/>
    <mergeCell ref="AC30:AJ30"/>
    <mergeCell ref="AK30:AR30"/>
    <mergeCell ref="AS30:AZ30"/>
    <mergeCell ref="AK34:AR34"/>
    <mergeCell ref="AS34:AZ34"/>
    <mergeCell ref="B35:Y35"/>
    <mergeCell ref="Z35:AB35"/>
    <mergeCell ref="AC35:AJ35"/>
    <mergeCell ref="AK35:AR35"/>
    <mergeCell ref="AS35:AZ35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Q40:X40"/>
    <mergeCell ref="Q42:X42"/>
    <mergeCell ref="Q44:X44"/>
    <mergeCell ref="Y40:AF40"/>
    <mergeCell ref="Y41:AF41"/>
    <mergeCell ref="Y42:AF42"/>
    <mergeCell ref="Y44:AF44"/>
    <mergeCell ref="Z34:AB34"/>
    <mergeCell ref="AC34:AJ34"/>
    <mergeCell ref="B41:N41"/>
    <mergeCell ref="O41:P41"/>
    <mergeCell ref="B43:N43"/>
    <mergeCell ref="O43:P43"/>
    <mergeCell ref="B45:N45"/>
    <mergeCell ref="O45:P45"/>
    <mergeCell ref="AG45:AN45"/>
    <mergeCell ref="Q45:X45"/>
    <mergeCell ref="Y45:AF45"/>
    <mergeCell ref="AG41:AN41"/>
    <mergeCell ref="AG42:AN42"/>
    <mergeCell ref="AG44:AN44"/>
    <mergeCell ref="Q41:X41"/>
    <mergeCell ref="AW50:AZ50"/>
    <mergeCell ref="B51:N51"/>
    <mergeCell ref="O51:P51"/>
    <mergeCell ref="Q51:T51"/>
    <mergeCell ref="U51:X51"/>
    <mergeCell ref="Y51:AB51"/>
    <mergeCell ref="B49:N50"/>
    <mergeCell ref="O49:P50"/>
    <mergeCell ref="Q49:AB49"/>
    <mergeCell ref="AC49:AN49"/>
    <mergeCell ref="AO49:AZ49"/>
    <mergeCell ref="Q50:T50"/>
    <mergeCell ref="U50:X50"/>
    <mergeCell ref="Y50:AB50"/>
    <mergeCell ref="AG50:AJ50"/>
    <mergeCell ref="AO50:AR50"/>
    <mergeCell ref="AW52:AZ52"/>
    <mergeCell ref="AG51:AJ51"/>
    <mergeCell ref="AK51:AN51"/>
    <mergeCell ref="AO51:AR51"/>
    <mergeCell ref="AS51:AV51"/>
    <mergeCell ref="AW51:AZ51"/>
    <mergeCell ref="AG52:AJ52"/>
    <mergeCell ref="AK52:AN52"/>
    <mergeCell ref="AO52:AR52"/>
    <mergeCell ref="AS52:AV52"/>
    <mergeCell ref="AO53:AR53"/>
    <mergeCell ref="AS53:AV53"/>
    <mergeCell ref="AW53:AZ53"/>
    <mergeCell ref="AG54:AJ54"/>
    <mergeCell ref="B68:AZ68"/>
    <mergeCell ref="B70:Y71"/>
    <mergeCell ref="Z70:AB71"/>
    <mergeCell ref="AC70:AZ70"/>
    <mergeCell ref="AC71:AJ71"/>
    <mergeCell ref="AK71:AR71"/>
    <mergeCell ref="AS71:AZ71"/>
    <mergeCell ref="AC66:AF66"/>
    <mergeCell ref="AG66:AJ66"/>
    <mergeCell ref="AK66:AN66"/>
    <mergeCell ref="AO66:AR66"/>
    <mergeCell ref="AS66:AV66"/>
    <mergeCell ref="AW66:AZ66"/>
    <mergeCell ref="B66:N66"/>
    <mergeCell ref="O66:P66"/>
    <mergeCell ref="Q66:T66"/>
    <mergeCell ref="U66:X66"/>
    <mergeCell ref="Y66:AB66"/>
    <mergeCell ref="B55:N55"/>
    <mergeCell ref="AW54:AZ54"/>
    <mergeCell ref="B72:Y72"/>
    <mergeCell ref="Z72:AB72"/>
    <mergeCell ref="AC72:AJ72"/>
    <mergeCell ref="AK72:AR72"/>
    <mergeCell ref="AS72:AZ72"/>
    <mergeCell ref="B73:Y73"/>
    <mergeCell ref="Z73:AB73"/>
    <mergeCell ref="AC73:AJ73"/>
    <mergeCell ref="AK73:AR73"/>
    <mergeCell ref="AS73:AZ73"/>
    <mergeCell ref="B77:AZ77"/>
    <mergeCell ref="B79:Y80"/>
    <mergeCell ref="Z79:AB80"/>
    <mergeCell ref="AC79:AZ79"/>
    <mergeCell ref="AC80:AJ80"/>
    <mergeCell ref="AK80:AR80"/>
    <mergeCell ref="AS80:AZ80"/>
    <mergeCell ref="B74:Y74"/>
    <mergeCell ref="Z74:AB74"/>
    <mergeCell ref="AC74:AJ74"/>
    <mergeCell ref="AK74:AR74"/>
    <mergeCell ref="AS74:AZ74"/>
    <mergeCell ref="B75:Y75"/>
    <mergeCell ref="Z75:AB75"/>
    <mergeCell ref="AC75:AJ75"/>
    <mergeCell ref="AK75:AR75"/>
    <mergeCell ref="AS75:AZ75"/>
    <mergeCell ref="AC83:AJ83"/>
    <mergeCell ref="AK83:AR83"/>
    <mergeCell ref="AS83:AZ83"/>
    <mergeCell ref="B84:Y84"/>
    <mergeCell ref="Z84:AB84"/>
    <mergeCell ref="AC84:AJ84"/>
    <mergeCell ref="AK84:AR84"/>
    <mergeCell ref="AS84:AZ84"/>
    <mergeCell ref="B81:Y81"/>
    <mergeCell ref="Z81:AB81"/>
    <mergeCell ref="AC81:AJ81"/>
    <mergeCell ref="AK81:AR81"/>
    <mergeCell ref="AS81:AZ81"/>
    <mergeCell ref="B82:Y82"/>
    <mergeCell ref="Z82:AB82"/>
    <mergeCell ref="AC82:AJ82"/>
    <mergeCell ref="AK82:AR82"/>
    <mergeCell ref="AS82:AZ82"/>
    <mergeCell ref="B83:Y83"/>
    <mergeCell ref="Z83:AB83"/>
    <mergeCell ref="AW92:AZ92"/>
    <mergeCell ref="AG91:AJ91"/>
    <mergeCell ref="AK91:AN91"/>
    <mergeCell ref="AO91:AR91"/>
    <mergeCell ref="AS91:AV91"/>
    <mergeCell ref="AW91:AZ91"/>
    <mergeCell ref="AC91:AF91"/>
    <mergeCell ref="B90:N90"/>
    <mergeCell ref="O90:P90"/>
    <mergeCell ref="Q90:T90"/>
    <mergeCell ref="U90:X90"/>
    <mergeCell ref="Y90:AB90"/>
    <mergeCell ref="AC90:AF90"/>
    <mergeCell ref="AG90:AJ90"/>
    <mergeCell ref="AK90:AN90"/>
    <mergeCell ref="AO90:AR90"/>
    <mergeCell ref="AS90:AV90"/>
    <mergeCell ref="AW90:AZ90"/>
    <mergeCell ref="AW93:AZ93"/>
    <mergeCell ref="B93:N93"/>
    <mergeCell ref="O93:P93"/>
    <mergeCell ref="Q93:T93"/>
    <mergeCell ref="U93:X93"/>
    <mergeCell ref="Y93:AB93"/>
    <mergeCell ref="AC93:AF93"/>
    <mergeCell ref="AS89:AV89"/>
    <mergeCell ref="AW89:AZ89"/>
    <mergeCell ref="B92:N92"/>
    <mergeCell ref="O92:P92"/>
    <mergeCell ref="Q92:T92"/>
    <mergeCell ref="U92:X92"/>
    <mergeCell ref="Y92:AB92"/>
    <mergeCell ref="B91:N91"/>
    <mergeCell ref="O91:P91"/>
    <mergeCell ref="Q91:T91"/>
    <mergeCell ref="U91:X91"/>
    <mergeCell ref="Y91:AB91"/>
    <mergeCell ref="AC92:AF92"/>
    <mergeCell ref="AG92:AJ92"/>
    <mergeCell ref="AK92:AN92"/>
    <mergeCell ref="AO92:AR92"/>
    <mergeCell ref="AS92:AV92"/>
    <mergeCell ref="B86:AZ86"/>
    <mergeCell ref="B88:N89"/>
    <mergeCell ref="C95:H95"/>
    <mergeCell ref="M95:Y95"/>
    <mergeCell ref="AB95:AH95"/>
    <mergeCell ref="AK95:AZ95"/>
    <mergeCell ref="M96:Y96"/>
    <mergeCell ref="AB96:AH96"/>
    <mergeCell ref="AK96:AZ96"/>
    <mergeCell ref="AG93:AJ93"/>
    <mergeCell ref="AK93:AN93"/>
    <mergeCell ref="AO93:AR93"/>
    <mergeCell ref="AS93:AV93"/>
    <mergeCell ref="O88:P89"/>
    <mergeCell ref="Q88:AB88"/>
    <mergeCell ref="AC88:AN88"/>
    <mergeCell ref="AO88:AZ88"/>
    <mergeCell ref="Q89:T89"/>
    <mergeCell ref="U89:X89"/>
    <mergeCell ref="Y89:AB89"/>
    <mergeCell ref="AC89:AF89"/>
    <mergeCell ref="AG89:AJ89"/>
    <mergeCell ref="AK89:AN89"/>
    <mergeCell ref="AO89:AR89"/>
    <mergeCell ref="AS60:AV60"/>
    <mergeCell ref="AW60:AZ60"/>
    <mergeCell ref="B61:N61"/>
    <mergeCell ref="O61:P61"/>
    <mergeCell ref="Q61:T61"/>
    <mergeCell ref="U61:X61"/>
    <mergeCell ref="Y61:AB61"/>
    <mergeCell ref="AC61:AF61"/>
    <mergeCell ref="AG61:AJ61"/>
    <mergeCell ref="AK61:AN61"/>
    <mergeCell ref="AO61:AR61"/>
    <mergeCell ref="AS61:AV61"/>
    <mergeCell ref="AW61:AZ61"/>
    <mergeCell ref="B60:N60"/>
    <mergeCell ref="O60:P60"/>
    <mergeCell ref="Q60:T60"/>
    <mergeCell ref="U60:X60"/>
    <mergeCell ref="Y60:AB60"/>
    <mergeCell ref="AC60:AF60"/>
    <mergeCell ref="AG60:AJ60"/>
    <mergeCell ref="AK60:AN60"/>
    <mergeCell ref="AO60:AR60"/>
    <mergeCell ref="AS62:AV62"/>
    <mergeCell ref="AW62:AZ62"/>
    <mergeCell ref="B63:N63"/>
    <mergeCell ref="O63:P63"/>
    <mergeCell ref="Q63:T63"/>
    <mergeCell ref="U63:X63"/>
    <mergeCell ref="Y63:AB63"/>
    <mergeCell ref="AC63:AF63"/>
    <mergeCell ref="AG63:AJ63"/>
    <mergeCell ref="AK63:AN63"/>
    <mergeCell ref="AO63:AR63"/>
    <mergeCell ref="AS63:AV63"/>
    <mergeCell ref="AW63:AZ63"/>
    <mergeCell ref="B62:N62"/>
    <mergeCell ref="O62:P62"/>
    <mergeCell ref="Q62:T62"/>
    <mergeCell ref="U62:X62"/>
    <mergeCell ref="Y62:AB62"/>
    <mergeCell ref="AC62:AF62"/>
    <mergeCell ref="AG62:AJ62"/>
    <mergeCell ref="AK62:AN62"/>
    <mergeCell ref="AO62:AR62"/>
    <mergeCell ref="AS64:AV64"/>
    <mergeCell ref="AW64:AZ64"/>
    <mergeCell ref="B65:N65"/>
    <mergeCell ref="O65:P65"/>
    <mergeCell ref="Q65:T65"/>
    <mergeCell ref="U65:X65"/>
    <mergeCell ref="Y65:AB65"/>
    <mergeCell ref="AC65:AF65"/>
    <mergeCell ref="AG65:AJ65"/>
    <mergeCell ref="AK65:AN65"/>
    <mergeCell ref="AO65:AR65"/>
    <mergeCell ref="AS65:AV65"/>
    <mergeCell ref="AW65:AZ65"/>
    <mergeCell ref="B64:N64"/>
    <mergeCell ref="O64:P64"/>
    <mergeCell ref="Q64:T64"/>
    <mergeCell ref="U64:X64"/>
    <mergeCell ref="Y64:AB64"/>
    <mergeCell ref="AC64:AF64"/>
    <mergeCell ref="AG64:AJ64"/>
    <mergeCell ref="AK64:AN64"/>
    <mergeCell ref="AO64:AR64"/>
  </mergeCells>
  <pageMargins left="0.59055118110236227" right="0.39370078740157483" top="0.78740157480314965" bottom="0.78740157480314965" header="0.31496062992125984" footer="0"/>
  <pageSetup paperSize="9" scale="43" firstPageNumber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9"/>
  <sheetViews>
    <sheetView showGridLines="0" view="pageBreakPreview" topLeftCell="A16" zoomScale="110" zoomScaleNormal="100" zoomScaleSheetLayoutView="110" workbookViewId="0">
      <selection activeCell="BC17" sqref="BC17"/>
    </sheetView>
  </sheetViews>
  <sheetFormatPr defaultColWidth="0.85546875" defaultRowHeight="15"/>
  <cols>
    <col min="1" max="9" width="3.85546875" style="162" customWidth="1"/>
    <col min="10" max="10" width="6.140625" style="162" customWidth="1"/>
    <col min="11" max="11" width="4.7109375" style="162" customWidth="1"/>
    <col min="12" max="12" width="3.85546875" style="162" customWidth="1"/>
    <col min="13" max="13" width="6.28515625" style="162" customWidth="1"/>
    <col min="14" max="23" width="3.85546875" style="162" customWidth="1"/>
    <col min="24" max="24" width="4.7109375" style="162" customWidth="1"/>
    <col min="25" max="35" width="3.85546875" style="162" customWidth="1"/>
    <col min="36" max="36" width="5.28515625" style="162" customWidth="1"/>
    <col min="37" max="52" width="3.85546875" style="162" customWidth="1"/>
    <col min="53" max="53" width="9" style="162" customWidth="1"/>
    <col min="54" max="54" width="10" style="198" customWidth="1"/>
    <col min="55" max="55" width="11" style="198" customWidth="1"/>
    <col min="56" max="16384" width="0.85546875" style="198"/>
  </cols>
  <sheetData>
    <row r="1" spans="1:55" ht="42" customHeight="1">
      <c r="A1" s="1081" t="s">
        <v>1220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  <c r="BA1" s="206"/>
    </row>
    <row r="2" spans="1:55" s="199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</row>
    <row r="3" spans="1:55" ht="15" customHeight="1">
      <c r="A3" s="1075" t="s">
        <v>296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  <c r="BA3" s="207"/>
    </row>
    <row r="4" spans="1:55" ht="26.25" customHeight="1">
      <c r="A4" s="1075" t="s">
        <v>297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83" t="s">
        <v>548</v>
      </c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1083"/>
      <c r="AH4" s="1083"/>
      <c r="AI4" s="1083"/>
      <c r="AJ4" s="1083"/>
      <c r="AK4" s="1083"/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  <c r="BA4" s="208"/>
    </row>
    <row r="5" spans="1:55" ht="15" customHeight="1">
      <c r="A5" s="1075"/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209"/>
    </row>
    <row r="6" spans="1:55" s="199" customFormat="1" ht="15" customHeight="1">
      <c r="A6" s="1075" t="s">
        <v>299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64" t="s">
        <v>300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</row>
    <row r="7" spans="1:55" ht="15" customHeight="1"/>
    <row r="8" spans="1:55" s="178" customFormat="1" ht="18" customHeight="1">
      <c r="A8" s="165"/>
      <c r="B8" s="1076" t="s">
        <v>379</v>
      </c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1076"/>
      <c r="AS8" s="1076"/>
      <c r="AT8" s="1076"/>
      <c r="AU8" s="1076"/>
      <c r="AV8" s="1076"/>
      <c r="AW8" s="1076"/>
      <c r="AX8" s="1076"/>
      <c r="AY8" s="1076"/>
      <c r="AZ8" s="1076"/>
      <c r="BA8" s="165"/>
    </row>
    <row r="9" spans="1:55" s="178" customFormat="1" ht="6.7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</row>
    <row r="10" spans="1:55" s="178" customFormat="1" ht="24.95" customHeight="1">
      <c r="A10" s="165"/>
      <c r="B10" s="1052" t="s">
        <v>0</v>
      </c>
      <c r="C10" s="1052"/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3"/>
      <c r="Z10" s="1058" t="s">
        <v>302</v>
      </c>
      <c r="AA10" s="1052"/>
      <c r="AB10" s="1053"/>
      <c r="AC10" s="1061" t="s">
        <v>374</v>
      </c>
      <c r="AD10" s="1062"/>
      <c r="AE10" s="1062"/>
      <c r="AF10" s="1062"/>
      <c r="AG10" s="1062"/>
      <c r="AH10" s="1062"/>
      <c r="AI10" s="1062"/>
      <c r="AJ10" s="1062"/>
      <c r="AK10" s="1062"/>
      <c r="AL10" s="1062"/>
      <c r="AM10" s="1062"/>
      <c r="AN10" s="1062"/>
      <c r="AO10" s="1062"/>
      <c r="AP10" s="1062"/>
      <c r="AQ10" s="1062"/>
      <c r="AR10" s="1062"/>
      <c r="AS10" s="1062"/>
      <c r="AT10" s="1062"/>
      <c r="AU10" s="1062"/>
      <c r="AV10" s="1062"/>
      <c r="AW10" s="1062"/>
      <c r="AX10" s="1062"/>
      <c r="AY10" s="1062"/>
      <c r="AZ10" s="1062"/>
      <c r="BA10" s="165"/>
    </row>
    <row r="11" spans="1:55" s="178" customFormat="1" ht="24.95" customHeight="1">
      <c r="A11" s="165"/>
      <c r="B11" s="1054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5"/>
      <c r="Z11" s="1059"/>
      <c r="AA11" s="1054"/>
      <c r="AB11" s="1055"/>
      <c r="AC11" s="1058" t="s">
        <v>1221</v>
      </c>
      <c r="AD11" s="1052"/>
      <c r="AE11" s="1052"/>
      <c r="AF11" s="1052"/>
      <c r="AG11" s="1052"/>
      <c r="AH11" s="1052"/>
      <c r="AI11" s="1052"/>
      <c r="AJ11" s="1053"/>
      <c r="AK11" s="1044" t="s">
        <v>1213</v>
      </c>
      <c r="AL11" s="1044"/>
      <c r="AM11" s="1044"/>
      <c r="AN11" s="1044"/>
      <c r="AO11" s="1044"/>
      <c r="AP11" s="1044"/>
      <c r="AQ11" s="1044"/>
      <c r="AR11" s="1044"/>
      <c r="AS11" s="1052" t="s">
        <v>1214</v>
      </c>
      <c r="AT11" s="1052"/>
      <c r="AU11" s="1052"/>
      <c r="AV11" s="1052"/>
      <c r="AW11" s="1052"/>
      <c r="AX11" s="1052"/>
      <c r="AY11" s="1052"/>
      <c r="AZ11" s="1052"/>
      <c r="BA11" s="165"/>
    </row>
    <row r="12" spans="1:55" s="178" customFormat="1" ht="24.95" customHeight="1">
      <c r="A12" s="165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7"/>
      <c r="Z12" s="1060"/>
      <c r="AA12" s="1056"/>
      <c r="AB12" s="1057"/>
      <c r="AC12" s="1060"/>
      <c r="AD12" s="1056"/>
      <c r="AE12" s="1056"/>
      <c r="AF12" s="1056"/>
      <c r="AG12" s="1056"/>
      <c r="AH12" s="1056"/>
      <c r="AI12" s="1056"/>
      <c r="AJ12" s="1057"/>
      <c r="AK12" s="1044"/>
      <c r="AL12" s="1044"/>
      <c r="AM12" s="1044"/>
      <c r="AN12" s="1044"/>
      <c r="AO12" s="1044"/>
      <c r="AP12" s="1044"/>
      <c r="AQ12" s="1044"/>
      <c r="AR12" s="1044"/>
      <c r="AS12" s="1056"/>
      <c r="AT12" s="1056"/>
      <c r="AU12" s="1056"/>
      <c r="AV12" s="1056"/>
      <c r="AW12" s="1056"/>
      <c r="AX12" s="1056"/>
      <c r="AY12" s="1056"/>
      <c r="AZ12" s="1056"/>
      <c r="BA12" s="165"/>
    </row>
    <row r="13" spans="1:55" s="181" customFormat="1" ht="15" customHeight="1">
      <c r="A13" s="200"/>
      <c r="B13" s="1170">
        <v>1</v>
      </c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0"/>
      <c r="U13" s="1170"/>
      <c r="V13" s="1170"/>
      <c r="W13" s="1170"/>
      <c r="X13" s="1170"/>
      <c r="Y13" s="1171"/>
      <c r="Z13" s="1047" t="s">
        <v>307</v>
      </c>
      <c r="AA13" s="1045"/>
      <c r="AB13" s="1046"/>
      <c r="AC13" s="1047" t="s">
        <v>308</v>
      </c>
      <c r="AD13" s="1045"/>
      <c r="AE13" s="1045"/>
      <c r="AF13" s="1045"/>
      <c r="AG13" s="1045"/>
      <c r="AH13" s="1045"/>
      <c r="AI13" s="1045"/>
      <c r="AJ13" s="1046"/>
      <c r="AK13" s="1047" t="s">
        <v>309</v>
      </c>
      <c r="AL13" s="1045"/>
      <c r="AM13" s="1045"/>
      <c r="AN13" s="1045"/>
      <c r="AO13" s="1045"/>
      <c r="AP13" s="1045"/>
      <c r="AQ13" s="1045"/>
      <c r="AR13" s="1046"/>
      <c r="AS13" s="1047" t="s">
        <v>310</v>
      </c>
      <c r="AT13" s="1045"/>
      <c r="AU13" s="1045"/>
      <c r="AV13" s="1045"/>
      <c r="AW13" s="1045"/>
      <c r="AX13" s="1045"/>
      <c r="AY13" s="1045"/>
      <c r="AZ13" s="1045"/>
      <c r="BA13" s="191"/>
    </row>
    <row r="14" spans="1:55" s="181" customFormat="1" ht="15.75">
      <c r="A14" s="200"/>
      <c r="B14" s="1064" t="s">
        <v>380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1044"/>
      <c r="AM14" s="1044"/>
      <c r="AN14" s="1044"/>
      <c r="AO14" s="1044"/>
      <c r="AP14" s="1044"/>
      <c r="AQ14" s="1044"/>
      <c r="AR14" s="1044"/>
      <c r="AS14" s="1044"/>
      <c r="AT14" s="1044"/>
      <c r="AU14" s="1044"/>
      <c r="AV14" s="1044"/>
      <c r="AW14" s="1044"/>
      <c r="AX14" s="1044"/>
      <c r="AY14" s="1044"/>
      <c r="AZ14" s="1044"/>
      <c r="BA14" s="191"/>
    </row>
    <row r="15" spans="1:55" s="181" customFormat="1" ht="33" customHeight="1">
      <c r="A15" s="200"/>
      <c r="B15" s="1064" t="s">
        <v>381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44"/>
      <c r="AD15" s="1044"/>
      <c r="AE15" s="1044"/>
      <c r="AF15" s="1044"/>
      <c r="AG15" s="1044"/>
      <c r="AH15" s="1044"/>
      <c r="AI15" s="1044"/>
      <c r="AJ15" s="1044"/>
      <c r="AK15" s="1044"/>
      <c r="AL15" s="1044"/>
      <c r="AM15" s="1044"/>
      <c r="AN15" s="1044"/>
      <c r="AO15" s="1044"/>
      <c r="AP15" s="1044"/>
      <c r="AQ15" s="1044"/>
      <c r="AR15" s="1044"/>
      <c r="AS15" s="1044"/>
      <c r="AT15" s="1044"/>
      <c r="AU15" s="1044"/>
      <c r="AV15" s="1044"/>
      <c r="AW15" s="1044"/>
      <c r="AX15" s="1044"/>
      <c r="AY15" s="1044"/>
      <c r="AZ15" s="1044"/>
      <c r="BA15" s="191"/>
    </row>
    <row r="16" spans="1:55" s="182" customFormat="1" ht="15.75">
      <c r="A16" s="170"/>
      <c r="B16" s="1064" t="s">
        <v>382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41" t="s">
        <v>316</v>
      </c>
      <c r="AA16" s="1041"/>
      <c r="AB16" s="1041"/>
      <c r="AC16" s="1172">
        <f>AC35</f>
        <v>0</v>
      </c>
      <c r="AD16" s="1044"/>
      <c r="AE16" s="1044"/>
      <c r="AF16" s="1044"/>
      <c r="AG16" s="1044"/>
      <c r="AH16" s="1044"/>
      <c r="AI16" s="1044"/>
      <c r="AJ16" s="1044"/>
      <c r="AK16" s="1172">
        <f t="shared" ref="AK16" si="0">AK35</f>
        <v>0</v>
      </c>
      <c r="AL16" s="1044"/>
      <c r="AM16" s="1044"/>
      <c r="AN16" s="1044"/>
      <c r="AO16" s="1044"/>
      <c r="AP16" s="1044"/>
      <c r="AQ16" s="1044"/>
      <c r="AR16" s="1044"/>
      <c r="AS16" s="1172">
        <f t="shared" ref="AS16" si="1">AS35</f>
        <v>0</v>
      </c>
      <c r="AT16" s="1044"/>
      <c r="AU16" s="1044"/>
      <c r="AV16" s="1044"/>
      <c r="AW16" s="1044"/>
      <c r="AX16" s="1044"/>
      <c r="AY16" s="1044"/>
      <c r="AZ16" s="1044"/>
      <c r="BA16" s="656">
        <v>0</v>
      </c>
      <c r="BB16" s="656">
        <v>0</v>
      </c>
      <c r="BC16" s="656">
        <v>0</v>
      </c>
    </row>
    <row r="17" spans="1:53" s="182" customFormat="1" ht="15.75">
      <c r="A17" s="170"/>
      <c r="B17" s="1064" t="s">
        <v>383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61"/>
      <c r="AD17" s="1062"/>
      <c r="AE17" s="1062"/>
      <c r="AF17" s="1062"/>
      <c r="AG17" s="1062"/>
      <c r="AH17" s="1062"/>
      <c r="AI17" s="1062"/>
      <c r="AJ17" s="1168"/>
      <c r="AK17" s="1061"/>
      <c r="AL17" s="1062"/>
      <c r="AM17" s="1062"/>
      <c r="AN17" s="1062"/>
      <c r="AO17" s="1062"/>
      <c r="AP17" s="1062"/>
      <c r="AQ17" s="1062"/>
      <c r="AR17" s="1168"/>
      <c r="AS17" s="1061"/>
      <c r="AT17" s="1062"/>
      <c r="AU17" s="1062"/>
      <c r="AV17" s="1062"/>
      <c r="AW17" s="1062"/>
      <c r="AX17" s="1062"/>
      <c r="AY17" s="1062"/>
      <c r="AZ17" s="1168"/>
      <c r="BA17" s="170"/>
    </row>
    <row r="18" spans="1:53" s="182" customFormat="1" ht="29.25" customHeight="1">
      <c r="A18" s="170"/>
      <c r="B18" s="1064" t="s">
        <v>384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61"/>
      <c r="AD18" s="1062"/>
      <c r="AE18" s="1062"/>
      <c r="AF18" s="1062"/>
      <c r="AG18" s="1062"/>
      <c r="AH18" s="1062"/>
      <c r="AI18" s="1062"/>
      <c r="AJ18" s="1168"/>
      <c r="AK18" s="1061"/>
      <c r="AL18" s="1062"/>
      <c r="AM18" s="1062"/>
      <c r="AN18" s="1062"/>
      <c r="AO18" s="1062"/>
      <c r="AP18" s="1062"/>
      <c r="AQ18" s="1062"/>
      <c r="AR18" s="1168"/>
      <c r="AS18" s="1061"/>
      <c r="AT18" s="1062"/>
      <c r="AU18" s="1062"/>
      <c r="AV18" s="1062"/>
      <c r="AW18" s="1062"/>
      <c r="AX18" s="1062"/>
      <c r="AY18" s="1062"/>
      <c r="AZ18" s="1168"/>
      <c r="BA18" s="170"/>
    </row>
    <row r="19" spans="1:53" s="182" customFormat="1" ht="30.75" customHeight="1">
      <c r="A19" s="170"/>
      <c r="B19" s="1064" t="s">
        <v>361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108</v>
      </c>
      <c r="AA19" s="1065"/>
      <c r="AB19" s="1065"/>
      <c r="AC19" s="1042">
        <f>AC16+AC14-AC15-AC17+AC18</f>
        <v>0</v>
      </c>
      <c r="AD19" s="1042"/>
      <c r="AE19" s="1042"/>
      <c r="AF19" s="1042"/>
      <c r="AG19" s="1042"/>
      <c r="AH19" s="1042"/>
      <c r="AI19" s="1042"/>
      <c r="AJ19" s="1042"/>
      <c r="AK19" s="1042">
        <f t="shared" ref="AK19" si="2">AK16+AK14-AK15-AK17+AK18</f>
        <v>0</v>
      </c>
      <c r="AL19" s="1042"/>
      <c r="AM19" s="1042"/>
      <c r="AN19" s="1042"/>
      <c r="AO19" s="1042"/>
      <c r="AP19" s="1042"/>
      <c r="AQ19" s="1042"/>
      <c r="AR19" s="1042"/>
      <c r="AS19" s="1042">
        <f t="shared" ref="AS19" si="3">AS16+AS14-AS15-AS17+AS18</f>
        <v>0</v>
      </c>
      <c r="AT19" s="1042"/>
      <c r="AU19" s="1042"/>
      <c r="AV19" s="1042"/>
      <c r="AW19" s="1042"/>
      <c r="AX19" s="1042"/>
      <c r="AY19" s="1042"/>
      <c r="AZ19" s="1042"/>
      <c r="BA19" s="170"/>
    </row>
    <row r="20" spans="1:53" s="182" customFormat="1" ht="18" customHeight="1">
      <c r="A20" s="170"/>
      <c r="B20" s="1169" t="s">
        <v>385</v>
      </c>
      <c r="C20" s="1169"/>
      <c r="D20" s="1169"/>
      <c r="E20" s="1169"/>
      <c r="F20" s="1169"/>
      <c r="G20" s="1169"/>
      <c r="H20" s="1169"/>
      <c r="I20" s="1169"/>
      <c r="J20" s="1169"/>
      <c r="K20" s="1169"/>
      <c r="L20" s="1169"/>
      <c r="M20" s="1169"/>
      <c r="N20" s="1169"/>
      <c r="O20" s="1169"/>
      <c r="P20" s="1169"/>
      <c r="Q20" s="1169"/>
      <c r="R20" s="1169"/>
      <c r="S20" s="1169"/>
      <c r="T20" s="1169"/>
      <c r="U20" s="210"/>
      <c r="V20" s="210"/>
      <c r="W20" s="210"/>
      <c r="X20" s="210"/>
      <c r="Y20" s="210"/>
      <c r="Z20" s="211"/>
      <c r="AA20" s="211"/>
      <c r="AB20" s="211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170"/>
    </row>
    <row r="21" spans="1:53" s="182" customFormat="1" ht="18" customHeight="1">
      <c r="A21" s="170"/>
      <c r="B21" s="1137" t="s">
        <v>386</v>
      </c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8"/>
      <c r="AO21" s="1138"/>
      <c r="AP21" s="1138"/>
      <c r="AQ21" s="1138"/>
      <c r="AR21" s="1138"/>
      <c r="AS21" s="1138"/>
      <c r="AT21" s="1138"/>
      <c r="AU21" s="1138"/>
      <c r="AV21" s="1138"/>
      <c r="AW21" s="1138"/>
      <c r="AX21" s="1138"/>
      <c r="AY21" s="1138"/>
      <c r="AZ21" s="1138"/>
      <c r="BA21" s="170"/>
    </row>
    <row r="22" spans="1:53" s="178" customFormat="1" ht="15" customHeight="1">
      <c r="A22" s="165"/>
      <c r="B22" s="176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65"/>
    </row>
    <row r="23" spans="1:53" s="165" customFormat="1" ht="18" customHeight="1">
      <c r="B23" s="1051" t="s">
        <v>387</v>
      </c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1"/>
      <c r="AL23" s="1051"/>
      <c r="AM23" s="1051"/>
      <c r="AN23" s="1051"/>
      <c r="AO23" s="1051"/>
      <c r="AP23" s="1051"/>
      <c r="AQ23" s="1051"/>
      <c r="AR23" s="1051"/>
      <c r="AS23" s="1051"/>
      <c r="AT23" s="1051"/>
      <c r="AU23" s="1051"/>
      <c r="AV23" s="1051"/>
      <c r="AW23" s="1051"/>
      <c r="AX23" s="1051"/>
      <c r="AY23" s="1051"/>
      <c r="AZ23" s="1051"/>
    </row>
    <row r="24" spans="1:53" s="178" customFormat="1" ht="8.1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1:53" s="178" customFormat="1" ht="18.75" customHeight="1">
      <c r="A25" s="177"/>
      <c r="B25" s="1052" t="s">
        <v>0</v>
      </c>
      <c r="C25" s="1052"/>
      <c r="D25" s="1052"/>
      <c r="E25" s="1052"/>
      <c r="F25" s="1052"/>
      <c r="G25" s="1052"/>
      <c r="H25" s="1052"/>
      <c r="I25" s="1052"/>
      <c r="J25" s="1052"/>
      <c r="K25" s="10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3"/>
      <c r="Z25" s="1058" t="s">
        <v>302</v>
      </c>
      <c r="AA25" s="1052"/>
      <c r="AB25" s="1053"/>
      <c r="AC25" s="1061" t="s">
        <v>325</v>
      </c>
      <c r="AD25" s="1062"/>
      <c r="AE25" s="1062"/>
      <c r="AF25" s="1062"/>
      <c r="AG25" s="1062"/>
      <c r="AH25" s="1062"/>
      <c r="AI25" s="1062"/>
      <c r="AJ25" s="1062"/>
      <c r="AK25" s="1062"/>
      <c r="AL25" s="1062"/>
      <c r="AM25" s="1062"/>
      <c r="AN25" s="1062"/>
      <c r="AO25" s="1062"/>
      <c r="AP25" s="1062"/>
      <c r="AQ25" s="1062"/>
      <c r="AR25" s="1062"/>
      <c r="AS25" s="1062"/>
      <c r="AT25" s="1062"/>
      <c r="AU25" s="1062"/>
      <c r="AV25" s="1062"/>
      <c r="AW25" s="1062"/>
      <c r="AX25" s="1062"/>
      <c r="AY25" s="1062"/>
      <c r="AZ25" s="1062"/>
      <c r="BA25" s="177"/>
    </row>
    <row r="26" spans="1:53" s="178" customFormat="1" ht="24.95" customHeight="1">
      <c r="A26" s="177"/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5"/>
      <c r="Z26" s="1059"/>
      <c r="AA26" s="1054"/>
      <c r="AB26" s="1055"/>
      <c r="AC26" s="1058" t="s">
        <v>1221</v>
      </c>
      <c r="AD26" s="1052"/>
      <c r="AE26" s="1052"/>
      <c r="AF26" s="1052"/>
      <c r="AG26" s="1052"/>
      <c r="AH26" s="1052"/>
      <c r="AI26" s="1052"/>
      <c r="AJ26" s="1053"/>
      <c r="AK26" s="1044" t="s">
        <v>1213</v>
      </c>
      <c r="AL26" s="1044"/>
      <c r="AM26" s="1044"/>
      <c r="AN26" s="1044"/>
      <c r="AO26" s="1044"/>
      <c r="AP26" s="1044"/>
      <c r="AQ26" s="1044"/>
      <c r="AR26" s="1044"/>
      <c r="AS26" s="1052" t="s">
        <v>1214</v>
      </c>
      <c r="AT26" s="1052"/>
      <c r="AU26" s="1052"/>
      <c r="AV26" s="1052"/>
      <c r="AW26" s="1052"/>
      <c r="AX26" s="1052"/>
      <c r="AY26" s="1052"/>
      <c r="AZ26" s="1052"/>
      <c r="BA26" s="177"/>
    </row>
    <row r="27" spans="1:53" s="178" customFormat="1" ht="24.95" customHeight="1">
      <c r="A27" s="177"/>
      <c r="B27" s="1056"/>
      <c r="C27" s="1056"/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6"/>
      <c r="R27" s="1056"/>
      <c r="S27" s="1056"/>
      <c r="T27" s="1056"/>
      <c r="U27" s="1056"/>
      <c r="V27" s="1056"/>
      <c r="W27" s="1056"/>
      <c r="X27" s="1056"/>
      <c r="Y27" s="1057"/>
      <c r="Z27" s="1060"/>
      <c r="AA27" s="1056"/>
      <c r="AB27" s="1057"/>
      <c r="AC27" s="1060"/>
      <c r="AD27" s="1056"/>
      <c r="AE27" s="1056"/>
      <c r="AF27" s="1056"/>
      <c r="AG27" s="1056"/>
      <c r="AH27" s="1056"/>
      <c r="AI27" s="1056"/>
      <c r="AJ27" s="1057"/>
      <c r="AK27" s="1044"/>
      <c r="AL27" s="1044"/>
      <c r="AM27" s="1044"/>
      <c r="AN27" s="1044"/>
      <c r="AO27" s="1044"/>
      <c r="AP27" s="1044"/>
      <c r="AQ27" s="1044"/>
      <c r="AR27" s="1044"/>
      <c r="AS27" s="1056"/>
      <c r="AT27" s="1056"/>
      <c r="AU27" s="1056"/>
      <c r="AV27" s="1056"/>
      <c r="AW27" s="1056"/>
      <c r="AX27" s="1056"/>
      <c r="AY27" s="1056"/>
      <c r="AZ27" s="1056"/>
      <c r="BA27" s="177"/>
    </row>
    <row r="28" spans="1:53" s="181" customFormat="1" ht="15" customHeight="1">
      <c r="A28" s="179"/>
      <c r="B28" s="1045">
        <v>1</v>
      </c>
      <c r="C28" s="1045"/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  <c r="P28" s="1045"/>
      <c r="Q28" s="1045"/>
      <c r="R28" s="1045"/>
      <c r="S28" s="1045"/>
      <c r="T28" s="1045"/>
      <c r="U28" s="1045"/>
      <c r="V28" s="1045"/>
      <c r="W28" s="1045"/>
      <c r="X28" s="1045"/>
      <c r="Y28" s="1046"/>
      <c r="Z28" s="1047" t="s">
        <v>307</v>
      </c>
      <c r="AA28" s="1045"/>
      <c r="AB28" s="1045"/>
      <c r="AC28" s="1047" t="s">
        <v>308</v>
      </c>
      <c r="AD28" s="1045"/>
      <c r="AE28" s="1045"/>
      <c r="AF28" s="1045"/>
      <c r="AG28" s="1045"/>
      <c r="AH28" s="1045"/>
      <c r="AI28" s="1045"/>
      <c r="AJ28" s="1046"/>
      <c r="AK28" s="1047" t="s">
        <v>309</v>
      </c>
      <c r="AL28" s="1045"/>
      <c r="AM28" s="1045"/>
      <c r="AN28" s="1045"/>
      <c r="AO28" s="1045"/>
      <c r="AP28" s="1045"/>
      <c r="AQ28" s="1045"/>
      <c r="AR28" s="1046"/>
      <c r="AS28" s="1047" t="s">
        <v>310</v>
      </c>
      <c r="AT28" s="1045"/>
      <c r="AU28" s="1045"/>
      <c r="AV28" s="1045"/>
      <c r="AW28" s="1045"/>
      <c r="AX28" s="1045"/>
      <c r="AY28" s="1045"/>
      <c r="AZ28" s="1045"/>
      <c r="BA28" s="180"/>
    </row>
    <row r="29" spans="1:53" s="182" customFormat="1" ht="49.5" customHeight="1">
      <c r="A29" s="177"/>
      <c r="B29" s="1043" t="s">
        <v>388</v>
      </c>
      <c r="C29" s="1043"/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3"/>
      <c r="O29" s="1043"/>
      <c r="P29" s="1043"/>
      <c r="Q29" s="1043"/>
      <c r="R29" s="1043"/>
      <c r="S29" s="1043"/>
      <c r="T29" s="1043"/>
      <c r="U29" s="1043"/>
      <c r="V29" s="1043"/>
      <c r="W29" s="1043"/>
      <c r="X29" s="1043"/>
      <c r="Y29" s="1043"/>
      <c r="Z29" s="1041" t="s">
        <v>312</v>
      </c>
      <c r="AA29" s="1041"/>
      <c r="AB29" s="1041"/>
      <c r="AC29" s="1165">
        <f>Y44</f>
        <v>0</v>
      </c>
      <c r="AD29" s="1165"/>
      <c r="AE29" s="1165"/>
      <c r="AF29" s="1165"/>
      <c r="AG29" s="1165"/>
      <c r="AH29" s="1165"/>
      <c r="AI29" s="1165"/>
      <c r="AJ29" s="1165"/>
      <c r="AK29" s="1165">
        <f>AK44</f>
        <v>0</v>
      </c>
      <c r="AL29" s="1165"/>
      <c r="AM29" s="1165"/>
      <c r="AN29" s="1165"/>
      <c r="AO29" s="1165"/>
      <c r="AP29" s="1165"/>
      <c r="AQ29" s="1165"/>
      <c r="AR29" s="1165"/>
      <c r="AS29" s="1165">
        <f>AW44</f>
        <v>0</v>
      </c>
      <c r="AT29" s="1165"/>
      <c r="AU29" s="1165"/>
      <c r="AV29" s="1165"/>
      <c r="AW29" s="1165"/>
      <c r="AX29" s="1165"/>
      <c r="AY29" s="1165"/>
      <c r="AZ29" s="1165"/>
      <c r="BA29" s="177"/>
    </row>
    <row r="30" spans="1:53" s="182" customFormat="1" ht="32.25" customHeight="1">
      <c r="A30" s="177"/>
      <c r="B30" s="1043" t="s">
        <v>389</v>
      </c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1" t="s">
        <v>314</v>
      </c>
      <c r="AA30" s="1041"/>
      <c r="AB30" s="1041"/>
      <c r="AC30" s="1165">
        <f>Y53</f>
        <v>0</v>
      </c>
      <c r="AD30" s="1165"/>
      <c r="AE30" s="1165"/>
      <c r="AF30" s="1165"/>
      <c r="AG30" s="1165"/>
      <c r="AH30" s="1165"/>
      <c r="AI30" s="1165"/>
      <c r="AJ30" s="1165"/>
      <c r="AK30" s="1165">
        <f>AK53</f>
        <v>0</v>
      </c>
      <c r="AL30" s="1165"/>
      <c r="AM30" s="1165"/>
      <c r="AN30" s="1165"/>
      <c r="AO30" s="1165"/>
      <c r="AP30" s="1165"/>
      <c r="AQ30" s="1165"/>
      <c r="AR30" s="1165"/>
      <c r="AS30" s="1165">
        <f>AW53</f>
        <v>0</v>
      </c>
      <c r="AT30" s="1165"/>
      <c r="AU30" s="1165"/>
      <c r="AV30" s="1165"/>
      <c r="AW30" s="1165"/>
      <c r="AX30" s="1165"/>
      <c r="AY30" s="1165"/>
      <c r="AZ30" s="1165"/>
      <c r="BA30" s="177"/>
    </row>
    <row r="31" spans="1:53" s="182" customFormat="1" ht="19.5" customHeight="1">
      <c r="A31" s="177"/>
      <c r="B31" s="1043" t="s">
        <v>390</v>
      </c>
      <c r="C31" s="1043"/>
      <c r="D31" s="1043"/>
      <c r="E31" s="1043"/>
      <c r="F31" s="1043"/>
      <c r="G31" s="1043"/>
      <c r="H31" s="1043"/>
      <c r="I31" s="1043"/>
      <c r="J31" s="1043"/>
      <c r="K31" s="1043"/>
      <c r="L31" s="1043"/>
      <c r="M31" s="1043"/>
      <c r="N31" s="1043"/>
      <c r="O31" s="1043"/>
      <c r="P31" s="1043"/>
      <c r="Q31" s="1043"/>
      <c r="R31" s="1043"/>
      <c r="S31" s="1043"/>
      <c r="T31" s="1043"/>
      <c r="U31" s="1043"/>
      <c r="V31" s="1043"/>
      <c r="W31" s="1043"/>
      <c r="X31" s="1043"/>
      <c r="Y31" s="1043"/>
      <c r="Z31" s="1041" t="s">
        <v>316</v>
      </c>
      <c r="AA31" s="1041"/>
      <c r="AB31" s="1041"/>
      <c r="AC31" s="1165">
        <f>Y62</f>
        <v>0</v>
      </c>
      <c r="AD31" s="1165"/>
      <c r="AE31" s="1165"/>
      <c r="AF31" s="1165"/>
      <c r="AG31" s="1165"/>
      <c r="AH31" s="1165"/>
      <c r="AI31" s="1165"/>
      <c r="AJ31" s="1165"/>
      <c r="AK31" s="1165">
        <f>AK62</f>
        <v>0</v>
      </c>
      <c r="AL31" s="1165"/>
      <c r="AM31" s="1165"/>
      <c r="AN31" s="1165"/>
      <c r="AO31" s="1165"/>
      <c r="AP31" s="1165"/>
      <c r="AQ31" s="1165"/>
      <c r="AR31" s="1165"/>
      <c r="AS31" s="1165">
        <f>AW62</f>
        <v>0</v>
      </c>
      <c r="AT31" s="1165"/>
      <c r="AU31" s="1165"/>
      <c r="AV31" s="1165"/>
      <c r="AW31" s="1165"/>
      <c r="AX31" s="1165"/>
      <c r="AY31" s="1165"/>
      <c r="AZ31" s="1165"/>
      <c r="BA31" s="177"/>
    </row>
    <row r="32" spans="1:53" s="182" customFormat="1" ht="18" customHeight="1">
      <c r="A32" s="177"/>
      <c r="B32" s="1043" t="s">
        <v>391</v>
      </c>
      <c r="C32" s="1043"/>
      <c r="D32" s="1043"/>
      <c r="E32" s="1043"/>
      <c r="F32" s="1043"/>
      <c r="G32" s="1043"/>
      <c r="H32" s="1043"/>
      <c r="I32" s="1043"/>
      <c r="J32" s="1043"/>
      <c r="K32" s="1043"/>
      <c r="L32" s="1043"/>
      <c r="M32" s="1043"/>
      <c r="N32" s="1043"/>
      <c r="O32" s="1043"/>
      <c r="P32" s="1043"/>
      <c r="Q32" s="1043"/>
      <c r="R32" s="1043"/>
      <c r="S32" s="1043"/>
      <c r="T32" s="1043"/>
      <c r="U32" s="1043"/>
      <c r="V32" s="1043"/>
      <c r="W32" s="1043"/>
      <c r="X32" s="1043"/>
      <c r="Y32" s="1043"/>
      <c r="Z32" s="1041" t="s">
        <v>318</v>
      </c>
      <c r="AA32" s="1041"/>
      <c r="AB32" s="1041"/>
      <c r="AC32" s="1165">
        <f>Y71</f>
        <v>0</v>
      </c>
      <c r="AD32" s="1165"/>
      <c r="AE32" s="1165"/>
      <c r="AF32" s="1165"/>
      <c r="AG32" s="1165"/>
      <c r="AH32" s="1165"/>
      <c r="AI32" s="1165"/>
      <c r="AJ32" s="1165"/>
      <c r="AK32" s="1165">
        <f>AK71</f>
        <v>0</v>
      </c>
      <c r="AL32" s="1165"/>
      <c r="AM32" s="1165"/>
      <c r="AN32" s="1165"/>
      <c r="AO32" s="1165"/>
      <c r="AP32" s="1165"/>
      <c r="AQ32" s="1165"/>
      <c r="AR32" s="1165"/>
      <c r="AS32" s="1165">
        <f>AW71</f>
        <v>0</v>
      </c>
      <c r="AT32" s="1165"/>
      <c r="AU32" s="1165"/>
      <c r="AV32" s="1165"/>
      <c r="AW32" s="1165"/>
      <c r="AX32" s="1165"/>
      <c r="AY32" s="1165"/>
      <c r="AZ32" s="1165"/>
      <c r="BA32" s="177"/>
    </row>
    <row r="33" spans="1:53" s="182" customFormat="1" ht="18.75" customHeight="1">
      <c r="A33" s="177"/>
      <c r="B33" s="1043" t="s">
        <v>392</v>
      </c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1" t="s">
        <v>320</v>
      </c>
      <c r="AA33" s="1041"/>
      <c r="AB33" s="1041"/>
      <c r="AC33" s="1165">
        <f>Y80</f>
        <v>0</v>
      </c>
      <c r="AD33" s="1165"/>
      <c r="AE33" s="1165"/>
      <c r="AF33" s="1165"/>
      <c r="AG33" s="1165"/>
      <c r="AH33" s="1165"/>
      <c r="AI33" s="1165"/>
      <c r="AJ33" s="1165"/>
      <c r="AK33" s="1165">
        <f>AK80</f>
        <v>0</v>
      </c>
      <c r="AL33" s="1165"/>
      <c r="AM33" s="1165"/>
      <c r="AN33" s="1165"/>
      <c r="AO33" s="1165"/>
      <c r="AP33" s="1165"/>
      <c r="AQ33" s="1165"/>
      <c r="AR33" s="1165"/>
      <c r="AS33" s="1165">
        <f>AW80</f>
        <v>0</v>
      </c>
      <c r="AT33" s="1165"/>
      <c r="AU33" s="1165"/>
      <c r="AV33" s="1165"/>
      <c r="AW33" s="1165"/>
      <c r="AX33" s="1165"/>
      <c r="AY33" s="1165"/>
      <c r="AZ33" s="1165"/>
      <c r="BA33" s="177"/>
    </row>
    <row r="34" spans="1:53" s="182" customFormat="1" ht="19.5" customHeight="1">
      <c r="A34" s="177"/>
      <c r="B34" s="1043" t="s">
        <v>393</v>
      </c>
      <c r="C34" s="1043"/>
      <c r="D34" s="1043"/>
      <c r="E34" s="1043"/>
      <c r="F34" s="1043"/>
      <c r="G34" s="1043"/>
      <c r="H34" s="1043"/>
      <c r="I34" s="1043"/>
      <c r="J34" s="1043"/>
      <c r="K34" s="1043"/>
      <c r="L34" s="1043"/>
      <c r="M34" s="1043"/>
      <c r="N34" s="1043"/>
      <c r="O34" s="1043"/>
      <c r="P34" s="1043"/>
      <c r="Q34" s="1043"/>
      <c r="R34" s="1043"/>
      <c r="S34" s="1043"/>
      <c r="T34" s="1043"/>
      <c r="U34" s="1043"/>
      <c r="V34" s="1043"/>
      <c r="W34" s="1043"/>
      <c r="X34" s="1043"/>
      <c r="Y34" s="1043"/>
      <c r="Z34" s="1041" t="s">
        <v>322</v>
      </c>
      <c r="AA34" s="1041"/>
      <c r="AB34" s="1041"/>
      <c r="AC34" s="1165">
        <f>Y89</f>
        <v>0</v>
      </c>
      <c r="AD34" s="1165"/>
      <c r="AE34" s="1165"/>
      <c r="AF34" s="1165"/>
      <c r="AG34" s="1165"/>
      <c r="AH34" s="1165"/>
      <c r="AI34" s="1165"/>
      <c r="AJ34" s="1165"/>
      <c r="AK34" s="1165">
        <f>AK89</f>
        <v>0</v>
      </c>
      <c r="AL34" s="1165"/>
      <c r="AM34" s="1165"/>
      <c r="AN34" s="1165"/>
      <c r="AO34" s="1165"/>
      <c r="AP34" s="1165"/>
      <c r="AQ34" s="1165"/>
      <c r="AR34" s="1165"/>
      <c r="AS34" s="1165">
        <f>AW89</f>
        <v>0</v>
      </c>
      <c r="AT34" s="1165"/>
      <c r="AU34" s="1165"/>
      <c r="AV34" s="1165"/>
      <c r="AW34" s="1165"/>
      <c r="AX34" s="1165"/>
      <c r="AY34" s="1165"/>
      <c r="AZ34" s="1165"/>
      <c r="BA34" s="177"/>
    </row>
    <row r="35" spans="1:53" s="178" customFormat="1" ht="18" customHeight="1">
      <c r="A35" s="177"/>
      <c r="B35" s="1166" t="s">
        <v>338</v>
      </c>
      <c r="C35" s="1167"/>
      <c r="D35" s="1167"/>
      <c r="E35" s="1167"/>
      <c r="F35" s="1167"/>
      <c r="G35" s="1167"/>
      <c r="H35" s="1167"/>
      <c r="I35" s="1167"/>
      <c r="J35" s="1167"/>
      <c r="K35" s="1167"/>
      <c r="L35" s="1167"/>
      <c r="M35" s="1167"/>
      <c r="N35" s="1167"/>
      <c r="O35" s="1167"/>
      <c r="P35" s="1167"/>
      <c r="Q35" s="1167"/>
      <c r="R35" s="1167"/>
      <c r="S35" s="1167"/>
      <c r="T35" s="1167"/>
      <c r="U35" s="1167"/>
      <c r="V35" s="1167"/>
      <c r="W35" s="1167"/>
      <c r="X35" s="1167"/>
      <c r="Y35" s="1167"/>
      <c r="Z35" s="1041" t="s">
        <v>339</v>
      </c>
      <c r="AA35" s="1041"/>
      <c r="AB35" s="1041"/>
      <c r="AC35" s="1042">
        <f>SUM(AC29:AJ34)</f>
        <v>0</v>
      </c>
      <c r="AD35" s="1042"/>
      <c r="AE35" s="1042"/>
      <c r="AF35" s="1042"/>
      <c r="AG35" s="1042"/>
      <c r="AH35" s="1042"/>
      <c r="AI35" s="1042"/>
      <c r="AJ35" s="1042"/>
      <c r="AK35" s="1042">
        <f t="shared" ref="AK35" si="4">SUM(AK29:AR34)</f>
        <v>0</v>
      </c>
      <c r="AL35" s="1042"/>
      <c r="AM35" s="1042"/>
      <c r="AN35" s="1042"/>
      <c r="AO35" s="1042"/>
      <c r="AP35" s="1042"/>
      <c r="AQ35" s="1042"/>
      <c r="AR35" s="1042"/>
      <c r="AS35" s="1042">
        <f t="shared" ref="AS35" si="5">SUM(AS29:AZ34)</f>
        <v>0</v>
      </c>
      <c r="AT35" s="1042"/>
      <c r="AU35" s="1042"/>
      <c r="AV35" s="1042"/>
      <c r="AW35" s="1042"/>
      <c r="AX35" s="1042"/>
      <c r="AY35" s="1042"/>
      <c r="AZ35" s="1042"/>
      <c r="BA35" s="177"/>
    </row>
    <row r="36" spans="1:53" s="182" customFormat="1" ht="18" customHeight="1">
      <c r="A36" s="213"/>
      <c r="B36" s="170"/>
      <c r="C36" s="170"/>
      <c r="D36" s="1164"/>
      <c r="E36" s="1164"/>
      <c r="F36" s="170"/>
      <c r="G36" s="170"/>
      <c r="H36" s="1164"/>
      <c r="I36" s="1164"/>
      <c r="J36" s="1164"/>
      <c r="K36" s="1164"/>
      <c r="L36" s="1164"/>
      <c r="M36" s="1164"/>
      <c r="N36" s="170"/>
      <c r="O36" s="170"/>
      <c r="P36" s="170"/>
      <c r="Q36" s="1164"/>
      <c r="R36" s="1164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</row>
    <row r="37" spans="1:53">
      <c r="B37" s="214" t="s">
        <v>394</v>
      </c>
    </row>
    <row r="38" spans="1:53" ht="6" customHeight="1">
      <c r="B38" s="214"/>
    </row>
    <row r="39" spans="1:53" ht="26.25" customHeight="1">
      <c r="B39" s="1020" t="s">
        <v>0</v>
      </c>
      <c r="C39" s="1020"/>
      <c r="D39" s="1020"/>
      <c r="E39" s="1020"/>
      <c r="F39" s="1020"/>
      <c r="G39" s="1020"/>
      <c r="H39" s="1020"/>
      <c r="I39" s="1020"/>
      <c r="J39" s="1020"/>
      <c r="K39" s="1020"/>
      <c r="L39" s="1020"/>
      <c r="M39" s="1020"/>
      <c r="N39" s="1021"/>
      <c r="O39" s="1019" t="s">
        <v>1</v>
      </c>
      <c r="P39" s="1021"/>
      <c r="Q39" s="1008" t="s">
        <v>1215</v>
      </c>
      <c r="R39" s="1009"/>
      <c r="S39" s="1009"/>
      <c r="T39" s="1009"/>
      <c r="U39" s="1009"/>
      <c r="V39" s="1009"/>
      <c r="W39" s="1009"/>
      <c r="X39" s="1009"/>
      <c r="Y39" s="1009"/>
      <c r="Z39" s="1009"/>
      <c r="AA39" s="1009"/>
      <c r="AB39" s="1010"/>
      <c r="AC39" s="1008" t="s">
        <v>1216</v>
      </c>
      <c r="AD39" s="1009"/>
      <c r="AE39" s="1009"/>
      <c r="AF39" s="1009"/>
      <c r="AG39" s="1009"/>
      <c r="AH39" s="1009"/>
      <c r="AI39" s="1009"/>
      <c r="AJ39" s="1009"/>
      <c r="AK39" s="1009"/>
      <c r="AL39" s="1009"/>
      <c r="AM39" s="1009"/>
      <c r="AN39" s="1010"/>
      <c r="AO39" s="1008" t="s">
        <v>1217</v>
      </c>
      <c r="AP39" s="1009"/>
      <c r="AQ39" s="1009"/>
      <c r="AR39" s="1009"/>
      <c r="AS39" s="1009"/>
      <c r="AT39" s="1009"/>
      <c r="AU39" s="1009"/>
      <c r="AV39" s="1009"/>
      <c r="AW39" s="1009"/>
      <c r="AX39" s="1009"/>
      <c r="AY39" s="1009"/>
      <c r="AZ39" s="1009"/>
    </row>
    <row r="40" spans="1:53" ht="88.5" customHeight="1">
      <c r="B40" s="1024"/>
      <c r="C40" s="1024"/>
      <c r="D40" s="1024"/>
      <c r="E40" s="1024"/>
      <c r="F40" s="1024"/>
      <c r="G40" s="1024"/>
      <c r="H40" s="1024"/>
      <c r="I40" s="1024"/>
      <c r="J40" s="1024"/>
      <c r="K40" s="1024"/>
      <c r="L40" s="1024"/>
      <c r="M40" s="1024"/>
      <c r="N40" s="1025"/>
      <c r="O40" s="1063"/>
      <c r="P40" s="1025"/>
      <c r="Q40" s="1008" t="s">
        <v>395</v>
      </c>
      <c r="R40" s="1009"/>
      <c r="S40" s="1009"/>
      <c r="T40" s="1010"/>
      <c r="U40" s="1008" t="s">
        <v>396</v>
      </c>
      <c r="V40" s="1009"/>
      <c r="W40" s="1009"/>
      <c r="X40" s="1010"/>
      <c r="Y40" s="1008" t="s">
        <v>397</v>
      </c>
      <c r="Z40" s="1009"/>
      <c r="AA40" s="1009"/>
      <c r="AB40" s="1010"/>
      <c r="AC40" s="1008" t="s">
        <v>395</v>
      </c>
      <c r="AD40" s="1009"/>
      <c r="AE40" s="1009"/>
      <c r="AF40" s="1010"/>
      <c r="AG40" s="1008" t="s">
        <v>396</v>
      </c>
      <c r="AH40" s="1009"/>
      <c r="AI40" s="1009"/>
      <c r="AJ40" s="1010"/>
      <c r="AK40" s="1008" t="s">
        <v>397</v>
      </c>
      <c r="AL40" s="1009"/>
      <c r="AM40" s="1009"/>
      <c r="AN40" s="1010"/>
      <c r="AO40" s="1008" t="s">
        <v>395</v>
      </c>
      <c r="AP40" s="1009"/>
      <c r="AQ40" s="1009"/>
      <c r="AR40" s="1010"/>
      <c r="AS40" s="1008" t="s">
        <v>396</v>
      </c>
      <c r="AT40" s="1009"/>
      <c r="AU40" s="1009"/>
      <c r="AV40" s="1010"/>
      <c r="AW40" s="1008" t="s">
        <v>397</v>
      </c>
      <c r="AX40" s="1009"/>
      <c r="AY40" s="1009"/>
      <c r="AZ40" s="1009"/>
    </row>
    <row r="41" spans="1:53" ht="15.75" thickBot="1">
      <c r="B41" s="1037">
        <v>1</v>
      </c>
      <c r="C41" s="1037"/>
      <c r="D41" s="1037"/>
      <c r="E41" s="1037"/>
      <c r="F41" s="1037"/>
      <c r="G41" s="1037"/>
      <c r="H41" s="1037"/>
      <c r="I41" s="1037"/>
      <c r="J41" s="1037"/>
      <c r="K41" s="1037"/>
      <c r="L41" s="1037"/>
      <c r="M41" s="1037"/>
      <c r="N41" s="1038"/>
      <c r="O41" s="1158">
        <v>2</v>
      </c>
      <c r="P41" s="1038"/>
      <c r="Q41" s="1031">
        <v>3</v>
      </c>
      <c r="R41" s="1032"/>
      <c r="S41" s="1032"/>
      <c r="T41" s="1033"/>
      <c r="U41" s="1031">
        <v>4</v>
      </c>
      <c r="V41" s="1032"/>
      <c r="W41" s="1032"/>
      <c r="X41" s="1033"/>
      <c r="Y41" s="1031">
        <v>5</v>
      </c>
      <c r="Z41" s="1032"/>
      <c r="AA41" s="1032"/>
      <c r="AB41" s="1033"/>
      <c r="AC41" s="1031">
        <v>6</v>
      </c>
      <c r="AD41" s="1032"/>
      <c r="AE41" s="1032"/>
      <c r="AF41" s="1033"/>
      <c r="AG41" s="1031">
        <v>7</v>
      </c>
      <c r="AH41" s="1032"/>
      <c r="AI41" s="1032"/>
      <c r="AJ41" s="1033"/>
      <c r="AK41" s="1031">
        <v>8</v>
      </c>
      <c r="AL41" s="1032"/>
      <c r="AM41" s="1032"/>
      <c r="AN41" s="1033"/>
      <c r="AO41" s="1031">
        <v>9</v>
      </c>
      <c r="AP41" s="1032"/>
      <c r="AQ41" s="1032"/>
      <c r="AR41" s="1033"/>
      <c r="AS41" s="1031">
        <v>10</v>
      </c>
      <c r="AT41" s="1032"/>
      <c r="AU41" s="1032"/>
      <c r="AV41" s="1033"/>
      <c r="AW41" s="1031">
        <v>11</v>
      </c>
      <c r="AX41" s="1032"/>
      <c r="AY41" s="1032"/>
      <c r="AZ41" s="1032"/>
    </row>
    <row r="42" spans="1:53" ht="74.25" customHeight="1">
      <c r="B42" s="1162" t="s">
        <v>398</v>
      </c>
      <c r="C42" s="1162"/>
      <c r="D42" s="1162"/>
      <c r="E42" s="1162"/>
      <c r="F42" s="1162"/>
      <c r="G42" s="1162"/>
      <c r="H42" s="1162"/>
      <c r="I42" s="1162"/>
      <c r="J42" s="1162"/>
      <c r="K42" s="1162"/>
      <c r="L42" s="1162"/>
      <c r="M42" s="1162"/>
      <c r="N42" s="1163"/>
      <c r="O42" s="1098" t="s">
        <v>312</v>
      </c>
      <c r="P42" s="1099"/>
      <c r="Q42" s="1100" t="s">
        <v>6</v>
      </c>
      <c r="R42" s="1101"/>
      <c r="S42" s="1101"/>
      <c r="T42" s="1102"/>
      <c r="U42" s="1100" t="s">
        <v>6</v>
      </c>
      <c r="V42" s="1101"/>
      <c r="W42" s="1101"/>
      <c r="X42" s="1102"/>
      <c r="Y42" s="1100"/>
      <c r="Z42" s="1101"/>
      <c r="AA42" s="1101"/>
      <c r="AB42" s="1102"/>
      <c r="AC42" s="1100" t="s">
        <v>6</v>
      </c>
      <c r="AD42" s="1101"/>
      <c r="AE42" s="1101"/>
      <c r="AF42" s="1102"/>
      <c r="AG42" s="1100" t="s">
        <v>6</v>
      </c>
      <c r="AH42" s="1101"/>
      <c r="AI42" s="1101"/>
      <c r="AJ42" s="1102"/>
      <c r="AK42" s="1100"/>
      <c r="AL42" s="1101"/>
      <c r="AM42" s="1101"/>
      <c r="AN42" s="1102"/>
      <c r="AO42" s="1100" t="s">
        <v>6</v>
      </c>
      <c r="AP42" s="1101"/>
      <c r="AQ42" s="1101"/>
      <c r="AR42" s="1102"/>
      <c r="AS42" s="1100" t="s">
        <v>6</v>
      </c>
      <c r="AT42" s="1101"/>
      <c r="AU42" s="1101"/>
      <c r="AV42" s="1102"/>
      <c r="AW42" s="1100"/>
      <c r="AX42" s="1101"/>
      <c r="AY42" s="1101"/>
      <c r="AZ42" s="1159"/>
    </row>
    <row r="43" spans="1:53" ht="36" customHeight="1">
      <c r="B43" s="1152" t="s">
        <v>50</v>
      </c>
      <c r="C43" s="1152"/>
      <c r="D43" s="1152"/>
      <c r="E43" s="1152"/>
      <c r="F43" s="1152"/>
      <c r="G43" s="1152"/>
      <c r="H43" s="1152"/>
      <c r="I43" s="1152"/>
      <c r="J43" s="1152"/>
      <c r="K43" s="1152"/>
      <c r="L43" s="1152"/>
      <c r="M43" s="1152"/>
      <c r="N43" s="1153"/>
      <c r="O43" s="1092" t="s">
        <v>349</v>
      </c>
      <c r="P43" s="1093"/>
      <c r="Q43" s="1094"/>
      <c r="R43" s="1095"/>
      <c r="S43" s="1095"/>
      <c r="T43" s="1096"/>
      <c r="U43" s="1094"/>
      <c r="V43" s="1095"/>
      <c r="W43" s="1095"/>
      <c r="X43" s="1096"/>
      <c r="Y43" s="1094"/>
      <c r="Z43" s="1095"/>
      <c r="AA43" s="1095"/>
      <c r="AB43" s="1096"/>
      <c r="AC43" s="1094"/>
      <c r="AD43" s="1095"/>
      <c r="AE43" s="1095"/>
      <c r="AF43" s="1096"/>
      <c r="AG43" s="1094"/>
      <c r="AH43" s="1095"/>
      <c r="AI43" s="1095"/>
      <c r="AJ43" s="1096"/>
      <c r="AK43" s="1094"/>
      <c r="AL43" s="1095"/>
      <c r="AM43" s="1095"/>
      <c r="AN43" s="1096"/>
      <c r="AO43" s="1094"/>
      <c r="AP43" s="1095"/>
      <c r="AQ43" s="1095"/>
      <c r="AR43" s="1096"/>
      <c r="AS43" s="1094"/>
      <c r="AT43" s="1095"/>
      <c r="AU43" s="1095"/>
      <c r="AV43" s="1096"/>
      <c r="AW43" s="1094"/>
      <c r="AX43" s="1095"/>
      <c r="AY43" s="1095"/>
      <c r="AZ43" s="1151"/>
    </row>
    <row r="44" spans="1:53" ht="15.75" thickBot="1">
      <c r="B44" s="1005" t="s">
        <v>352</v>
      </c>
      <c r="C44" s="1006"/>
      <c r="D44" s="1006"/>
      <c r="E44" s="1006"/>
      <c r="F44" s="1006"/>
      <c r="G44" s="1006"/>
      <c r="H44" s="1006"/>
      <c r="I44" s="1006"/>
      <c r="J44" s="1006"/>
      <c r="K44" s="1006"/>
      <c r="L44" s="1006"/>
      <c r="M44" s="1006"/>
      <c r="N44" s="1006"/>
      <c r="O44" s="1156">
        <v>9000</v>
      </c>
      <c r="P44" s="1157"/>
      <c r="Q44" s="1154" t="s">
        <v>6</v>
      </c>
      <c r="R44" s="1154"/>
      <c r="S44" s="1154"/>
      <c r="T44" s="1154"/>
      <c r="U44" s="1154" t="s">
        <v>6</v>
      </c>
      <c r="V44" s="1154"/>
      <c r="W44" s="1154"/>
      <c r="X44" s="1154"/>
      <c r="Y44" s="1154"/>
      <c r="Z44" s="1154"/>
      <c r="AA44" s="1154"/>
      <c r="AB44" s="1154"/>
      <c r="AC44" s="1154" t="s">
        <v>6</v>
      </c>
      <c r="AD44" s="1154"/>
      <c r="AE44" s="1154"/>
      <c r="AF44" s="1154"/>
      <c r="AG44" s="1154" t="s">
        <v>6</v>
      </c>
      <c r="AH44" s="1154"/>
      <c r="AI44" s="1154"/>
      <c r="AJ44" s="1154"/>
      <c r="AK44" s="1154"/>
      <c r="AL44" s="1154"/>
      <c r="AM44" s="1154"/>
      <c r="AN44" s="1154"/>
      <c r="AO44" s="1154" t="s">
        <v>6</v>
      </c>
      <c r="AP44" s="1154"/>
      <c r="AQ44" s="1154"/>
      <c r="AR44" s="1154"/>
      <c r="AS44" s="1154" t="s">
        <v>6</v>
      </c>
      <c r="AT44" s="1154"/>
      <c r="AU44" s="1154"/>
      <c r="AV44" s="1154"/>
      <c r="AW44" s="1154"/>
      <c r="AX44" s="1154"/>
      <c r="AY44" s="1154"/>
      <c r="AZ44" s="1155"/>
    </row>
    <row r="45" spans="1:53" ht="11.25" customHeight="1"/>
    <row r="46" spans="1:53">
      <c r="B46" s="214" t="s">
        <v>399</v>
      </c>
    </row>
    <row r="47" spans="1:53" ht="6.75" customHeight="1">
      <c r="B47" s="214"/>
    </row>
    <row r="48" spans="1:53" ht="29.25" customHeight="1">
      <c r="A48" s="185"/>
      <c r="B48" s="1020" t="s">
        <v>0</v>
      </c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1"/>
      <c r="O48" s="1019" t="s">
        <v>1</v>
      </c>
      <c r="P48" s="1021"/>
      <c r="Q48" s="1008" t="s">
        <v>1215</v>
      </c>
      <c r="R48" s="1009"/>
      <c r="S48" s="1009"/>
      <c r="T48" s="1009"/>
      <c r="U48" s="1009"/>
      <c r="V48" s="1009"/>
      <c r="W48" s="1009"/>
      <c r="X48" s="1009"/>
      <c r="Y48" s="1009"/>
      <c r="Z48" s="1009"/>
      <c r="AA48" s="1009"/>
      <c r="AB48" s="1010"/>
      <c r="AC48" s="1008" t="s">
        <v>1216</v>
      </c>
      <c r="AD48" s="1009"/>
      <c r="AE48" s="1009"/>
      <c r="AF48" s="1009"/>
      <c r="AG48" s="1009"/>
      <c r="AH48" s="1009"/>
      <c r="AI48" s="1009"/>
      <c r="AJ48" s="1009"/>
      <c r="AK48" s="1009"/>
      <c r="AL48" s="1009"/>
      <c r="AM48" s="1009"/>
      <c r="AN48" s="1010"/>
      <c r="AO48" s="1008" t="s">
        <v>1217</v>
      </c>
      <c r="AP48" s="1009"/>
      <c r="AQ48" s="1009"/>
      <c r="AR48" s="1009"/>
      <c r="AS48" s="1009"/>
      <c r="AT48" s="1009"/>
      <c r="AU48" s="1009"/>
      <c r="AV48" s="1009"/>
      <c r="AW48" s="1009"/>
      <c r="AX48" s="1009"/>
      <c r="AY48" s="1009"/>
      <c r="AZ48" s="1009"/>
    </row>
    <row r="49" spans="1:53" ht="92.25" customHeight="1">
      <c r="A49" s="185"/>
      <c r="B49" s="1024"/>
      <c r="C49" s="1024"/>
      <c r="D49" s="1024"/>
      <c r="E49" s="1024"/>
      <c r="F49" s="1024"/>
      <c r="G49" s="1024"/>
      <c r="H49" s="1024"/>
      <c r="I49" s="1024"/>
      <c r="J49" s="1024"/>
      <c r="K49" s="1024"/>
      <c r="L49" s="1024"/>
      <c r="M49" s="1024"/>
      <c r="N49" s="1025"/>
      <c r="O49" s="1063"/>
      <c r="P49" s="1025"/>
      <c r="Q49" s="1008" t="s">
        <v>395</v>
      </c>
      <c r="R49" s="1009"/>
      <c r="S49" s="1009"/>
      <c r="T49" s="1010"/>
      <c r="U49" s="1008" t="s">
        <v>396</v>
      </c>
      <c r="V49" s="1009"/>
      <c r="W49" s="1009"/>
      <c r="X49" s="1010"/>
      <c r="Y49" s="1008" t="s">
        <v>397</v>
      </c>
      <c r="Z49" s="1009"/>
      <c r="AA49" s="1009"/>
      <c r="AB49" s="1010"/>
      <c r="AC49" s="1008" t="s">
        <v>395</v>
      </c>
      <c r="AD49" s="1009"/>
      <c r="AE49" s="1009"/>
      <c r="AF49" s="1010"/>
      <c r="AG49" s="1008" t="s">
        <v>396</v>
      </c>
      <c r="AH49" s="1009"/>
      <c r="AI49" s="1009"/>
      <c r="AJ49" s="1010"/>
      <c r="AK49" s="1008" t="s">
        <v>397</v>
      </c>
      <c r="AL49" s="1009"/>
      <c r="AM49" s="1009"/>
      <c r="AN49" s="1010"/>
      <c r="AO49" s="1008" t="s">
        <v>395</v>
      </c>
      <c r="AP49" s="1009"/>
      <c r="AQ49" s="1009"/>
      <c r="AR49" s="1010"/>
      <c r="AS49" s="1008" t="s">
        <v>396</v>
      </c>
      <c r="AT49" s="1009"/>
      <c r="AU49" s="1009"/>
      <c r="AV49" s="1010"/>
      <c r="AW49" s="1008" t="s">
        <v>397</v>
      </c>
      <c r="AX49" s="1009"/>
      <c r="AY49" s="1009"/>
      <c r="AZ49" s="1009"/>
    </row>
    <row r="50" spans="1:53" ht="15.75" thickBot="1">
      <c r="A50" s="187"/>
      <c r="B50" s="1017">
        <v>1</v>
      </c>
      <c r="C50" s="1017"/>
      <c r="D50" s="1017"/>
      <c r="E50" s="1017"/>
      <c r="F50" s="1017"/>
      <c r="G50" s="1017"/>
      <c r="H50" s="1017"/>
      <c r="I50" s="1017"/>
      <c r="J50" s="1017"/>
      <c r="K50" s="1017"/>
      <c r="L50" s="1017"/>
      <c r="M50" s="1017"/>
      <c r="N50" s="1018"/>
      <c r="O50" s="1161">
        <v>2</v>
      </c>
      <c r="P50" s="1018"/>
      <c r="Q50" s="1019">
        <v>3</v>
      </c>
      <c r="R50" s="1020"/>
      <c r="S50" s="1020"/>
      <c r="T50" s="1021"/>
      <c r="U50" s="1019">
        <v>4</v>
      </c>
      <c r="V50" s="1020"/>
      <c r="W50" s="1020"/>
      <c r="X50" s="1021"/>
      <c r="Y50" s="1019">
        <v>5</v>
      </c>
      <c r="Z50" s="1020"/>
      <c r="AA50" s="1020"/>
      <c r="AB50" s="1021"/>
      <c r="AC50" s="1019">
        <v>6</v>
      </c>
      <c r="AD50" s="1020"/>
      <c r="AE50" s="1020"/>
      <c r="AF50" s="1021"/>
      <c r="AG50" s="1019">
        <v>7</v>
      </c>
      <c r="AH50" s="1020"/>
      <c r="AI50" s="1020"/>
      <c r="AJ50" s="1021"/>
      <c r="AK50" s="1019">
        <v>8</v>
      </c>
      <c r="AL50" s="1020"/>
      <c r="AM50" s="1020"/>
      <c r="AN50" s="1021"/>
      <c r="AO50" s="1019">
        <v>9</v>
      </c>
      <c r="AP50" s="1020"/>
      <c r="AQ50" s="1020"/>
      <c r="AR50" s="1021"/>
      <c r="AS50" s="1019">
        <v>10</v>
      </c>
      <c r="AT50" s="1020"/>
      <c r="AU50" s="1020"/>
      <c r="AV50" s="1021"/>
      <c r="AW50" s="1019">
        <v>11</v>
      </c>
      <c r="AX50" s="1020"/>
      <c r="AY50" s="1020"/>
      <c r="AZ50" s="1020"/>
    </row>
    <row r="51" spans="1:53" ht="72" customHeight="1">
      <c r="A51" s="185"/>
      <c r="B51" s="1162" t="s">
        <v>400</v>
      </c>
      <c r="C51" s="1162"/>
      <c r="D51" s="1162"/>
      <c r="E51" s="1162"/>
      <c r="F51" s="1162"/>
      <c r="G51" s="1162"/>
      <c r="H51" s="1162"/>
      <c r="I51" s="1162"/>
      <c r="J51" s="1162"/>
      <c r="K51" s="1162"/>
      <c r="L51" s="1162"/>
      <c r="M51" s="1162"/>
      <c r="N51" s="1163"/>
      <c r="O51" s="1098" t="s">
        <v>312</v>
      </c>
      <c r="P51" s="1099"/>
      <c r="Q51" s="1100" t="s">
        <v>6</v>
      </c>
      <c r="R51" s="1101"/>
      <c r="S51" s="1101"/>
      <c r="T51" s="1102"/>
      <c r="U51" s="1100" t="s">
        <v>6</v>
      </c>
      <c r="V51" s="1101"/>
      <c r="W51" s="1101"/>
      <c r="X51" s="1102"/>
      <c r="Y51" s="1100"/>
      <c r="Z51" s="1101"/>
      <c r="AA51" s="1101"/>
      <c r="AB51" s="1102"/>
      <c r="AC51" s="1100" t="s">
        <v>6</v>
      </c>
      <c r="AD51" s="1101"/>
      <c r="AE51" s="1101"/>
      <c r="AF51" s="1102"/>
      <c r="AG51" s="1100" t="s">
        <v>6</v>
      </c>
      <c r="AH51" s="1101"/>
      <c r="AI51" s="1101"/>
      <c r="AJ51" s="1102"/>
      <c r="AK51" s="1100"/>
      <c r="AL51" s="1101"/>
      <c r="AM51" s="1101"/>
      <c r="AN51" s="1102"/>
      <c r="AO51" s="1100" t="s">
        <v>6</v>
      </c>
      <c r="AP51" s="1101"/>
      <c r="AQ51" s="1101"/>
      <c r="AR51" s="1102"/>
      <c r="AS51" s="1100" t="s">
        <v>6</v>
      </c>
      <c r="AT51" s="1101"/>
      <c r="AU51" s="1101"/>
      <c r="AV51" s="1102"/>
      <c r="AW51" s="1100"/>
      <c r="AX51" s="1101"/>
      <c r="AY51" s="1101"/>
      <c r="AZ51" s="1159"/>
    </row>
    <row r="52" spans="1:53" ht="31.5" customHeight="1">
      <c r="A52" s="185"/>
      <c r="B52" s="1152" t="s">
        <v>50</v>
      </c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3"/>
      <c r="O52" s="1092" t="s">
        <v>349</v>
      </c>
      <c r="P52" s="1093"/>
      <c r="Q52" s="1094"/>
      <c r="R52" s="1095"/>
      <c r="S52" s="1095"/>
      <c r="T52" s="1096"/>
      <c r="U52" s="1094"/>
      <c r="V52" s="1095"/>
      <c r="W52" s="1095"/>
      <c r="X52" s="1096"/>
      <c r="Y52" s="1094"/>
      <c r="Z52" s="1095"/>
      <c r="AA52" s="1095"/>
      <c r="AB52" s="1096"/>
      <c r="AC52" s="1094"/>
      <c r="AD52" s="1095"/>
      <c r="AE52" s="1095"/>
      <c r="AF52" s="1096"/>
      <c r="AG52" s="1094"/>
      <c r="AH52" s="1095"/>
      <c r="AI52" s="1095"/>
      <c r="AJ52" s="1096"/>
      <c r="AK52" s="1094"/>
      <c r="AL52" s="1095"/>
      <c r="AM52" s="1095"/>
      <c r="AN52" s="1096"/>
      <c r="AO52" s="1094"/>
      <c r="AP52" s="1095"/>
      <c r="AQ52" s="1095"/>
      <c r="AR52" s="1096"/>
      <c r="AS52" s="1094"/>
      <c r="AT52" s="1095"/>
      <c r="AU52" s="1095"/>
      <c r="AV52" s="1096"/>
      <c r="AW52" s="1094"/>
      <c r="AX52" s="1095"/>
      <c r="AY52" s="1095"/>
      <c r="AZ52" s="1151"/>
    </row>
    <row r="53" spans="1:53" ht="15.75" thickBot="1">
      <c r="A53" s="185"/>
      <c r="B53" s="1005" t="s">
        <v>352</v>
      </c>
      <c r="C53" s="1006"/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1006"/>
      <c r="O53" s="1156">
        <v>9000</v>
      </c>
      <c r="P53" s="1157"/>
      <c r="Q53" s="1154" t="s">
        <v>6</v>
      </c>
      <c r="R53" s="1154"/>
      <c r="S53" s="1154"/>
      <c r="T53" s="1154"/>
      <c r="U53" s="1154" t="s">
        <v>6</v>
      </c>
      <c r="V53" s="1154"/>
      <c r="W53" s="1154"/>
      <c r="X53" s="1154"/>
      <c r="Y53" s="1154"/>
      <c r="Z53" s="1154"/>
      <c r="AA53" s="1154"/>
      <c r="AB53" s="1154"/>
      <c r="AC53" s="1154" t="s">
        <v>6</v>
      </c>
      <c r="AD53" s="1154"/>
      <c r="AE53" s="1154"/>
      <c r="AF53" s="1154"/>
      <c r="AG53" s="1154" t="s">
        <v>6</v>
      </c>
      <c r="AH53" s="1154"/>
      <c r="AI53" s="1154"/>
      <c r="AJ53" s="1154"/>
      <c r="AK53" s="1154"/>
      <c r="AL53" s="1154"/>
      <c r="AM53" s="1154"/>
      <c r="AN53" s="1154"/>
      <c r="AO53" s="1154" t="s">
        <v>6</v>
      </c>
      <c r="AP53" s="1154"/>
      <c r="AQ53" s="1154"/>
      <c r="AR53" s="1154"/>
      <c r="AS53" s="1154" t="s">
        <v>6</v>
      </c>
      <c r="AT53" s="1154"/>
      <c r="AU53" s="1154"/>
      <c r="AV53" s="1154"/>
      <c r="AW53" s="1154"/>
      <c r="AX53" s="1154"/>
      <c r="AY53" s="1154"/>
      <c r="AZ53" s="1155"/>
    </row>
    <row r="55" spans="1:53">
      <c r="B55" s="215" t="s">
        <v>401</v>
      </c>
    </row>
    <row r="56" spans="1:53" ht="8.25" customHeight="1">
      <c r="B56" s="215"/>
    </row>
    <row r="57" spans="1:53" ht="30" customHeight="1">
      <c r="B57" s="1020" t="s">
        <v>0</v>
      </c>
      <c r="C57" s="1020"/>
      <c r="D57" s="1020"/>
      <c r="E57" s="1020"/>
      <c r="F57" s="1020"/>
      <c r="G57" s="1020"/>
      <c r="H57" s="1020"/>
      <c r="I57" s="1020"/>
      <c r="J57" s="1020"/>
      <c r="K57" s="1020"/>
      <c r="L57" s="1020"/>
      <c r="M57" s="1020"/>
      <c r="N57" s="1021"/>
      <c r="O57" s="1019" t="s">
        <v>1</v>
      </c>
      <c r="P57" s="1021"/>
      <c r="Q57" s="1008" t="s">
        <v>1215</v>
      </c>
      <c r="R57" s="1009"/>
      <c r="S57" s="1009"/>
      <c r="T57" s="1009"/>
      <c r="U57" s="1009"/>
      <c r="V57" s="1009"/>
      <c r="W57" s="1009"/>
      <c r="X57" s="1009"/>
      <c r="Y57" s="1009"/>
      <c r="Z57" s="1009"/>
      <c r="AA57" s="1009"/>
      <c r="AB57" s="1010"/>
      <c r="AC57" s="1008" t="s">
        <v>1216</v>
      </c>
      <c r="AD57" s="1009"/>
      <c r="AE57" s="1009"/>
      <c r="AF57" s="1009"/>
      <c r="AG57" s="1009"/>
      <c r="AH57" s="1009"/>
      <c r="AI57" s="1009"/>
      <c r="AJ57" s="1009"/>
      <c r="AK57" s="1009"/>
      <c r="AL57" s="1009"/>
      <c r="AM57" s="1009"/>
      <c r="AN57" s="1010"/>
      <c r="AO57" s="1008" t="s">
        <v>1217</v>
      </c>
      <c r="AP57" s="1009"/>
      <c r="AQ57" s="1009"/>
      <c r="AR57" s="1009"/>
      <c r="AS57" s="1009"/>
      <c r="AT57" s="1009"/>
      <c r="AU57" s="1009"/>
      <c r="AV57" s="1009"/>
      <c r="AW57" s="1009"/>
      <c r="AX57" s="1009"/>
      <c r="AY57" s="1009"/>
      <c r="AZ57" s="1009"/>
    </row>
    <row r="58" spans="1:53" ht="90" customHeight="1">
      <c r="B58" s="1024"/>
      <c r="C58" s="1024"/>
      <c r="D58" s="1024"/>
      <c r="E58" s="1024"/>
      <c r="F58" s="1024"/>
      <c r="G58" s="1024"/>
      <c r="H58" s="1024"/>
      <c r="I58" s="1024"/>
      <c r="J58" s="1024"/>
      <c r="K58" s="1024"/>
      <c r="L58" s="1024"/>
      <c r="M58" s="1024"/>
      <c r="N58" s="1025"/>
      <c r="O58" s="1063"/>
      <c r="P58" s="1025"/>
      <c r="Q58" s="1008" t="s">
        <v>395</v>
      </c>
      <c r="R58" s="1009"/>
      <c r="S58" s="1009"/>
      <c r="T58" s="1010"/>
      <c r="U58" s="1008" t="s">
        <v>396</v>
      </c>
      <c r="V58" s="1009"/>
      <c r="W58" s="1009"/>
      <c r="X58" s="1010"/>
      <c r="Y58" s="1008" t="s">
        <v>397</v>
      </c>
      <c r="Z58" s="1009"/>
      <c r="AA58" s="1009"/>
      <c r="AB58" s="1010"/>
      <c r="AC58" s="1008" t="s">
        <v>395</v>
      </c>
      <c r="AD58" s="1009"/>
      <c r="AE58" s="1009"/>
      <c r="AF58" s="1010"/>
      <c r="AG58" s="1008" t="s">
        <v>396</v>
      </c>
      <c r="AH58" s="1009"/>
      <c r="AI58" s="1009"/>
      <c r="AJ58" s="1010"/>
      <c r="AK58" s="1008" t="s">
        <v>397</v>
      </c>
      <c r="AL58" s="1009"/>
      <c r="AM58" s="1009"/>
      <c r="AN58" s="1010"/>
      <c r="AO58" s="1008" t="s">
        <v>395</v>
      </c>
      <c r="AP58" s="1009"/>
      <c r="AQ58" s="1009"/>
      <c r="AR58" s="1010"/>
      <c r="AS58" s="1008" t="s">
        <v>396</v>
      </c>
      <c r="AT58" s="1009"/>
      <c r="AU58" s="1009"/>
      <c r="AV58" s="1010"/>
      <c r="AW58" s="1008" t="s">
        <v>397</v>
      </c>
      <c r="AX58" s="1009"/>
      <c r="AY58" s="1009"/>
      <c r="AZ58" s="1009"/>
    </row>
    <row r="59" spans="1:53" s="199" customFormat="1" ht="13.5" thickBot="1">
      <c r="A59" s="163"/>
      <c r="B59" s="1037">
        <v>1</v>
      </c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8"/>
      <c r="O59" s="1158">
        <v>2</v>
      </c>
      <c r="P59" s="1038"/>
      <c r="Q59" s="1031">
        <v>3</v>
      </c>
      <c r="R59" s="1032"/>
      <c r="S59" s="1032"/>
      <c r="T59" s="1033"/>
      <c r="U59" s="1031">
        <v>4</v>
      </c>
      <c r="V59" s="1032"/>
      <c r="W59" s="1032"/>
      <c r="X59" s="1033"/>
      <c r="Y59" s="1031">
        <v>5</v>
      </c>
      <c r="Z59" s="1032"/>
      <c r="AA59" s="1032"/>
      <c r="AB59" s="1033"/>
      <c r="AC59" s="1031">
        <v>6</v>
      </c>
      <c r="AD59" s="1032"/>
      <c r="AE59" s="1032"/>
      <c r="AF59" s="1033"/>
      <c r="AG59" s="1031">
        <v>7</v>
      </c>
      <c r="AH59" s="1032"/>
      <c r="AI59" s="1032"/>
      <c r="AJ59" s="1033"/>
      <c r="AK59" s="1031">
        <v>8</v>
      </c>
      <c r="AL59" s="1032"/>
      <c r="AM59" s="1032"/>
      <c r="AN59" s="1033"/>
      <c r="AO59" s="1031">
        <v>9</v>
      </c>
      <c r="AP59" s="1032"/>
      <c r="AQ59" s="1032"/>
      <c r="AR59" s="1033"/>
      <c r="AS59" s="1031">
        <v>10</v>
      </c>
      <c r="AT59" s="1032"/>
      <c r="AU59" s="1032"/>
      <c r="AV59" s="1033"/>
      <c r="AW59" s="1031">
        <v>11</v>
      </c>
      <c r="AX59" s="1032"/>
      <c r="AY59" s="1032"/>
      <c r="AZ59" s="1032"/>
      <c r="BA59" s="163"/>
    </row>
    <row r="60" spans="1:53" ht="18" customHeight="1">
      <c r="B60" s="1162" t="s">
        <v>402</v>
      </c>
      <c r="C60" s="1162"/>
      <c r="D60" s="1162"/>
      <c r="E60" s="1162"/>
      <c r="F60" s="1162"/>
      <c r="G60" s="1162"/>
      <c r="H60" s="1162"/>
      <c r="I60" s="1162"/>
      <c r="J60" s="1162"/>
      <c r="K60" s="1162"/>
      <c r="L60" s="1162"/>
      <c r="M60" s="1162"/>
      <c r="N60" s="1163"/>
      <c r="O60" s="1098" t="s">
        <v>312</v>
      </c>
      <c r="P60" s="1099"/>
      <c r="Q60" s="1100" t="s">
        <v>6</v>
      </c>
      <c r="R60" s="1101"/>
      <c r="S60" s="1101"/>
      <c r="T60" s="1102"/>
      <c r="U60" s="1100" t="s">
        <v>6</v>
      </c>
      <c r="V60" s="1101"/>
      <c r="W60" s="1101"/>
      <c r="X60" s="1102"/>
      <c r="Y60" s="1100"/>
      <c r="Z60" s="1101"/>
      <c r="AA60" s="1101"/>
      <c r="AB60" s="1102"/>
      <c r="AC60" s="1100" t="s">
        <v>6</v>
      </c>
      <c r="AD60" s="1101"/>
      <c r="AE60" s="1101"/>
      <c r="AF60" s="1102"/>
      <c r="AG60" s="1100" t="s">
        <v>6</v>
      </c>
      <c r="AH60" s="1101"/>
      <c r="AI60" s="1101"/>
      <c r="AJ60" s="1102"/>
      <c r="AK60" s="1100"/>
      <c r="AL60" s="1101"/>
      <c r="AM60" s="1101"/>
      <c r="AN60" s="1102"/>
      <c r="AO60" s="1100" t="s">
        <v>6</v>
      </c>
      <c r="AP60" s="1101"/>
      <c r="AQ60" s="1101"/>
      <c r="AR60" s="1102"/>
      <c r="AS60" s="1100" t="s">
        <v>6</v>
      </c>
      <c r="AT60" s="1101"/>
      <c r="AU60" s="1101"/>
      <c r="AV60" s="1102"/>
      <c r="AW60" s="1100"/>
      <c r="AX60" s="1101"/>
      <c r="AY60" s="1101"/>
      <c r="AZ60" s="1159"/>
    </row>
    <row r="61" spans="1:53" ht="30.75" customHeight="1">
      <c r="B61" s="1152" t="s">
        <v>50</v>
      </c>
      <c r="C61" s="1152"/>
      <c r="D61" s="1152"/>
      <c r="E61" s="1152"/>
      <c r="F61" s="1152"/>
      <c r="G61" s="1152"/>
      <c r="H61" s="1152"/>
      <c r="I61" s="1152"/>
      <c r="J61" s="1152"/>
      <c r="K61" s="1152"/>
      <c r="L61" s="1152"/>
      <c r="M61" s="1152"/>
      <c r="N61" s="1153"/>
      <c r="O61" s="1092" t="s">
        <v>349</v>
      </c>
      <c r="P61" s="1093"/>
      <c r="Q61" s="1094"/>
      <c r="R61" s="1095"/>
      <c r="S61" s="1095"/>
      <c r="T61" s="1096"/>
      <c r="U61" s="1094"/>
      <c r="V61" s="1095"/>
      <c r="W61" s="1095"/>
      <c r="X61" s="1096"/>
      <c r="Y61" s="1094"/>
      <c r="Z61" s="1095"/>
      <c r="AA61" s="1095"/>
      <c r="AB61" s="1096"/>
      <c r="AC61" s="1094"/>
      <c r="AD61" s="1095"/>
      <c r="AE61" s="1095"/>
      <c r="AF61" s="1096"/>
      <c r="AG61" s="1094"/>
      <c r="AH61" s="1095"/>
      <c r="AI61" s="1095"/>
      <c r="AJ61" s="1096"/>
      <c r="AK61" s="1094"/>
      <c r="AL61" s="1095"/>
      <c r="AM61" s="1095"/>
      <c r="AN61" s="1096"/>
      <c r="AO61" s="1094"/>
      <c r="AP61" s="1095"/>
      <c r="AQ61" s="1095"/>
      <c r="AR61" s="1096"/>
      <c r="AS61" s="1094"/>
      <c r="AT61" s="1095"/>
      <c r="AU61" s="1095"/>
      <c r="AV61" s="1096"/>
      <c r="AW61" s="1094"/>
      <c r="AX61" s="1095"/>
      <c r="AY61" s="1095"/>
      <c r="AZ61" s="1151"/>
    </row>
    <row r="62" spans="1:53" ht="20.25" customHeight="1" thickBot="1">
      <c r="B62" s="1005" t="s">
        <v>352</v>
      </c>
      <c r="C62" s="1006"/>
      <c r="D62" s="1006"/>
      <c r="E62" s="1006"/>
      <c r="F62" s="1006"/>
      <c r="G62" s="1006"/>
      <c r="H62" s="1006"/>
      <c r="I62" s="1006"/>
      <c r="J62" s="1006"/>
      <c r="K62" s="1006"/>
      <c r="L62" s="1006"/>
      <c r="M62" s="1006"/>
      <c r="N62" s="1006"/>
      <c r="O62" s="1156">
        <v>9000</v>
      </c>
      <c r="P62" s="1157"/>
      <c r="Q62" s="1154" t="s">
        <v>6</v>
      </c>
      <c r="R62" s="1154"/>
      <c r="S62" s="1154"/>
      <c r="T62" s="1154"/>
      <c r="U62" s="1154" t="s">
        <v>6</v>
      </c>
      <c r="V62" s="1154"/>
      <c r="W62" s="1154"/>
      <c r="X62" s="1154"/>
      <c r="Y62" s="1154"/>
      <c r="Z62" s="1154"/>
      <c r="AA62" s="1154"/>
      <c r="AB62" s="1154"/>
      <c r="AC62" s="1154" t="s">
        <v>6</v>
      </c>
      <c r="AD62" s="1154"/>
      <c r="AE62" s="1154"/>
      <c r="AF62" s="1154"/>
      <c r="AG62" s="1154" t="s">
        <v>6</v>
      </c>
      <c r="AH62" s="1154"/>
      <c r="AI62" s="1154"/>
      <c r="AJ62" s="1154"/>
      <c r="AK62" s="1154"/>
      <c r="AL62" s="1154"/>
      <c r="AM62" s="1154"/>
      <c r="AN62" s="1154"/>
      <c r="AO62" s="1154" t="s">
        <v>6</v>
      </c>
      <c r="AP62" s="1154"/>
      <c r="AQ62" s="1154"/>
      <c r="AR62" s="1154"/>
      <c r="AS62" s="1154" t="s">
        <v>6</v>
      </c>
      <c r="AT62" s="1154"/>
      <c r="AU62" s="1154"/>
      <c r="AV62" s="1154"/>
      <c r="AW62" s="1154"/>
      <c r="AX62" s="1154"/>
      <c r="AY62" s="1154"/>
      <c r="AZ62" s="1155"/>
    </row>
    <row r="63" spans="1:53" ht="7.5" customHeight="1"/>
    <row r="64" spans="1:53">
      <c r="B64" s="214" t="s">
        <v>403</v>
      </c>
    </row>
    <row r="65" spans="2:52" ht="9" customHeight="1">
      <c r="B65" s="214"/>
    </row>
    <row r="66" spans="2:52" ht="37.5" customHeight="1">
      <c r="B66" s="1020" t="s">
        <v>0</v>
      </c>
      <c r="C66" s="1020"/>
      <c r="D66" s="1020"/>
      <c r="E66" s="1020"/>
      <c r="F66" s="1020"/>
      <c r="G66" s="1020"/>
      <c r="H66" s="1020"/>
      <c r="I66" s="1020"/>
      <c r="J66" s="1020"/>
      <c r="K66" s="1020"/>
      <c r="L66" s="1020"/>
      <c r="M66" s="1020"/>
      <c r="N66" s="1021"/>
      <c r="O66" s="1019" t="s">
        <v>1</v>
      </c>
      <c r="P66" s="1021"/>
      <c r="Q66" s="1008" t="s">
        <v>1215</v>
      </c>
      <c r="R66" s="1009"/>
      <c r="S66" s="1009"/>
      <c r="T66" s="1009"/>
      <c r="U66" s="1009"/>
      <c r="V66" s="1009"/>
      <c r="W66" s="1009"/>
      <c r="X66" s="1009"/>
      <c r="Y66" s="1009"/>
      <c r="Z66" s="1009"/>
      <c r="AA66" s="1009"/>
      <c r="AB66" s="1010"/>
      <c r="AC66" s="1008" t="s">
        <v>1216</v>
      </c>
      <c r="AD66" s="1009"/>
      <c r="AE66" s="1009"/>
      <c r="AF66" s="1009"/>
      <c r="AG66" s="1009"/>
      <c r="AH66" s="1009"/>
      <c r="AI66" s="1009"/>
      <c r="AJ66" s="1009"/>
      <c r="AK66" s="1009"/>
      <c r="AL66" s="1009"/>
      <c r="AM66" s="1009"/>
      <c r="AN66" s="1010"/>
      <c r="AO66" s="1008" t="s">
        <v>1217</v>
      </c>
      <c r="AP66" s="1009"/>
      <c r="AQ66" s="1009"/>
      <c r="AR66" s="1009"/>
      <c r="AS66" s="1009"/>
      <c r="AT66" s="1009"/>
      <c r="AU66" s="1009"/>
      <c r="AV66" s="1009"/>
      <c r="AW66" s="1009"/>
      <c r="AX66" s="1009"/>
      <c r="AY66" s="1009"/>
      <c r="AZ66" s="1009"/>
    </row>
    <row r="67" spans="2:52" ht="95.25" customHeight="1">
      <c r="B67" s="1024"/>
      <c r="C67" s="1024"/>
      <c r="D67" s="1024"/>
      <c r="E67" s="1024"/>
      <c r="F67" s="1024"/>
      <c r="G67" s="1024"/>
      <c r="H67" s="1024"/>
      <c r="I67" s="1024"/>
      <c r="J67" s="1024"/>
      <c r="K67" s="1024"/>
      <c r="L67" s="1024"/>
      <c r="M67" s="1024"/>
      <c r="N67" s="1025"/>
      <c r="O67" s="1063"/>
      <c r="P67" s="1025"/>
      <c r="Q67" s="1008" t="s">
        <v>395</v>
      </c>
      <c r="R67" s="1009"/>
      <c r="S67" s="1009"/>
      <c r="T67" s="1010"/>
      <c r="U67" s="1008" t="s">
        <v>396</v>
      </c>
      <c r="V67" s="1009"/>
      <c r="W67" s="1009"/>
      <c r="X67" s="1010"/>
      <c r="Y67" s="1008" t="s">
        <v>397</v>
      </c>
      <c r="Z67" s="1009"/>
      <c r="AA67" s="1009"/>
      <c r="AB67" s="1010"/>
      <c r="AC67" s="1008" t="s">
        <v>395</v>
      </c>
      <c r="AD67" s="1009"/>
      <c r="AE67" s="1009"/>
      <c r="AF67" s="1010"/>
      <c r="AG67" s="1008" t="s">
        <v>396</v>
      </c>
      <c r="AH67" s="1009"/>
      <c r="AI67" s="1009"/>
      <c r="AJ67" s="1010"/>
      <c r="AK67" s="1008" t="s">
        <v>397</v>
      </c>
      <c r="AL67" s="1009"/>
      <c r="AM67" s="1009"/>
      <c r="AN67" s="1010"/>
      <c r="AO67" s="1008" t="s">
        <v>395</v>
      </c>
      <c r="AP67" s="1009"/>
      <c r="AQ67" s="1009"/>
      <c r="AR67" s="1010"/>
      <c r="AS67" s="1008" t="s">
        <v>396</v>
      </c>
      <c r="AT67" s="1009"/>
      <c r="AU67" s="1009"/>
      <c r="AV67" s="1010"/>
      <c r="AW67" s="1008" t="s">
        <v>397</v>
      </c>
      <c r="AX67" s="1009"/>
      <c r="AY67" s="1009"/>
      <c r="AZ67" s="1009"/>
    </row>
    <row r="68" spans="2:52" ht="15.75" thickBot="1">
      <c r="B68" s="1017">
        <v>1</v>
      </c>
      <c r="C68" s="1017"/>
      <c r="D68" s="1017"/>
      <c r="E68" s="1017"/>
      <c r="F68" s="1017"/>
      <c r="G68" s="1017"/>
      <c r="H68" s="1017"/>
      <c r="I68" s="1017"/>
      <c r="J68" s="1017"/>
      <c r="K68" s="1017"/>
      <c r="L68" s="1017"/>
      <c r="M68" s="1017"/>
      <c r="N68" s="1018"/>
      <c r="O68" s="1161">
        <v>2</v>
      </c>
      <c r="P68" s="1018"/>
      <c r="Q68" s="1019">
        <v>3</v>
      </c>
      <c r="R68" s="1020"/>
      <c r="S68" s="1020"/>
      <c r="T68" s="1021"/>
      <c r="U68" s="1019">
        <v>4</v>
      </c>
      <c r="V68" s="1020"/>
      <c r="W68" s="1020"/>
      <c r="X68" s="1021"/>
      <c r="Y68" s="1019">
        <v>5</v>
      </c>
      <c r="Z68" s="1020"/>
      <c r="AA68" s="1020"/>
      <c r="AB68" s="1021"/>
      <c r="AC68" s="1019">
        <v>6</v>
      </c>
      <c r="AD68" s="1020"/>
      <c r="AE68" s="1020"/>
      <c r="AF68" s="1021"/>
      <c r="AG68" s="1019">
        <v>7</v>
      </c>
      <c r="AH68" s="1020"/>
      <c r="AI68" s="1020"/>
      <c r="AJ68" s="1021"/>
      <c r="AK68" s="1019">
        <v>8</v>
      </c>
      <c r="AL68" s="1020"/>
      <c r="AM68" s="1020"/>
      <c r="AN68" s="1021"/>
      <c r="AO68" s="1019">
        <v>9</v>
      </c>
      <c r="AP68" s="1020"/>
      <c r="AQ68" s="1020"/>
      <c r="AR68" s="1021"/>
      <c r="AS68" s="1019">
        <v>10</v>
      </c>
      <c r="AT68" s="1020"/>
      <c r="AU68" s="1020"/>
      <c r="AV68" s="1021"/>
      <c r="AW68" s="1019">
        <v>11</v>
      </c>
      <c r="AX68" s="1020"/>
      <c r="AY68" s="1020"/>
      <c r="AZ68" s="1020"/>
    </row>
    <row r="69" spans="2:52" ht="36.75" customHeight="1">
      <c r="B69" s="1160" t="s">
        <v>404</v>
      </c>
      <c r="C69" s="1160"/>
      <c r="D69" s="1160"/>
      <c r="E69" s="1160"/>
      <c r="F69" s="1160"/>
      <c r="G69" s="1160"/>
      <c r="H69" s="1160"/>
      <c r="I69" s="1160"/>
      <c r="J69" s="1160"/>
      <c r="K69" s="1160"/>
      <c r="L69" s="1160"/>
      <c r="M69" s="1160"/>
      <c r="N69" s="1160"/>
      <c r="O69" s="1098" t="s">
        <v>312</v>
      </c>
      <c r="P69" s="1099"/>
      <c r="Q69" s="1100" t="s">
        <v>6</v>
      </c>
      <c r="R69" s="1101"/>
      <c r="S69" s="1101"/>
      <c r="T69" s="1102"/>
      <c r="U69" s="1100" t="s">
        <v>6</v>
      </c>
      <c r="V69" s="1101"/>
      <c r="W69" s="1101"/>
      <c r="X69" s="1102"/>
      <c r="Y69" s="1100"/>
      <c r="Z69" s="1101"/>
      <c r="AA69" s="1101"/>
      <c r="AB69" s="1102"/>
      <c r="AC69" s="1100" t="s">
        <v>6</v>
      </c>
      <c r="AD69" s="1101"/>
      <c r="AE69" s="1101"/>
      <c r="AF69" s="1102"/>
      <c r="AG69" s="1100" t="s">
        <v>6</v>
      </c>
      <c r="AH69" s="1101"/>
      <c r="AI69" s="1101"/>
      <c r="AJ69" s="1102"/>
      <c r="AK69" s="1100"/>
      <c r="AL69" s="1101"/>
      <c r="AM69" s="1101"/>
      <c r="AN69" s="1102"/>
      <c r="AO69" s="1100" t="s">
        <v>6</v>
      </c>
      <c r="AP69" s="1101"/>
      <c r="AQ69" s="1101"/>
      <c r="AR69" s="1102"/>
      <c r="AS69" s="1100" t="s">
        <v>6</v>
      </c>
      <c r="AT69" s="1101"/>
      <c r="AU69" s="1101"/>
      <c r="AV69" s="1102"/>
      <c r="AW69" s="1100"/>
      <c r="AX69" s="1101"/>
      <c r="AY69" s="1101"/>
      <c r="AZ69" s="1159"/>
    </row>
    <row r="70" spans="2:52" ht="33" customHeight="1">
      <c r="B70" s="1152" t="s">
        <v>50</v>
      </c>
      <c r="C70" s="1152"/>
      <c r="D70" s="1152"/>
      <c r="E70" s="1152"/>
      <c r="F70" s="1152"/>
      <c r="G70" s="1152"/>
      <c r="H70" s="1152"/>
      <c r="I70" s="1152"/>
      <c r="J70" s="1152"/>
      <c r="K70" s="1152"/>
      <c r="L70" s="1152"/>
      <c r="M70" s="1152"/>
      <c r="N70" s="1153"/>
      <c r="O70" s="1092" t="s">
        <v>349</v>
      </c>
      <c r="P70" s="1093"/>
      <c r="Q70" s="1094"/>
      <c r="R70" s="1095"/>
      <c r="S70" s="1095"/>
      <c r="T70" s="1096"/>
      <c r="U70" s="1094"/>
      <c r="V70" s="1095"/>
      <c r="W70" s="1095"/>
      <c r="X70" s="1096"/>
      <c r="Y70" s="1094"/>
      <c r="Z70" s="1095"/>
      <c r="AA70" s="1095"/>
      <c r="AB70" s="1096"/>
      <c r="AC70" s="1094"/>
      <c r="AD70" s="1095"/>
      <c r="AE70" s="1095"/>
      <c r="AF70" s="1096"/>
      <c r="AG70" s="1094"/>
      <c r="AH70" s="1095"/>
      <c r="AI70" s="1095"/>
      <c r="AJ70" s="1096"/>
      <c r="AK70" s="1094"/>
      <c r="AL70" s="1095"/>
      <c r="AM70" s="1095"/>
      <c r="AN70" s="1096"/>
      <c r="AO70" s="1094"/>
      <c r="AP70" s="1095"/>
      <c r="AQ70" s="1095"/>
      <c r="AR70" s="1096"/>
      <c r="AS70" s="1094"/>
      <c r="AT70" s="1095"/>
      <c r="AU70" s="1095"/>
      <c r="AV70" s="1096"/>
      <c r="AW70" s="1094"/>
      <c r="AX70" s="1095"/>
      <c r="AY70" s="1095"/>
      <c r="AZ70" s="1151"/>
    </row>
    <row r="71" spans="2:52" ht="15.75" thickBot="1">
      <c r="B71" s="1005" t="s">
        <v>352</v>
      </c>
      <c r="C71" s="1006"/>
      <c r="D71" s="1006"/>
      <c r="E71" s="1006"/>
      <c r="F71" s="1006"/>
      <c r="G71" s="1006"/>
      <c r="H71" s="1006"/>
      <c r="I71" s="1006"/>
      <c r="J71" s="1006"/>
      <c r="K71" s="1006"/>
      <c r="L71" s="1006"/>
      <c r="M71" s="1006"/>
      <c r="N71" s="1006"/>
      <c r="O71" s="1156">
        <v>9000</v>
      </c>
      <c r="P71" s="1157"/>
      <c r="Q71" s="1154" t="s">
        <v>6</v>
      </c>
      <c r="R71" s="1154"/>
      <c r="S71" s="1154"/>
      <c r="T71" s="1154"/>
      <c r="U71" s="1154" t="s">
        <v>6</v>
      </c>
      <c r="V71" s="1154"/>
      <c r="W71" s="1154"/>
      <c r="X71" s="1154"/>
      <c r="Y71" s="1154"/>
      <c r="Z71" s="1154"/>
      <c r="AA71" s="1154"/>
      <c r="AB71" s="1154"/>
      <c r="AC71" s="1154" t="s">
        <v>6</v>
      </c>
      <c r="AD71" s="1154"/>
      <c r="AE71" s="1154"/>
      <c r="AF71" s="1154"/>
      <c r="AG71" s="1154" t="s">
        <v>6</v>
      </c>
      <c r="AH71" s="1154"/>
      <c r="AI71" s="1154"/>
      <c r="AJ71" s="1154"/>
      <c r="AK71" s="1154"/>
      <c r="AL71" s="1154"/>
      <c r="AM71" s="1154"/>
      <c r="AN71" s="1154"/>
      <c r="AO71" s="1154" t="s">
        <v>6</v>
      </c>
      <c r="AP71" s="1154"/>
      <c r="AQ71" s="1154"/>
      <c r="AR71" s="1154"/>
      <c r="AS71" s="1154" t="s">
        <v>6</v>
      </c>
      <c r="AT71" s="1154"/>
      <c r="AU71" s="1154"/>
      <c r="AV71" s="1154"/>
      <c r="AW71" s="1154"/>
      <c r="AX71" s="1154"/>
      <c r="AY71" s="1154"/>
      <c r="AZ71" s="1155"/>
    </row>
    <row r="73" spans="2:52">
      <c r="B73" s="214" t="s">
        <v>405</v>
      </c>
    </row>
    <row r="74" spans="2:52" ht="9.75" customHeight="1">
      <c r="B74" s="214"/>
    </row>
    <row r="75" spans="2:52" ht="28.5" customHeight="1">
      <c r="B75" s="1020" t="s">
        <v>0</v>
      </c>
      <c r="C75" s="1020"/>
      <c r="D75" s="1020"/>
      <c r="E75" s="1020"/>
      <c r="F75" s="1020"/>
      <c r="G75" s="1020"/>
      <c r="H75" s="1020"/>
      <c r="I75" s="1020"/>
      <c r="J75" s="1020"/>
      <c r="K75" s="1020"/>
      <c r="L75" s="1020"/>
      <c r="M75" s="1020"/>
      <c r="N75" s="1021"/>
      <c r="O75" s="1019" t="s">
        <v>1</v>
      </c>
      <c r="P75" s="1021"/>
      <c r="Q75" s="1008" t="s">
        <v>1215</v>
      </c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010"/>
      <c r="AC75" s="1008" t="s">
        <v>1216</v>
      </c>
      <c r="AD75" s="1009"/>
      <c r="AE75" s="1009"/>
      <c r="AF75" s="1009"/>
      <c r="AG75" s="1009"/>
      <c r="AH75" s="1009"/>
      <c r="AI75" s="1009"/>
      <c r="AJ75" s="1009"/>
      <c r="AK75" s="1009"/>
      <c r="AL75" s="1009"/>
      <c r="AM75" s="1009"/>
      <c r="AN75" s="1010"/>
      <c r="AO75" s="1008" t="s">
        <v>1217</v>
      </c>
      <c r="AP75" s="1009"/>
      <c r="AQ75" s="1009"/>
      <c r="AR75" s="1009"/>
      <c r="AS75" s="1009"/>
      <c r="AT75" s="1009"/>
      <c r="AU75" s="1009"/>
      <c r="AV75" s="1009"/>
      <c r="AW75" s="1009"/>
      <c r="AX75" s="1009"/>
      <c r="AY75" s="1009"/>
      <c r="AZ75" s="1009"/>
    </row>
    <row r="76" spans="2:52" ht="89.25" customHeight="1">
      <c r="B76" s="1024"/>
      <c r="C76" s="1024"/>
      <c r="D76" s="1024"/>
      <c r="E76" s="1024"/>
      <c r="F76" s="1024"/>
      <c r="G76" s="1024"/>
      <c r="H76" s="1024"/>
      <c r="I76" s="1024"/>
      <c r="J76" s="1024"/>
      <c r="K76" s="1024"/>
      <c r="L76" s="1024"/>
      <c r="M76" s="1024"/>
      <c r="N76" s="1025"/>
      <c r="O76" s="1063"/>
      <c r="P76" s="1025"/>
      <c r="Q76" s="1008" t="s">
        <v>395</v>
      </c>
      <c r="R76" s="1009"/>
      <c r="S76" s="1009"/>
      <c r="T76" s="1010"/>
      <c r="U76" s="1008" t="s">
        <v>396</v>
      </c>
      <c r="V76" s="1009"/>
      <c r="W76" s="1009"/>
      <c r="X76" s="1010"/>
      <c r="Y76" s="1008" t="s">
        <v>397</v>
      </c>
      <c r="Z76" s="1009"/>
      <c r="AA76" s="1009"/>
      <c r="AB76" s="1010"/>
      <c r="AC76" s="1008" t="s">
        <v>395</v>
      </c>
      <c r="AD76" s="1009"/>
      <c r="AE76" s="1009"/>
      <c r="AF76" s="1010"/>
      <c r="AG76" s="1008" t="s">
        <v>396</v>
      </c>
      <c r="AH76" s="1009"/>
      <c r="AI76" s="1009"/>
      <c r="AJ76" s="1010"/>
      <c r="AK76" s="1008" t="s">
        <v>397</v>
      </c>
      <c r="AL76" s="1009"/>
      <c r="AM76" s="1009"/>
      <c r="AN76" s="1010"/>
      <c r="AO76" s="1008" t="s">
        <v>395</v>
      </c>
      <c r="AP76" s="1009"/>
      <c r="AQ76" s="1009"/>
      <c r="AR76" s="1010"/>
      <c r="AS76" s="1008" t="s">
        <v>396</v>
      </c>
      <c r="AT76" s="1009"/>
      <c r="AU76" s="1009"/>
      <c r="AV76" s="1010"/>
      <c r="AW76" s="1008" t="s">
        <v>397</v>
      </c>
      <c r="AX76" s="1009"/>
      <c r="AY76" s="1009"/>
      <c r="AZ76" s="1009"/>
    </row>
    <row r="77" spans="2:52" ht="15.75" thickBot="1">
      <c r="B77" s="1017">
        <v>1</v>
      </c>
      <c r="C77" s="1017"/>
      <c r="D77" s="1017"/>
      <c r="E77" s="1017"/>
      <c r="F77" s="1017"/>
      <c r="G77" s="1017"/>
      <c r="H77" s="1017"/>
      <c r="I77" s="1017"/>
      <c r="J77" s="1017"/>
      <c r="K77" s="1017"/>
      <c r="L77" s="1017"/>
      <c r="M77" s="1017"/>
      <c r="N77" s="1018"/>
      <c r="O77" s="1161">
        <v>2</v>
      </c>
      <c r="P77" s="1018"/>
      <c r="Q77" s="1019">
        <v>3</v>
      </c>
      <c r="R77" s="1020"/>
      <c r="S77" s="1020"/>
      <c r="T77" s="1021"/>
      <c r="U77" s="1019">
        <v>4</v>
      </c>
      <c r="V77" s="1020"/>
      <c r="W77" s="1020"/>
      <c r="X77" s="1021"/>
      <c r="Y77" s="1019">
        <v>5</v>
      </c>
      <c r="Z77" s="1020"/>
      <c r="AA77" s="1020"/>
      <c r="AB77" s="1021"/>
      <c r="AC77" s="1019">
        <v>6</v>
      </c>
      <c r="AD77" s="1020"/>
      <c r="AE77" s="1020"/>
      <c r="AF77" s="1021"/>
      <c r="AG77" s="1019">
        <v>7</v>
      </c>
      <c r="AH77" s="1020"/>
      <c r="AI77" s="1020"/>
      <c r="AJ77" s="1021"/>
      <c r="AK77" s="1019">
        <v>8</v>
      </c>
      <c r="AL77" s="1020"/>
      <c r="AM77" s="1020"/>
      <c r="AN77" s="1021"/>
      <c r="AO77" s="1019">
        <v>9</v>
      </c>
      <c r="AP77" s="1020"/>
      <c r="AQ77" s="1020"/>
      <c r="AR77" s="1021"/>
      <c r="AS77" s="1019">
        <v>10</v>
      </c>
      <c r="AT77" s="1020"/>
      <c r="AU77" s="1020"/>
      <c r="AV77" s="1021"/>
      <c r="AW77" s="1019">
        <v>11</v>
      </c>
      <c r="AX77" s="1020"/>
      <c r="AY77" s="1020"/>
      <c r="AZ77" s="1020"/>
    </row>
    <row r="78" spans="2:52" ht="33" customHeight="1">
      <c r="B78" s="1160" t="s">
        <v>392</v>
      </c>
      <c r="C78" s="1160"/>
      <c r="D78" s="1160"/>
      <c r="E78" s="1160"/>
      <c r="F78" s="1160"/>
      <c r="G78" s="1160"/>
      <c r="H78" s="1160"/>
      <c r="I78" s="1160"/>
      <c r="J78" s="1160"/>
      <c r="K78" s="1160"/>
      <c r="L78" s="1160"/>
      <c r="M78" s="1160"/>
      <c r="N78" s="1160"/>
      <c r="O78" s="1098" t="s">
        <v>312</v>
      </c>
      <c r="P78" s="1099"/>
      <c r="Q78" s="1100" t="s">
        <v>6</v>
      </c>
      <c r="R78" s="1101"/>
      <c r="S78" s="1101"/>
      <c r="T78" s="1102"/>
      <c r="U78" s="1100" t="s">
        <v>6</v>
      </c>
      <c r="V78" s="1101"/>
      <c r="W78" s="1101"/>
      <c r="X78" s="1102"/>
      <c r="Y78" s="1100"/>
      <c r="Z78" s="1101"/>
      <c r="AA78" s="1101"/>
      <c r="AB78" s="1102"/>
      <c r="AC78" s="1100" t="s">
        <v>6</v>
      </c>
      <c r="AD78" s="1101"/>
      <c r="AE78" s="1101"/>
      <c r="AF78" s="1102"/>
      <c r="AG78" s="1100" t="s">
        <v>6</v>
      </c>
      <c r="AH78" s="1101"/>
      <c r="AI78" s="1101"/>
      <c r="AJ78" s="1102"/>
      <c r="AK78" s="1100"/>
      <c r="AL78" s="1101"/>
      <c r="AM78" s="1101"/>
      <c r="AN78" s="1102"/>
      <c r="AO78" s="1100" t="s">
        <v>6</v>
      </c>
      <c r="AP78" s="1101"/>
      <c r="AQ78" s="1101"/>
      <c r="AR78" s="1102"/>
      <c r="AS78" s="1100" t="s">
        <v>6</v>
      </c>
      <c r="AT78" s="1101"/>
      <c r="AU78" s="1101"/>
      <c r="AV78" s="1102"/>
      <c r="AW78" s="1100"/>
      <c r="AX78" s="1101"/>
      <c r="AY78" s="1101"/>
      <c r="AZ78" s="1159"/>
    </row>
    <row r="79" spans="2:52" ht="35.25" customHeight="1">
      <c r="B79" s="1152" t="s">
        <v>50</v>
      </c>
      <c r="C79" s="1152"/>
      <c r="D79" s="1152"/>
      <c r="E79" s="1152"/>
      <c r="F79" s="1152"/>
      <c r="G79" s="1152"/>
      <c r="H79" s="1152"/>
      <c r="I79" s="1152"/>
      <c r="J79" s="1152"/>
      <c r="K79" s="1152"/>
      <c r="L79" s="1152"/>
      <c r="M79" s="1152"/>
      <c r="N79" s="1153"/>
      <c r="O79" s="1092" t="s">
        <v>349</v>
      </c>
      <c r="P79" s="1093"/>
      <c r="Q79" s="1094"/>
      <c r="R79" s="1095"/>
      <c r="S79" s="1095"/>
      <c r="T79" s="1096"/>
      <c r="U79" s="1094"/>
      <c r="V79" s="1095"/>
      <c r="W79" s="1095"/>
      <c r="X79" s="1096"/>
      <c r="Y79" s="1094"/>
      <c r="Z79" s="1095"/>
      <c r="AA79" s="1095"/>
      <c r="AB79" s="1096"/>
      <c r="AC79" s="1094"/>
      <c r="AD79" s="1095"/>
      <c r="AE79" s="1095"/>
      <c r="AF79" s="1096"/>
      <c r="AG79" s="1094"/>
      <c r="AH79" s="1095"/>
      <c r="AI79" s="1095"/>
      <c r="AJ79" s="1096"/>
      <c r="AK79" s="1094"/>
      <c r="AL79" s="1095"/>
      <c r="AM79" s="1095"/>
      <c r="AN79" s="1096"/>
      <c r="AO79" s="1094"/>
      <c r="AP79" s="1095"/>
      <c r="AQ79" s="1095"/>
      <c r="AR79" s="1096"/>
      <c r="AS79" s="1094"/>
      <c r="AT79" s="1095"/>
      <c r="AU79" s="1095"/>
      <c r="AV79" s="1096"/>
      <c r="AW79" s="1094"/>
      <c r="AX79" s="1095"/>
      <c r="AY79" s="1095"/>
      <c r="AZ79" s="1151"/>
    </row>
    <row r="80" spans="2:52" ht="15.75" thickBot="1">
      <c r="B80" s="1005" t="s">
        <v>352</v>
      </c>
      <c r="C80" s="1006"/>
      <c r="D80" s="1006"/>
      <c r="E80" s="1006"/>
      <c r="F80" s="1006"/>
      <c r="G80" s="1006"/>
      <c r="H80" s="1006"/>
      <c r="I80" s="1006"/>
      <c r="J80" s="1006"/>
      <c r="K80" s="1006"/>
      <c r="L80" s="1006"/>
      <c r="M80" s="1006"/>
      <c r="N80" s="1006"/>
      <c r="O80" s="1156">
        <v>9000</v>
      </c>
      <c r="P80" s="1157"/>
      <c r="Q80" s="1154" t="s">
        <v>6</v>
      </c>
      <c r="R80" s="1154"/>
      <c r="S80" s="1154"/>
      <c r="T80" s="1154"/>
      <c r="U80" s="1154" t="s">
        <v>6</v>
      </c>
      <c r="V80" s="1154"/>
      <c r="W80" s="1154"/>
      <c r="X80" s="1154"/>
      <c r="Y80" s="1154"/>
      <c r="Z80" s="1154"/>
      <c r="AA80" s="1154"/>
      <c r="AB80" s="1154"/>
      <c r="AC80" s="1154" t="s">
        <v>6</v>
      </c>
      <c r="AD80" s="1154"/>
      <c r="AE80" s="1154"/>
      <c r="AF80" s="1154"/>
      <c r="AG80" s="1154" t="s">
        <v>6</v>
      </c>
      <c r="AH80" s="1154"/>
      <c r="AI80" s="1154"/>
      <c r="AJ80" s="1154"/>
      <c r="AK80" s="1154"/>
      <c r="AL80" s="1154"/>
      <c r="AM80" s="1154"/>
      <c r="AN80" s="1154"/>
      <c r="AO80" s="1154" t="s">
        <v>6</v>
      </c>
      <c r="AP80" s="1154"/>
      <c r="AQ80" s="1154"/>
      <c r="AR80" s="1154"/>
      <c r="AS80" s="1154" t="s">
        <v>6</v>
      </c>
      <c r="AT80" s="1154"/>
      <c r="AU80" s="1154"/>
      <c r="AV80" s="1154"/>
      <c r="AW80" s="1154"/>
      <c r="AX80" s="1154"/>
      <c r="AY80" s="1154"/>
      <c r="AZ80" s="1155"/>
    </row>
    <row r="81" spans="1:53" ht="6.75" customHeight="1"/>
    <row r="82" spans="1:53">
      <c r="B82" s="214" t="s">
        <v>406</v>
      </c>
    </row>
    <row r="83" spans="1:53">
      <c r="B83" s="214"/>
    </row>
    <row r="84" spans="1:53" ht="27" customHeight="1">
      <c r="B84" s="1020" t="s">
        <v>0</v>
      </c>
      <c r="C84" s="1020"/>
      <c r="D84" s="1020"/>
      <c r="E84" s="1020"/>
      <c r="F84" s="1020"/>
      <c r="G84" s="1020"/>
      <c r="H84" s="1020"/>
      <c r="I84" s="1020"/>
      <c r="J84" s="1020"/>
      <c r="K84" s="1020"/>
      <c r="L84" s="1020"/>
      <c r="M84" s="1020"/>
      <c r="N84" s="1021"/>
      <c r="O84" s="1019" t="s">
        <v>1</v>
      </c>
      <c r="P84" s="1021"/>
      <c r="Q84" s="1008" t="s">
        <v>1215</v>
      </c>
      <c r="R84" s="1009"/>
      <c r="S84" s="1009"/>
      <c r="T84" s="1009"/>
      <c r="U84" s="1009"/>
      <c r="V84" s="1009"/>
      <c r="W84" s="1009"/>
      <c r="X84" s="1009"/>
      <c r="Y84" s="1009"/>
      <c r="Z84" s="1009"/>
      <c r="AA84" s="1009"/>
      <c r="AB84" s="1010"/>
      <c r="AC84" s="1008" t="s">
        <v>1216</v>
      </c>
      <c r="AD84" s="1009"/>
      <c r="AE84" s="1009"/>
      <c r="AF84" s="1009"/>
      <c r="AG84" s="1009"/>
      <c r="AH84" s="1009"/>
      <c r="AI84" s="1009"/>
      <c r="AJ84" s="1009"/>
      <c r="AK84" s="1009"/>
      <c r="AL84" s="1009"/>
      <c r="AM84" s="1009"/>
      <c r="AN84" s="1010"/>
      <c r="AO84" s="1008" t="s">
        <v>1217</v>
      </c>
      <c r="AP84" s="1009"/>
      <c r="AQ84" s="1009"/>
      <c r="AR84" s="1009"/>
      <c r="AS84" s="1009"/>
      <c r="AT84" s="1009"/>
      <c r="AU84" s="1009"/>
      <c r="AV84" s="1009"/>
      <c r="AW84" s="1009"/>
      <c r="AX84" s="1009"/>
      <c r="AY84" s="1009"/>
      <c r="AZ84" s="1009"/>
    </row>
    <row r="85" spans="1:53" ht="87.75" customHeight="1">
      <c r="B85" s="1024"/>
      <c r="C85" s="1024"/>
      <c r="D85" s="1024"/>
      <c r="E85" s="1024"/>
      <c r="F85" s="1024"/>
      <c r="G85" s="1024"/>
      <c r="H85" s="1024"/>
      <c r="I85" s="1024"/>
      <c r="J85" s="1024"/>
      <c r="K85" s="1024"/>
      <c r="L85" s="1024"/>
      <c r="M85" s="1024"/>
      <c r="N85" s="1025"/>
      <c r="O85" s="1063"/>
      <c r="P85" s="1025"/>
      <c r="Q85" s="1008" t="s">
        <v>395</v>
      </c>
      <c r="R85" s="1009"/>
      <c r="S85" s="1009"/>
      <c r="T85" s="1010"/>
      <c r="U85" s="1008" t="s">
        <v>396</v>
      </c>
      <c r="V85" s="1009"/>
      <c r="W85" s="1009"/>
      <c r="X85" s="1010"/>
      <c r="Y85" s="1008" t="s">
        <v>397</v>
      </c>
      <c r="Z85" s="1009"/>
      <c r="AA85" s="1009"/>
      <c r="AB85" s="1010"/>
      <c r="AC85" s="1008" t="s">
        <v>395</v>
      </c>
      <c r="AD85" s="1009"/>
      <c r="AE85" s="1009"/>
      <c r="AF85" s="1010"/>
      <c r="AG85" s="1008" t="s">
        <v>396</v>
      </c>
      <c r="AH85" s="1009"/>
      <c r="AI85" s="1009"/>
      <c r="AJ85" s="1010"/>
      <c r="AK85" s="1008" t="s">
        <v>397</v>
      </c>
      <c r="AL85" s="1009"/>
      <c r="AM85" s="1009"/>
      <c r="AN85" s="1010"/>
      <c r="AO85" s="1008" t="s">
        <v>395</v>
      </c>
      <c r="AP85" s="1009"/>
      <c r="AQ85" s="1009"/>
      <c r="AR85" s="1010"/>
      <c r="AS85" s="1008" t="s">
        <v>396</v>
      </c>
      <c r="AT85" s="1009"/>
      <c r="AU85" s="1009"/>
      <c r="AV85" s="1010"/>
      <c r="AW85" s="1008" t="s">
        <v>397</v>
      </c>
      <c r="AX85" s="1009"/>
      <c r="AY85" s="1009"/>
      <c r="AZ85" s="1009"/>
    </row>
    <row r="86" spans="1:53" s="199" customFormat="1" ht="13.5" thickBot="1">
      <c r="A86" s="163"/>
      <c r="B86" s="1037">
        <v>1</v>
      </c>
      <c r="C86" s="1037"/>
      <c r="D86" s="1037"/>
      <c r="E86" s="1037"/>
      <c r="F86" s="1037"/>
      <c r="G86" s="1037"/>
      <c r="H86" s="1037"/>
      <c r="I86" s="1037"/>
      <c r="J86" s="1037"/>
      <c r="K86" s="1037"/>
      <c r="L86" s="1037"/>
      <c r="M86" s="1037"/>
      <c r="N86" s="1038"/>
      <c r="O86" s="1158">
        <v>2</v>
      </c>
      <c r="P86" s="1038"/>
      <c r="Q86" s="1031">
        <v>3</v>
      </c>
      <c r="R86" s="1032"/>
      <c r="S86" s="1032"/>
      <c r="T86" s="1033"/>
      <c r="U86" s="1031">
        <v>4</v>
      </c>
      <c r="V86" s="1032"/>
      <c r="W86" s="1032"/>
      <c r="X86" s="1033"/>
      <c r="Y86" s="1031">
        <v>5</v>
      </c>
      <c r="Z86" s="1032"/>
      <c r="AA86" s="1032"/>
      <c r="AB86" s="1033"/>
      <c r="AC86" s="1031">
        <v>6</v>
      </c>
      <c r="AD86" s="1032"/>
      <c r="AE86" s="1032"/>
      <c r="AF86" s="1033"/>
      <c r="AG86" s="1031">
        <v>7</v>
      </c>
      <c r="AH86" s="1032"/>
      <c r="AI86" s="1032"/>
      <c r="AJ86" s="1033"/>
      <c r="AK86" s="1031">
        <v>8</v>
      </c>
      <c r="AL86" s="1032"/>
      <c r="AM86" s="1032"/>
      <c r="AN86" s="1033"/>
      <c r="AO86" s="1031">
        <v>9</v>
      </c>
      <c r="AP86" s="1032"/>
      <c r="AQ86" s="1032"/>
      <c r="AR86" s="1033"/>
      <c r="AS86" s="1031">
        <v>10</v>
      </c>
      <c r="AT86" s="1032"/>
      <c r="AU86" s="1032"/>
      <c r="AV86" s="1033"/>
      <c r="AW86" s="1031">
        <v>11</v>
      </c>
      <c r="AX86" s="1032"/>
      <c r="AY86" s="1032"/>
      <c r="AZ86" s="1032"/>
      <c r="BA86" s="163"/>
    </row>
    <row r="87" spans="1:53" ht="20.25" customHeight="1">
      <c r="B87" s="1160" t="s">
        <v>393</v>
      </c>
      <c r="C87" s="1160"/>
      <c r="D87" s="1160"/>
      <c r="E87" s="1160"/>
      <c r="F87" s="1160"/>
      <c r="G87" s="1160"/>
      <c r="H87" s="1160"/>
      <c r="I87" s="1160"/>
      <c r="J87" s="1160"/>
      <c r="K87" s="1160"/>
      <c r="L87" s="1160"/>
      <c r="M87" s="1160"/>
      <c r="N87" s="1160"/>
      <c r="O87" s="1098" t="s">
        <v>312</v>
      </c>
      <c r="P87" s="1099"/>
      <c r="Q87" s="1100" t="s">
        <v>6</v>
      </c>
      <c r="R87" s="1101"/>
      <c r="S87" s="1101"/>
      <c r="T87" s="1102"/>
      <c r="U87" s="1100" t="s">
        <v>6</v>
      </c>
      <c r="V87" s="1101"/>
      <c r="W87" s="1101"/>
      <c r="X87" s="1102"/>
      <c r="Y87" s="1100"/>
      <c r="Z87" s="1101"/>
      <c r="AA87" s="1101"/>
      <c r="AB87" s="1102"/>
      <c r="AC87" s="1100" t="s">
        <v>6</v>
      </c>
      <c r="AD87" s="1101"/>
      <c r="AE87" s="1101"/>
      <c r="AF87" s="1102"/>
      <c r="AG87" s="1100" t="s">
        <v>6</v>
      </c>
      <c r="AH87" s="1101"/>
      <c r="AI87" s="1101"/>
      <c r="AJ87" s="1102"/>
      <c r="AK87" s="1100"/>
      <c r="AL87" s="1101"/>
      <c r="AM87" s="1101"/>
      <c r="AN87" s="1102"/>
      <c r="AO87" s="1100" t="s">
        <v>6</v>
      </c>
      <c r="AP87" s="1101"/>
      <c r="AQ87" s="1101"/>
      <c r="AR87" s="1102"/>
      <c r="AS87" s="1100" t="s">
        <v>6</v>
      </c>
      <c r="AT87" s="1101"/>
      <c r="AU87" s="1101"/>
      <c r="AV87" s="1102"/>
      <c r="AW87" s="1100"/>
      <c r="AX87" s="1101"/>
      <c r="AY87" s="1101"/>
      <c r="AZ87" s="1159"/>
    </row>
    <row r="88" spans="1:53" ht="36" customHeight="1">
      <c r="B88" s="1152" t="s">
        <v>50</v>
      </c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3"/>
      <c r="O88" s="1092" t="s">
        <v>349</v>
      </c>
      <c r="P88" s="1093"/>
      <c r="Q88" s="1094"/>
      <c r="R88" s="1095"/>
      <c r="S88" s="1095"/>
      <c r="T88" s="1096"/>
      <c r="U88" s="1094"/>
      <c r="V88" s="1095"/>
      <c r="W88" s="1095"/>
      <c r="X88" s="1096"/>
      <c r="Y88" s="1094"/>
      <c r="Z88" s="1095"/>
      <c r="AA88" s="1095"/>
      <c r="AB88" s="1096"/>
      <c r="AC88" s="1094"/>
      <c r="AD88" s="1095"/>
      <c r="AE88" s="1095"/>
      <c r="AF88" s="1096"/>
      <c r="AG88" s="1094"/>
      <c r="AH88" s="1095"/>
      <c r="AI88" s="1095"/>
      <c r="AJ88" s="1096"/>
      <c r="AK88" s="1094"/>
      <c r="AL88" s="1095"/>
      <c r="AM88" s="1095"/>
      <c r="AN88" s="1096"/>
      <c r="AO88" s="1094"/>
      <c r="AP88" s="1095"/>
      <c r="AQ88" s="1095"/>
      <c r="AR88" s="1096"/>
      <c r="AS88" s="1094"/>
      <c r="AT88" s="1095"/>
      <c r="AU88" s="1095"/>
      <c r="AV88" s="1096"/>
      <c r="AW88" s="1094"/>
      <c r="AX88" s="1095"/>
      <c r="AY88" s="1095"/>
      <c r="AZ88" s="1151"/>
    </row>
    <row r="89" spans="1:53" ht="18.75" customHeight="1" thickBot="1">
      <c r="B89" s="1005" t="s">
        <v>352</v>
      </c>
      <c r="C89" s="1006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156">
        <v>9000</v>
      </c>
      <c r="P89" s="1157"/>
      <c r="Q89" s="1154" t="s">
        <v>6</v>
      </c>
      <c r="R89" s="1154"/>
      <c r="S89" s="1154"/>
      <c r="T89" s="1154"/>
      <c r="U89" s="1154" t="s">
        <v>6</v>
      </c>
      <c r="V89" s="1154"/>
      <c r="W89" s="1154"/>
      <c r="X89" s="1154"/>
      <c r="Y89" s="1154"/>
      <c r="Z89" s="1154"/>
      <c r="AA89" s="1154"/>
      <c r="AB89" s="1154"/>
      <c r="AC89" s="1154" t="s">
        <v>6</v>
      </c>
      <c r="AD89" s="1154"/>
      <c r="AE89" s="1154"/>
      <c r="AF89" s="1154"/>
      <c r="AG89" s="1154" t="s">
        <v>6</v>
      </c>
      <c r="AH89" s="1154"/>
      <c r="AI89" s="1154"/>
      <c r="AJ89" s="1154"/>
      <c r="AK89" s="1154"/>
      <c r="AL89" s="1154"/>
      <c r="AM89" s="1154"/>
      <c r="AN89" s="1154"/>
      <c r="AO89" s="1154" t="s">
        <v>6</v>
      </c>
      <c r="AP89" s="1154"/>
      <c r="AQ89" s="1154"/>
      <c r="AR89" s="1154"/>
      <c r="AS89" s="1154" t="s">
        <v>6</v>
      </c>
      <c r="AT89" s="1154"/>
      <c r="AU89" s="1154"/>
      <c r="AV89" s="1154"/>
      <c r="AW89" s="1154"/>
      <c r="AX89" s="1154"/>
      <c r="AY89" s="1154"/>
      <c r="AZ89" s="1155"/>
    </row>
  </sheetData>
  <mergeCells count="450">
    <mergeCell ref="Z18:AB18"/>
    <mergeCell ref="AC11:AJ12"/>
    <mergeCell ref="AK11:AR12"/>
    <mergeCell ref="AS11:AZ12"/>
    <mergeCell ref="B16:Y16"/>
    <mergeCell ref="Z16:AB16"/>
    <mergeCell ref="AC16:AJ16"/>
    <mergeCell ref="AK16:AR16"/>
    <mergeCell ref="AS16:AZ16"/>
    <mergeCell ref="B17:Y17"/>
    <mergeCell ref="Z17:AB17"/>
    <mergeCell ref="A1:AZ1"/>
    <mergeCell ref="A3:K3"/>
    <mergeCell ref="L3:AZ3"/>
    <mergeCell ref="A4:K4"/>
    <mergeCell ref="L4:AZ4"/>
    <mergeCell ref="A5:K5"/>
    <mergeCell ref="L5:AZ5"/>
    <mergeCell ref="AK15:AR15"/>
    <mergeCell ref="AS15:AZ15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A6:K6"/>
    <mergeCell ref="B8:AZ8"/>
    <mergeCell ref="B10:Y12"/>
    <mergeCell ref="Z10:AB12"/>
    <mergeCell ref="AC10:AZ10"/>
    <mergeCell ref="B19:Y19"/>
    <mergeCell ref="Z19:AB19"/>
    <mergeCell ref="B15:Y15"/>
    <mergeCell ref="Z15:AB15"/>
    <mergeCell ref="AC15:AJ15"/>
    <mergeCell ref="AC17:AJ17"/>
    <mergeCell ref="B25:Y27"/>
    <mergeCell ref="Z25:AB27"/>
    <mergeCell ref="AC25:AZ25"/>
    <mergeCell ref="AC26:AJ27"/>
    <mergeCell ref="AK26:AR27"/>
    <mergeCell ref="AS26:AZ27"/>
    <mergeCell ref="AC19:AJ19"/>
    <mergeCell ref="AK19:AR19"/>
    <mergeCell ref="AS19:AZ19"/>
    <mergeCell ref="B20:T20"/>
    <mergeCell ref="B21:AZ21"/>
    <mergeCell ref="B23:AZ23"/>
    <mergeCell ref="AK17:AR17"/>
    <mergeCell ref="AS17:AZ17"/>
    <mergeCell ref="AC18:AJ18"/>
    <mergeCell ref="AK18:AR18"/>
    <mergeCell ref="AS18:AZ18"/>
    <mergeCell ref="B18:Y18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AC35:AJ35"/>
    <mergeCell ref="AK35:AR35"/>
    <mergeCell ref="AS35:AZ35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D36:E36"/>
    <mergeCell ref="H36:M36"/>
    <mergeCell ref="Q36:R36"/>
    <mergeCell ref="B39:N40"/>
    <mergeCell ref="O39:P40"/>
    <mergeCell ref="Q39:AB39"/>
    <mergeCell ref="B34:Y34"/>
    <mergeCell ref="Z34:AB34"/>
    <mergeCell ref="AC34:AJ34"/>
    <mergeCell ref="AC39:AN39"/>
    <mergeCell ref="AK34:AR34"/>
    <mergeCell ref="AO39:AZ39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AS34:AZ34"/>
    <mergeCell ref="B35:Y35"/>
    <mergeCell ref="Z35:AB35"/>
    <mergeCell ref="AO43:AR43"/>
    <mergeCell ref="AS41:AV41"/>
    <mergeCell ref="AW41:AZ41"/>
    <mergeCell ref="B42:N42"/>
    <mergeCell ref="O42:P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B41:N41"/>
    <mergeCell ref="O41:P41"/>
    <mergeCell ref="Q41:T41"/>
    <mergeCell ref="U41:X41"/>
    <mergeCell ref="Y41:AB41"/>
    <mergeCell ref="AC41:AF41"/>
    <mergeCell ref="AG41:AJ41"/>
    <mergeCell ref="AK41:AN41"/>
    <mergeCell ref="AO41:AR41"/>
    <mergeCell ref="AK50:AN50"/>
    <mergeCell ref="AO50:AR50"/>
    <mergeCell ref="AS50:AV50"/>
    <mergeCell ref="AS43:AV43"/>
    <mergeCell ref="AW43:AZ43"/>
    <mergeCell ref="B44:N44"/>
    <mergeCell ref="O44:P44"/>
    <mergeCell ref="Q44:T44"/>
    <mergeCell ref="U44:X44"/>
    <mergeCell ref="Y44:AB44"/>
    <mergeCell ref="AC44:AF44"/>
    <mergeCell ref="AG44:AJ44"/>
    <mergeCell ref="AK44:AN44"/>
    <mergeCell ref="AO44:AR44"/>
    <mergeCell ref="AS44:AV44"/>
    <mergeCell ref="AW44:AZ44"/>
    <mergeCell ref="B43:N43"/>
    <mergeCell ref="O43:P43"/>
    <mergeCell ref="Q43:T43"/>
    <mergeCell ref="U43:X43"/>
    <mergeCell ref="Y43:AB43"/>
    <mergeCell ref="AC43:AF43"/>
    <mergeCell ref="AG43:AJ43"/>
    <mergeCell ref="AK43:AN43"/>
    <mergeCell ref="AO51:AR51"/>
    <mergeCell ref="AS51:AV51"/>
    <mergeCell ref="AW51:AZ51"/>
    <mergeCell ref="B48:N49"/>
    <mergeCell ref="O48:P49"/>
    <mergeCell ref="Q48:AB48"/>
    <mergeCell ref="AC48:AN48"/>
    <mergeCell ref="AO48:AZ48"/>
    <mergeCell ref="AO49:AR49"/>
    <mergeCell ref="AS49:AV49"/>
    <mergeCell ref="AW49:AZ49"/>
    <mergeCell ref="B50:N50"/>
    <mergeCell ref="O50:P50"/>
    <mergeCell ref="Q50:T50"/>
    <mergeCell ref="U50:X50"/>
    <mergeCell ref="Y50:AB50"/>
    <mergeCell ref="AC50:AF50"/>
    <mergeCell ref="AG50:AJ50"/>
    <mergeCell ref="Q49:T49"/>
    <mergeCell ref="U49:X49"/>
    <mergeCell ref="Y49:AB49"/>
    <mergeCell ref="AC49:AF49"/>
    <mergeCell ref="AG49:AJ49"/>
    <mergeCell ref="AK49:AN49"/>
    <mergeCell ref="AW50:AZ50"/>
    <mergeCell ref="B51:N51"/>
    <mergeCell ref="O51:P51"/>
    <mergeCell ref="Q51:T51"/>
    <mergeCell ref="U51:X51"/>
    <mergeCell ref="Y51:AB51"/>
    <mergeCell ref="AC51:AF51"/>
    <mergeCell ref="AK53:AN53"/>
    <mergeCell ref="AO53:AR53"/>
    <mergeCell ref="AS53:AV53"/>
    <mergeCell ref="AW53:AZ53"/>
    <mergeCell ref="B52:N52"/>
    <mergeCell ref="O52:P52"/>
    <mergeCell ref="Q52:T52"/>
    <mergeCell ref="U52:X52"/>
    <mergeCell ref="Y52:AB52"/>
    <mergeCell ref="AC52:AF52"/>
    <mergeCell ref="AG52:AJ52"/>
    <mergeCell ref="AK52:AN52"/>
    <mergeCell ref="AO52:AR52"/>
    <mergeCell ref="AS52:AV52"/>
    <mergeCell ref="AW52:AZ52"/>
    <mergeCell ref="AG51:AJ51"/>
    <mergeCell ref="AK51:AN51"/>
    <mergeCell ref="B57:N58"/>
    <mergeCell ref="O57:P58"/>
    <mergeCell ref="Q57:AB57"/>
    <mergeCell ref="AC57:AN57"/>
    <mergeCell ref="AO57:AZ57"/>
    <mergeCell ref="B53:N53"/>
    <mergeCell ref="O53:P53"/>
    <mergeCell ref="Q53:T53"/>
    <mergeCell ref="U53:X53"/>
    <mergeCell ref="Y53:AB53"/>
    <mergeCell ref="AC53:AF53"/>
    <mergeCell ref="AO58:AR58"/>
    <mergeCell ref="AS58:AV58"/>
    <mergeCell ref="AW58:AZ58"/>
    <mergeCell ref="AK58:AN58"/>
    <mergeCell ref="AG53:AJ53"/>
    <mergeCell ref="Q59:T59"/>
    <mergeCell ref="U59:X59"/>
    <mergeCell ref="Y59:AB59"/>
    <mergeCell ref="AC59:AF59"/>
    <mergeCell ref="AG59:AJ59"/>
    <mergeCell ref="Q58:T58"/>
    <mergeCell ref="U58:X58"/>
    <mergeCell ref="Y58:AB58"/>
    <mergeCell ref="AC58:AF58"/>
    <mergeCell ref="AG58:AJ58"/>
    <mergeCell ref="Q61:T61"/>
    <mergeCell ref="U61:X61"/>
    <mergeCell ref="Y61:AB61"/>
    <mergeCell ref="AK59:AN59"/>
    <mergeCell ref="AO59:AR59"/>
    <mergeCell ref="AS59:AV59"/>
    <mergeCell ref="AW59:AZ59"/>
    <mergeCell ref="B60:N60"/>
    <mergeCell ref="O60:P60"/>
    <mergeCell ref="Q60:T60"/>
    <mergeCell ref="U60:X60"/>
    <mergeCell ref="Y60:AB60"/>
    <mergeCell ref="AC60:AF60"/>
    <mergeCell ref="AC61:AF61"/>
    <mergeCell ref="AG61:AJ61"/>
    <mergeCell ref="AK61:AN61"/>
    <mergeCell ref="AO61:AR61"/>
    <mergeCell ref="AS61:AV61"/>
    <mergeCell ref="AW61:AZ61"/>
    <mergeCell ref="AG60:AJ60"/>
    <mergeCell ref="AK60:AN60"/>
    <mergeCell ref="AO60:AR60"/>
    <mergeCell ref="B59:N59"/>
    <mergeCell ref="O59:P59"/>
    <mergeCell ref="AS60:AV60"/>
    <mergeCell ref="AW60:AZ60"/>
    <mergeCell ref="AG62:AJ62"/>
    <mergeCell ref="AK62:AN62"/>
    <mergeCell ref="AO62:AR62"/>
    <mergeCell ref="AS62:AV62"/>
    <mergeCell ref="AW62:AZ62"/>
    <mergeCell ref="B66:N67"/>
    <mergeCell ref="O66:P67"/>
    <mergeCell ref="Q66:AB66"/>
    <mergeCell ref="AC66:AN66"/>
    <mergeCell ref="AO66:AZ66"/>
    <mergeCell ref="B62:N62"/>
    <mergeCell ref="O62:P62"/>
    <mergeCell ref="Q62:T62"/>
    <mergeCell ref="U62:X62"/>
    <mergeCell ref="Y62:AB62"/>
    <mergeCell ref="AC62:AF62"/>
    <mergeCell ref="AO67:AR67"/>
    <mergeCell ref="AS67:AV67"/>
    <mergeCell ref="AW67:AZ67"/>
    <mergeCell ref="AK67:AN67"/>
    <mergeCell ref="B61:N61"/>
    <mergeCell ref="O61:P61"/>
    <mergeCell ref="Q68:T68"/>
    <mergeCell ref="U68:X68"/>
    <mergeCell ref="Y68:AB68"/>
    <mergeCell ref="AC68:AF68"/>
    <mergeCell ref="AG68:AJ68"/>
    <mergeCell ref="Q67:T67"/>
    <mergeCell ref="U67:X67"/>
    <mergeCell ref="Y67:AB67"/>
    <mergeCell ref="AC67:AF67"/>
    <mergeCell ref="AG67:AJ67"/>
    <mergeCell ref="Q70:T70"/>
    <mergeCell ref="U70:X70"/>
    <mergeCell ref="Y70:AB70"/>
    <mergeCell ref="AK68:AN68"/>
    <mergeCell ref="AO68:AR68"/>
    <mergeCell ref="AS68:AV68"/>
    <mergeCell ref="AW68:AZ68"/>
    <mergeCell ref="B69:N69"/>
    <mergeCell ref="O69:P69"/>
    <mergeCell ref="Q69:T69"/>
    <mergeCell ref="U69:X69"/>
    <mergeCell ref="Y69:AB69"/>
    <mergeCell ref="AC69:AF69"/>
    <mergeCell ref="AC70:AF70"/>
    <mergeCell ref="AG70:AJ70"/>
    <mergeCell ref="AK70:AN70"/>
    <mergeCell ref="AO70:AR70"/>
    <mergeCell ref="AS70:AV70"/>
    <mergeCell ref="AW70:AZ70"/>
    <mergeCell ref="AG69:AJ69"/>
    <mergeCell ref="AK69:AN69"/>
    <mergeCell ref="AO69:AR69"/>
    <mergeCell ref="B68:N68"/>
    <mergeCell ref="O68:P68"/>
    <mergeCell ref="AS69:AV69"/>
    <mergeCell ref="AW69:AZ69"/>
    <mergeCell ref="AG71:AJ71"/>
    <mergeCell ref="AK71:AN71"/>
    <mergeCell ref="AO71:AR71"/>
    <mergeCell ref="AS71:AV71"/>
    <mergeCell ref="AW71:AZ71"/>
    <mergeCell ref="B75:N76"/>
    <mergeCell ref="O75:P76"/>
    <mergeCell ref="Q75:AB75"/>
    <mergeCell ref="AC75:AN75"/>
    <mergeCell ref="AO75:AZ75"/>
    <mergeCell ref="B71:N71"/>
    <mergeCell ref="O71:P71"/>
    <mergeCell ref="Q71:T71"/>
    <mergeCell ref="U71:X71"/>
    <mergeCell ref="Y71:AB71"/>
    <mergeCell ref="AC71:AF71"/>
    <mergeCell ref="AO76:AR76"/>
    <mergeCell ref="AS76:AV76"/>
    <mergeCell ref="AW76:AZ76"/>
    <mergeCell ref="AK76:AN76"/>
    <mergeCell ref="B70:N70"/>
    <mergeCell ref="O70:P70"/>
    <mergeCell ref="B77:N77"/>
    <mergeCell ref="O77:P77"/>
    <mergeCell ref="Q77:T77"/>
    <mergeCell ref="U77:X77"/>
    <mergeCell ref="Y77:AB77"/>
    <mergeCell ref="AC77:AF77"/>
    <mergeCell ref="AG77:AJ77"/>
    <mergeCell ref="Q76:T76"/>
    <mergeCell ref="U76:X76"/>
    <mergeCell ref="Y76:AB76"/>
    <mergeCell ref="AC76:AF76"/>
    <mergeCell ref="AG76:AJ76"/>
    <mergeCell ref="B79:N79"/>
    <mergeCell ref="O79:P79"/>
    <mergeCell ref="Q79:T79"/>
    <mergeCell ref="U79:X79"/>
    <mergeCell ref="Y79:AB79"/>
    <mergeCell ref="AK77:AN77"/>
    <mergeCell ref="AO77:AR77"/>
    <mergeCell ref="AS77:AV77"/>
    <mergeCell ref="AW77:AZ77"/>
    <mergeCell ref="B78:N78"/>
    <mergeCell ref="O78:P78"/>
    <mergeCell ref="Q78:T78"/>
    <mergeCell ref="U78:X78"/>
    <mergeCell ref="Y78:AB78"/>
    <mergeCell ref="AC78:AF78"/>
    <mergeCell ref="AC79:AF79"/>
    <mergeCell ref="AG79:AJ79"/>
    <mergeCell ref="AK79:AN79"/>
    <mergeCell ref="AO79:AR79"/>
    <mergeCell ref="AS79:AV79"/>
    <mergeCell ref="AW79:AZ79"/>
    <mergeCell ref="AG78:AJ78"/>
    <mergeCell ref="AK78:AN78"/>
    <mergeCell ref="AO78:AR78"/>
    <mergeCell ref="B84:N85"/>
    <mergeCell ref="O84:P85"/>
    <mergeCell ref="Q84:AB84"/>
    <mergeCell ref="AC84:AN84"/>
    <mergeCell ref="AO84:AZ84"/>
    <mergeCell ref="B80:N80"/>
    <mergeCell ref="O80:P80"/>
    <mergeCell ref="Q80:T80"/>
    <mergeCell ref="U80:X80"/>
    <mergeCell ref="Y80:AB80"/>
    <mergeCell ref="AC80:AF80"/>
    <mergeCell ref="AO85:AR85"/>
    <mergeCell ref="AS85:AV85"/>
    <mergeCell ref="AW85:AZ85"/>
    <mergeCell ref="AK85:AN85"/>
    <mergeCell ref="Q85:T85"/>
    <mergeCell ref="U85:X85"/>
    <mergeCell ref="Y85:AB85"/>
    <mergeCell ref="AC85:AF85"/>
    <mergeCell ref="AG85:AJ85"/>
    <mergeCell ref="AS78:AV78"/>
    <mergeCell ref="AW78:AZ78"/>
    <mergeCell ref="AG80:AJ80"/>
    <mergeCell ref="AK80:AN80"/>
    <mergeCell ref="AO80:AR80"/>
    <mergeCell ref="AS80:AV80"/>
    <mergeCell ref="AW80:AZ80"/>
    <mergeCell ref="AK86:AN86"/>
    <mergeCell ref="AO86:AR86"/>
    <mergeCell ref="AS86:AV86"/>
    <mergeCell ref="AW86:AZ86"/>
    <mergeCell ref="B86:N86"/>
    <mergeCell ref="O86:P86"/>
    <mergeCell ref="Q86:T86"/>
    <mergeCell ref="U86:X86"/>
    <mergeCell ref="Y86:AB86"/>
    <mergeCell ref="AC86:AF86"/>
    <mergeCell ref="AG86:AJ86"/>
    <mergeCell ref="AS87:AV87"/>
    <mergeCell ref="AW87:AZ87"/>
    <mergeCell ref="B87:N87"/>
    <mergeCell ref="O87:P87"/>
    <mergeCell ref="Q87:T87"/>
    <mergeCell ref="U87:X87"/>
    <mergeCell ref="Y87:AB87"/>
    <mergeCell ref="AC87:AF87"/>
    <mergeCell ref="AG87:AJ87"/>
    <mergeCell ref="AK87:AN87"/>
    <mergeCell ref="AO87:AR87"/>
    <mergeCell ref="AG89:AJ89"/>
    <mergeCell ref="AK89:AN89"/>
    <mergeCell ref="AO89:AR89"/>
    <mergeCell ref="AS89:AV89"/>
    <mergeCell ref="AW89:AZ89"/>
    <mergeCell ref="B89:N89"/>
    <mergeCell ref="O89:P89"/>
    <mergeCell ref="Q89:T89"/>
    <mergeCell ref="U89:X89"/>
    <mergeCell ref="Y89:AB89"/>
    <mergeCell ref="AC89:AF89"/>
    <mergeCell ref="AS88:AV88"/>
    <mergeCell ref="AW88:AZ88"/>
    <mergeCell ref="B88:N88"/>
    <mergeCell ref="O88:P88"/>
    <mergeCell ref="Q88:T88"/>
    <mergeCell ref="U88:X88"/>
    <mergeCell ref="Y88:AB88"/>
    <mergeCell ref="AC88:AF88"/>
    <mergeCell ref="AG88:AJ88"/>
    <mergeCell ref="AK88:AN88"/>
    <mergeCell ref="AO88:AR88"/>
  </mergeCells>
  <pageMargins left="0.78740157480314965" right="0.39370078740157483" top="0.78740157480314965" bottom="0.78740157480314965" header="0.31496062992125984" footer="0"/>
  <pageSetup paperSize="8" scale="64" fitToHeight="0" orientation="landscape" r:id="rId1"/>
  <headerFooter differentFirst="1">
    <oddHeader>&amp;C&amp;P</oddHeader>
  </headerFooter>
  <rowBreaks count="2" manualBreakCount="2">
    <brk id="36" max="51" man="1"/>
    <brk id="62" max="5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8"/>
  <sheetViews>
    <sheetView showGridLines="0" view="pageBreakPreview" topLeftCell="A29" zoomScaleNormal="100" zoomScaleSheetLayoutView="100" workbookViewId="0">
      <selection activeCell="AK48" sqref="AK48:AR48"/>
    </sheetView>
  </sheetViews>
  <sheetFormatPr defaultColWidth="0.85546875" defaultRowHeight="15"/>
  <cols>
    <col min="1" max="52" width="3.85546875" style="162" customWidth="1"/>
    <col min="53" max="53" width="0.85546875" style="198"/>
    <col min="54" max="54" width="9" style="198" customWidth="1"/>
    <col min="55" max="55" width="10.85546875" style="198" customWidth="1"/>
    <col min="56" max="56" width="12.5703125" style="198" customWidth="1"/>
    <col min="57" max="16384" width="0.85546875" style="198"/>
  </cols>
  <sheetData>
    <row r="1" spans="1:53" ht="39.75" customHeight="1">
      <c r="A1" s="1081" t="s">
        <v>1454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  <c r="BA1" s="232"/>
    </row>
    <row r="2" spans="1:53" s="199" customFormat="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</row>
    <row r="3" spans="1:53" ht="15" customHeight="1">
      <c r="A3" s="1075" t="s">
        <v>296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  <c r="BA3" s="233"/>
    </row>
    <row r="4" spans="1:53" ht="26.25" customHeight="1">
      <c r="A4" s="1075" t="s">
        <v>297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83" t="s">
        <v>548</v>
      </c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1083"/>
      <c r="AH4" s="1083"/>
      <c r="AI4" s="1083"/>
      <c r="AJ4" s="1083"/>
      <c r="AK4" s="1083"/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  <c r="BA4" s="234"/>
    </row>
    <row r="5" spans="1:53" ht="18">
      <c r="A5" s="1075"/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235"/>
    </row>
    <row r="6" spans="1:53" s="199" customFormat="1" ht="15" customHeight="1">
      <c r="A6" s="1075" t="s">
        <v>299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64" t="s">
        <v>300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236"/>
    </row>
    <row r="7" spans="1:53" ht="15" customHeight="1"/>
    <row r="8" spans="1:53" s="216" customFormat="1" ht="18" customHeight="1">
      <c r="A8" s="165"/>
      <c r="B8" s="1076" t="s">
        <v>441</v>
      </c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1076"/>
      <c r="AS8" s="1076"/>
      <c r="AT8" s="168"/>
      <c r="AU8" s="168"/>
      <c r="AV8" s="168"/>
      <c r="AW8" s="168"/>
      <c r="AX8" s="168"/>
      <c r="AY8" s="168"/>
      <c r="AZ8" s="168"/>
    </row>
    <row r="9" spans="1:53" s="216" customFormat="1" ht="8.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</row>
    <row r="10" spans="1:53" s="216" customFormat="1" ht="24.95" customHeight="1">
      <c r="A10" s="165"/>
      <c r="B10" s="1020" t="s">
        <v>0</v>
      </c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14" t="s">
        <v>302</v>
      </c>
      <c r="AA10" s="1014"/>
      <c r="AB10" s="1014"/>
      <c r="AC10" s="1014" t="s">
        <v>374</v>
      </c>
      <c r="AD10" s="1014"/>
      <c r="AE10" s="1014"/>
      <c r="AF10" s="1014"/>
      <c r="AG10" s="1014"/>
      <c r="AH10" s="1014"/>
      <c r="AI10" s="1014"/>
      <c r="AJ10" s="1014"/>
      <c r="AK10" s="1014"/>
      <c r="AL10" s="1014"/>
      <c r="AM10" s="1014"/>
      <c r="AN10" s="1014"/>
      <c r="AO10" s="1014"/>
      <c r="AP10" s="1014"/>
      <c r="AQ10" s="1014"/>
      <c r="AR10" s="1014"/>
      <c r="AS10" s="1014"/>
      <c r="AT10" s="1014"/>
      <c r="AU10" s="1014"/>
      <c r="AV10" s="1014"/>
      <c r="AW10" s="1014"/>
      <c r="AX10" s="1014"/>
      <c r="AY10" s="1014"/>
      <c r="AZ10" s="1014"/>
    </row>
    <row r="11" spans="1:53" s="216" customFormat="1" ht="24.95" customHeight="1">
      <c r="A11" s="165"/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8"/>
      <c r="Z11" s="1014"/>
      <c r="AA11" s="1014"/>
      <c r="AB11" s="1014"/>
      <c r="AC11" s="1014" t="s">
        <v>1419</v>
      </c>
      <c r="AD11" s="1014"/>
      <c r="AE11" s="1014"/>
      <c r="AF11" s="1014"/>
      <c r="AG11" s="1014"/>
      <c r="AH11" s="1014"/>
      <c r="AI11" s="1014"/>
      <c r="AJ11" s="1014"/>
      <c r="AK11" s="1014" t="s">
        <v>1420</v>
      </c>
      <c r="AL11" s="1014"/>
      <c r="AM11" s="1014"/>
      <c r="AN11" s="1014"/>
      <c r="AO11" s="1014"/>
      <c r="AP11" s="1014"/>
      <c r="AQ11" s="1014"/>
      <c r="AR11" s="1014"/>
      <c r="AS11" s="1014" t="s">
        <v>1421</v>
      </c>
      <c r="AT11" s="1014"/>
      <c r="AU11" s="1014"/>
      <c r="AV11" s="1014"/>
      <c r="AW11" s="1014"/>
      <c r="AX11" s="1014"/>
      <c r="AY11" s="1014"/>
      <c r="AZ11" s="1014"/>
    </row>
    <row r="12" spans="1:53" s="216" customFormat="1" ht="24.95" customHeight="1">
      <c r="A12" s="165"/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4"/>
      <c r="AJ12" s="1014"/>
      <c r="AK12" s="1014"/>
      <c r="AL12" s="1014"/>
      <c r="AM12" s="1014"/>
      <c r="AN12" s="1014"/>
      <c r="AO12" s="1014"/>
      <c r="AP12" s="1014"/>
      <c r="AQ12" s="1014"/>
      <c r="AR12" s="1014"/>
      <c r="AS12" s="1014"/>
      <c r="AT12" s="1014"/>
      <c r="AU12" s="1014"/>
      <c r="AV12" s="1014"/>
      <c r="AW12" s="1014"/>
      <c r="AX12" s="1014"/>
      <c r="AY12" s="1014"/>
      <c r="AZ12" s="1014"/>
    </row>
    <row r="13" spans="1:53" s="216" customFormat="1">
      <c r="A13" s="200"/>
      <c r="B13" s="1142">
        <v>1</v>
      </c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93" t="s">
        <v>307</v>
      </c>
      <c r="AA13" s="1193"/>
      <c r="AB13" s="1193"/>
      <c r="AC13" s="1193" t="s">
        <v>308</v>
      </c>
      <c r="AD13" s="1193"/>
      <c r="AE13" s="1193"/>
      <c r="AF13" s="1193"/>
      <c r="AG13" s="1193"/>
      <c r="AH13" s="1193"/>
      <c r="AI13" s="1193"/>
      <c r="AJ13" s="1193"/>
      <c r="AK13" s="1193" t="s">
        <v>309</v>
      </c>
      <c r="AL13" s="1193"/>
      <c r="AM13" s="1193"/>
      <c r="AN13" s="1193"/>
      <c r="AO13" s="1193"/>
      <c r="AP13" s="1193"/>
      <c r="AQ13" s="1193"/>
      <c r="AR13" s="1193"/>
      <c r="AS13" s="1193" t="s">
        <v>310</v>
      </c>
      <c r="AT13" s="1193"/>
      <c r="AU13" s="1193"/>
      <c r="AV13" s="1193"/>
      <c r="AW13" s="1193"/>
      <c r="AX13" s="1193"/>
      <c r="AY13" s="1193"/>
      <c r="AZ13" s="1193"/>
    </row>
    <row r="14" spans="1:53" s="216" customFormat="1" ht="31.5" customHeight="1">
      <c r="A14" s="200"/>
      <c r="B14" s="1064" t="s">
        <v>380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14"/>
      <c r="AD14" s="1014"/>
      <c r="AE14" s="1014"/>
      <c r="AF14" s="1014"/>
      <c r="AG14" s="1014"/>
      <c r="AH14" s="1014"/>
      <c r="AI14" s="1014"/>
      <c r="AJ14" s="1014"/>
      <c r="AK14" s="1014"/>
      <c r="AL14" s="1014"/>
      <c r="AM14" s="1014"/>
      <c r="AN14" s="1014"/>
      <c r="AO14" s="1014"/>
      <c r="AP14" s="1014"/>
      <c r="AQ14" s="1014"/>
      <c r="AR14" s="1014"/>
      <c r="AS14" s="1014"/>
      <c r="AT14" s="1014"/>
      <c r="AU14" s="1014"/>
      <c r="AV14" s="1014"/>
      <c r="AW14" s="1014"/>
      <c r="AX14" s="1014"/>
      <c r="AY14" s="1014"/>
      <c r="AZ14" s="1014"/>
    </row>
    <row r="15" spans="1:53" s="216" customFormat="1" ht="30.75" customHeight="1">
      <c r="A15" s="200"/>
      <c r="B15" s="1064" t="s">
        <v>408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14"/>
      <c r="AD15" s="1014"/>
      <c r="AE15" s="1014"/>
      <c r="AF15" s="1014"/>
      <c r="AG15" s="1014"/>
      <c r="AH15" s="1014"/>
      <c r="AI15" s="1014"/>
      <c r="AJ15" s="1014"/>
      <c r="AK15" s="1014"/>
      <c r="AL15" s="1014"/>
      <c r="AM15" s="1014"/>
      <c r="AN15" s="1014"/>
      <c r="AO15" s="1014"/>
      <c r="AP15" s="1014"/>
      <c r="AQ15" s="1014"/>
      <c r="AR15" s="1014"/>
      <c r="AS15" s="1014"/>
      <c r="AT15" s="1014"/>
      <c r="AU15" s="1014"/>
      <c r="AV15" s="1014"/>
      <c r="AW15" s="1014"/>
      <c r="AX15" s="1014"/>
      <c r="AY15" s="1014"/>
      <c r="AZ15" s="1014"/>
    </row>
    <row r="16" spans="1:53" s="216" customFormat="1" ht="15.75">
      <c r="A16" s="170"/>
      <c r="B16" s="1194" t="s">
        <v>442</v>
      </c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065" t="s">
        <v>316</v>
      </c>
      <c r="AA16" s="1065"/>
      <c r="AB16" s="1065"/>
      <c r="AC16" s="1139">
        <f>AC33</f>
        <v>1441700</v>
      </c>
      <c r="AD16" s="1014"/>
      <c r="AE16" s="1014"/>
      <c r="AF16" s="1014"/>
      <c r="AG16" s="1014"/>
      <c r="AH16" s="1014"/>
      <c r="AI16" s="1014"/>
      <c r="AJ16" s="1014"/>
      <c r="AK16" s="1139">
        <f t="shared" ref="AK16" si="0">AK33</f>
        <v>1451800</v>
      </c>
      <c r="AL16" s="1014"/>
      <c r="AM16" s="1014"/>
      <c r="AN16" s="1014"/>
      <c r="AO16" s="1014"/>
      <c r="AP16" s="1014"/>
      <c r="AQ16" s="1014"/>
      <c r="AR16" s="1014"/>
      <c r="AS16" s="1139">
        <f t="shared" ref="AS16" si="1">AS33</f>
        <v>0</v>
      </c>
      <c r="AT16" s="1014"/>
      <c r="AU16" s="1014"/>
      <c r="AV16" s="1014"/>
      <c r="AW16" s="1014"/>
      <c r="AX16" s="1014"/>
      <c r="AY16" s="1014"/>
      <c r="AZ16" s="1014"/>
    </row>
    <row r="17" spans="1:53" s="216" customFormat="1" ht="30" customHeight="1">
      <c r="A17" s="170"/>
      <c r="B17" s="1064" t="s">
        <v>383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14"/>
      <c r="AD17" s="1014"/>
      <c r="AE17" s="1014"/>
      <c r="AF17" s="1014"/>
      <c r="AG17" s="1014"/>
      <c r="AH17" s="1014"/>
      <c r="AI17" s="1014"/>
      <c r="AJ17" s="1014"/>
      <c r="AK17" s="1014"/>
      <c r="AL17" s="1014"/>
      <c r="AM17" s="1014"/>
      <c r="AN17" s="1014"/>
      <c r="AO17" s="1014"/>
      <c r="AP17" s="1014"/>
      <c r="AQ17" s="1014"/>
      <c r="AR17" s="1014"/>
      <c r="AS17" s="1014"/>
      <c r="AT17" s="1014"/>
      <c r="AU17" s="1014"/>
      <c r="AV17" s="1014"/>
      <c r="AW17" s="1014"/>
      <c r="AX17" s="1014"/>
      <c r="AY17" s="1014"/>
      <c r="AZ17" s="1014"/>
    </row>
    <row r="18" spans="1:53" s="216" customFormat="1" ht="30.75" customHeight="1">
      <c r="A18" s="170"/>
      <c r="B18" s="1064" t="s">
        <v>410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14"/>
      <c r="AD18" s="1014"/>
      <c r="AE18" s="1014"/>
      <c r="AF18" s="1014"/>
      <c r="AG18" s="1014"/>
      <c r="AH18" s="1014"/>
      <c r="AI18" s="1014"/>
      <c r="AJ18" s="1014"/>
      <c r="AK18" s="1014"/>
      <c r="AL18" s="1014"/>
      <c r="AM18" s="1014"/>
      <c r="AN18" s="1014"/>
      <c r="AO18" s="1014"/>
      <c r="AP18" s="1014"/>
      <c r="AQ18" s="1014"/>
      <c r="AR18" s="1014"/>
      <c r="AS18" s="1014"/>
      <c r="AT18" s="1014"/>
      <c r="AU18" s="1014"/>
      <c r="AV18" s="1014"/>
      <c r="AW18" s="1014"/>
      <c r="AX18" s="1014"/>
      <c r="AY18" s="1014"/>
      <c r="AZ18" s="1014"/>
    </row>
    <row r="19" spans="1:53" s="216" customFormat="1" ht="29.25" customHeight="1">
      <c r="A19" s="170"/>
      <c r="B19" s="1064" t="s">
        <v>361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322</v>
      </c>
      <c r="AA19" s="1065"/>
      <c r="AB19" s="1065"/>
      <c r="AC19" s="1066">
        <f>AC16+AC14-AC15-AC17+AC18</f>
        <v>1441700</v>
      </c>
      <c r="AD19" s="1066"/>
      <c r="AE19" s="1066"/>
      <c r="AF19" s="1066"/>
      <c r="AG19" s="1066"/>
      <c r="AH19" s="1066"/>
      <c r="AI19" s="1066"/>
      <c r="AJ19" s="1066"/>
      <c r="AK19" s="1066">
        <f>AK16+AK14-AK15-AK17+AK18</f>
        <v>1451800</v>
      </c>
      <c r="AL19" s="1066"/>
      <c r="AM19" s="1066"/>
      <c r="AN19" s="1066"/>
      <c r="AO19" s="1066"/>
      <c r="AP19" s="1066"/>
      <c r="AQ19" s="1066"/>
      <c r="AR19" s="1066"/>
      <c r="AS19" s="1066">
        <f>AS16+AS14-AS15-AS17+AS18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3" s="216" customFormat="1">
      <c r="A20" s="170"/>
      <c r="B20" s="1186" t="s">
        <v>338</v>
      </c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065" t="s">
        <v>339</v>
      </c>
      <c r="AA20" s="1065"/>
      <c r="AB20" s="1065"/>
      <c r="AC20" s="1139">
        <f>AC19</f>
        <v>1441700</v>
      </c>
      <c r="AD20" s="1014"/>
      <c r="AE20" s="1014"/>
      <c r="AF20" s="1014"/>
      <c r="AG20" s="1014"/>
      <c r="AH20" s="1014"/>
      <c r="AI20" s="1014"/>
      <c r="AJ20" s="1014"/>
      <c r="AK20" s="1139">
        <f>AK19</f>
        <v>1451800</v>
      </c>
      <c r="AL20" s="1014"/>
      <c r="AM20" s="1014"/>
      <c r="AN20" s="1014"/>
      <c r="AO20" s="1014"/>
      <c r="AP20" s="1014"/>
      <c r="AQ20" s="1014"/>
      <c r="AR20" s="1014"/>
      <c r="AS20" s="1139">
        <f>AS19</f>
        <v>0</v>
      </c>
      <c r="AT20" s="1014"/>
      <c r="AU20" s="1014"/>
      <c r="AV20" s="1014"/>
      <c r="AW20" s="1014"/>
      <c r="AX20" s="1014"/>
      <c r="AY20" s="1014"/>
      <c r="AZ20" s="1014"/>
    </row>
    <row r="21" spans="1:53" s="216" customFormat="1" hidden="1">
      <c r="A21" s="170"/>
      <c r="B21" s="217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4"/>
      <c r="AA21" s="174"/>
      <c r="AB21" s="174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1:53" s="216" customFormat="1" ht="18" hidden="1" customHeight="1">
      <c r="A22" s="170"/>
      <c r="B22" s="1137" t="s">
        <v>443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</row>
    <row r="23" spans="1:53" s="178" customFormat="1" ht="18" customHeight="1">
      <c r="A23" s="165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168"/>
      <c r="AU23" s="168"/>
      <c r="AV23" s="168"/>
      <c r="AW23" s="168"/>
      <c r="AX23" s="168"/>
      <c r="AY23" s="168"/>
      <c r="AZ23" s="168"/>
    </row>
    <row r="24" spans="1:53" s="216" customFormat="1" ht="15" customHeight="1">
      <c r="A24" s="165"/>
      <c r="B24" s="1051" t="s">
        <v>444</v>
      </c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1"/>
      <c r="AW24" s="1051"/>
      <c r="AX24" s="1051"/>
      <c r="AY24" s="1051"/>
      <c r="AZ24" s="1051"/>
    </row>
    <row r="25" spans="1:53" s="178" customFormat="1" ht="8.1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</row>
    <row r="26" spans="1:53" s="178" customFormat="1" ht="24.95" customHeight="1">
      <c r="A26" s="165"/>
      <c r="B26" s="1020" t="s">
        <v>0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1"/>
      <c r="Z26" s="1019" t="s">
        <v>302</v>
      </c>
      <c r="AA26" s="1020"/>
      <c r="AB26" s="1021"/>
      <c r="AC26" s="1008" t="s">
        <v>374</v>
      </c>
      <c r="AD26" s="1009"/>
      <c r="AE26" s="1009"/>
      <c r="AF26" s="1009"/>
      <c r="AG26" s="1009"/>
      <c r="AH26" s="1009"/>
      <c r="AI26" s="1009"/>
      <c r="AJ26" s="1009"/>
      <c r="AK26" s="1009"/>
      <c r="AL26" s="1009"/>
      <c r="AM26" s="1009"/>
      <c r="AN26" s="1009"/>
      <c r="AO26" s="1009"/>
      <c r="AP26" s="1009"/>
      <c r="AQ26" s="1009"/>
      <c r="AR26" s="1009"/>
      <c r="AS26" s="1009"/>
      <c r="AT26" s="1009"/>
      <c r="AU26" s="1009"/>
      <c r="AV26" s="1009"/>
      <c r="AW26" s="1009"/>
      <c r="AX26" s="1009"/>
      <c r="AY26" s="1009"/>
      <c r="AZ26" s="1009"/>
    </row>
    <row r="27" spans="1:53" s="178" customFormat="1" ht="45" customHeight="1">
      <c r="A27" s="165"/>
      <c r="B27" s="1078"/>
      <c r="C27" s="1078"/>
      <c r="D27" s="1078"/>
      <c r="E27" s="1078"/>
      <c r="F27" s="1078"/>
      <c r="G27" s="1078"/>
      <c r="H27" s="1078"/>
      <c r="I27" s="1078"/>
      <c r="J27" s="1078"/>
      <c r="K27" s="1078"/>
      <c r="L27" s="1078"/>
      <c r="M27" s="1078"/>
      <c r="N27" s="1078"/>
      <c r="O27" s="1078"/>
      <c r="P27" s="1078"/>
      <c r="Q27" s="1078"/>
      <c r="R27" s="1078"/>
      <c r="S27" s="1078"/>
      <c r="T27" s="1078"/>
      <c r="U27" s="1078"/>
      <c r="V27" s="1078"/>
      <c r="W27" s="1078"/>
      <c r="X27" s="1078"/>
      <c r="Y27" s="1079"/>
      <c r="Z27" s="1080"/>
      <c r="AA27" s="1078"/>
      <c r="AB27" s="1079"/>
      <c r="AC27" s="1008" t="s">
        <v>1431</v>
      </c>
      <c r="AD27" s="1009"/>
      <c r="AE27" s="1009"/>
      <c r="AF27" s="1009"/>
      <c r="AG27" s="1009"/>
      <c r="AH27" s="1009"/>
      <c r="AI27" s="1009"/>
      <c r="AJ27" s="1010"/>
      <c r="AK27" s="1008" t="s">
        <v>1420</v>
      </c>
      <c r="AL27" s="1009"/>
      <c r="AM27" s="1009"/>
      <c r="AN27" s="1009"/>
      <c r="AO27" s="1009"/>
      <c r="AP27" s="1009"/>
      <c r="AQ27" s="1009"/>
      <c r="AR27" s="1010"/>
      <c r="AS27" s="1008" t="s">
        <v>1421</v>
      </c>
      <c r="AT27" s="1009"/>
      <c r="AU27" s="1009"/>
      <c r="AV27" s="1009"/>
      <c r="AW27" s="1009"/>
      <c r="AX27" s="1009"/>
      <c r="AY27" s="1009"/>
      <c r="AZ27" s="1009"/>
    </row>
    <row r="28" spans="1:53" s="181" customFormat="1" ht="15" customHeight="1">
      <c r="A28" s="200"/>
      <c r="B28" s="1142">
        <v>1</v>
      </c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  <c r="P28" s="1142"/>
      <c r="Q28" s="1142"/>
      <c r="R28" s="1142"/>
      <c r="S28" s="1142"/>
      <c r="T28" s="1142"/>
      <c r="U28" s="1142"/>
      <c r="V28" s="1142"/>
      <c r="W28" s="1142"/>
      <c r="X28" s="1142"/>
      <c r="Y28" s="1143"/>
      <c r="Z28" s="1144" t="s">
        <v>307</v>
      </c>
      <c r="AA28" s="1145"/>
      <c r="AB28" s="1146"/>
      <c r="AC28" s="1144" t="s">
        <v>308</v>
      </c>
      <c r="AD28" s="1145"/>
      <c r="AE28" s="1145"/>
      <c r="AF28" s="1145"/>
      <c r="AG28" s="1145"/>
      <c r="AH28" s="1145"/>
      <c r="AI28" s="1145"/>
      <c r="AJ28" s="1146"/>
      <c r="AK28" s="1144" t="s">
        <v>309</v>
      </c>
      <c r="AL28" s="1145"/>
      <c r="AM28" s="1145"/>
      <c r="AN28" s="1145"/>
      <c r="AO28" s="1145"/>
      <c r="AP28" s="1145"/>
      <c r="AQ28" s="1145"/>
      <c r="AR28" s="1146"/>
      <c r="AS28" s="1193" t="s">
        <v>310</v>
      </c>
      <c r="AT28" s="1193"/>
      <c r="AU28" s="1193"/>
      <c r="AV28" s="1193"/>
      <c r="AW28" s="1193"/>
      <c r="AX28" s="1193"/>
      <c r="AY28" s="1193"/>
      <c r="AZ28" s="1193"/>
      <c r="BA28" s="237"/>
    </row>
    <row r="29" spans="1:53" s="181" customFormat="1">
      <c r="A29" s="200"/>
      <c r="B29" s="1192" t="s">
        <v>445</v>
      </c>
      <c r="C29" s="1192"/>
      <c r="D29" s="1192"/>
      <c r="E29" s="1192"/>
      <c r="F29" s="1192"/>
      <c r="G29" s="1192"/>
      <c r="H29" s="1192"/>
      <c r="I29" s="1192"/>
      <c r="J29" s="1192"/>
      <c r="K29" s="1192"/>
      <c r="L29" s="1192"/>
      <c r="M29" s="1192"/>
      <c r="N29" s="1192"/>
      <c r="O29" s="1192"/>
      <c r="P29" s="1192"/>
      <c r="Q29" s="1192"/>
      <c r="R29" s="1192"/>
      <c r="S29" s="1192"/>
      <c r="T29" s="1192"/>
      <c r="U29" s="1192"/>
      <c r="V29" s="1192"/>
      <c r="W29" s="1192"/>
      <c r="X29" s="1192"/>
      <c r="Y29" s="1192"/>
      <c r="Z29" s="1065" t="s">
        <v>312</v>
      </c>
      <c r="AA29" s="1065"/>
      <c r="AB29" s="1065"/>
      <c r="AC29" s="1139">
        <f>SUM(AC58)</f>
        <v>1441700</v>
      </c>
      <c r="AD29" s="1014"/>
      <c r="AE29" s="1014"/>
      <c r="AF29" s="1014"/>
      <c r="AG29" s="1014"/>
      <c r="AH29" s="1014"/>
      <c r="AI29" s="1014"/>
      <c r="AJ29" s="1014"/>
      <c r="AK29" s="1139">
        <f t="shared" ref="AK29" si="2">SUM(AK58)</f>
        <v>1451800</v>
      </c>
      <c r="AL29" s="1014"/>
      <c r="AM29" s="1014"/>
      <c r="AN29" s="1014"/>
      <c r="AO29" s="1014"/>
      <c r="AP29" s="1014"/>
      <c r="AQ29" s="1014"/>
      <c r="AR29" s="1014"/>
      <c r="AS29" s="1139">
        <f t="shared" ref="AS29" si="3">SUM(AS58)</f>
        <v>0</v>
      </c>
      <c r="AT29" s="1014"/>
      <c r="AU29" s="1014"/>
      <c r="AV29" s="1014"/>
      <c r="AW29" s="1014"/>
      <c r="AX29" s="1014"/>
      <c r="AY29" s="1014"/>
      <c r="AZ29" s="1014"/>
      <c r="BA29" s="237"/>
    </row>
    <row r="30" spans="1:53" s="240" customFormat="1" ht="45.6" customHeight="1">
      <c r="A30" s="238"/>
      <c r="B30" s="1192" t="s">
        <v>1176</v>
      </c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  <c r="P30" s="1192"/>
      <c r="Q30" s="1192"/>
      <c r="R30" s="1192"/>
      <c r="S30" s="1192"/>
      <c r="T30" s="1192"/>
      <c r="U30" s="1192"/>
      <c r="V30" s="1192"/>
      <c r="W30" s="1192"/>
      <c r="X30" s="1192"/>
      <c r="Y30" s="1192"/>
      <c r="Z30" s="1065" t="s">
        <v>314</v>
      </c>
      <c r="AA30" s="1065"/>
      <c r="AB30" s="1065"/>
      <c r="AC30" s="1014"/>
      <c r="AD30" s="1014"/>
      <c r="AE30" s="1014"/>
      <c r="AF30" s="1014"/>
      <c r="AG30" s="1014"/>
      <c r="AH30" s="1014"/>
      <c r="AI30" s="1014"/>
      <c r="AJ30" s="1014"/>
      <c r="AK30" s="1014"/>
      <c r="AL30" s="1014"/>
      <c r="AM30" s="1014"/>
      <c r="AN30" s="1014"/>
      <c r="AO30" s="1014"/>
      <c r="AP30" s="1014"/>
      <c r="AQ30" s="1014"/>
      <c r="AR30" s="1014"/>
      <c r="AS30" s="1014"/>
      <c r="AT30" s="1014"/>
      <c r="AU30" s="1014"/>
      <c r="AV30" s="1014"/>
      <c r="AW30" s="1014"/>
      <c r="AX30" s="1014"/>
      <c r="AY30" s="1014"/>
      <c r="AZ30" s="1014"/>
      <c r="BA30" s="239"/>
    </row>
    <row r="31" spans="1:53" s="182" customFormat="1" ht="45" customHeight="1">
      <c r="A31" s="170"/>
      <c r="B31" s="1192" t="s">
        <v>446</v>
      </c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065" t="s">
        <v>316</v>
      </c>
      <c r="AA31" s="1065"/>
      <c r="AB31" s="1065"/>
      <c r="AC31" s="1014"/>
      <c r="AD31" s="1014"/>
      <c r="AE31" s="1014"/>
      <c r="AF31" s="1014"/>
      <c r="AG31" s="1014"/>
      <c r="AH31" s="1014"/>
      <c r="AI31" s="1014"/>
      <c r="AJ31" s="1014"/>
      <c r="AK31" s="1014"/>
      <c r="AL31" s="1014"/>
      <c r="AM31" s="1014"/>
      <c r="AN31" s="1014"/>
      <c r="AO31" s="1014"/>
      <c r="AP31" s="1014"/>
      <c r="AQ31" s="1014"/>
      <c r="AR31" s="1014"/>
      <c r="AS31" s="1014"/>
      <c r="AT31" s="1014"/>
      <c r="AU31" s="1014"/>
      <c r="AV31" s="1014"/>
      <c r="AW31" s="1014"/>
      <c r="AX31" s="1014"/>
      <c r="AY31" s="1014"/>
      <c r="AZ31" s="1014"/>
    </row>
    <row r="32" spans="1:53" s="182" customFormat="1">
      <c r="A32" s="170"/>
      <c r="B32" s="1192" t="s">
        <v>442</v>
      </c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92"/>
      <c r="Q32" s="1192"/>
      <c r="R32" s="1192"/>
      <c r="S32" s="1192"/>
      <c r="T32" s="1192"/>
      <c r="U32" s="1192"/>
      <c r="V32" s="1192"/>
      <c r="W32" s="1192"/>
      <c r="X32" s="1192"/>
      <c r="Y32" s="1192"/>
      <c r="Z32" s="1065" t="s">
        <v>318</v>
      </c>
      <c r="AA32" s="1065"/>
      <c r="AB32" s="1065"/>
      <c r="AC32" s="1014"/>
      <c r="AD32" s="1014"/>
      <c r="AE32" s="1014"/>
      <c r="AF32" s="1014"/>
      <c r="AG32" s="1014"/>
      <c r="AH32" s="1014"/>
      <c r="AI32" s="1014"/>
      <c r="AJ32" s="1014"/>
      <c r="AK32" s="1014"/>
      <c r="AL32" s="1014"/>
      <c r="AM32" s="1014"/>
      <c r="AN32" s="1014"/>
      <c r="AO32" s="1014"/>
      <c r="AP32" s="1014"/>
      <c r="AQ32" s="1014"/>
      <c r="AR32" s="1014"/>
      <c r="AS32" s="1014"/>
      <c r="AT32" s="1014"/>
      <c r="AU32" s="1014"/>
      <c r="AV32" s="1014"/>
      <c r="AW32" s="1014"/>
      <c r="AX32" s="1014"/>
      <c r="AY32" s="1014"/>
      <c r="AZ32" s="1014"/>
    </row>
    <row r="33" spans="1:62" s="182" customFormat="1" ht="18" customHeight="1">
      <c r="A33" s="170"/>
      <c r="B33" s="1186" t="s">
        <v>338</v>
      </c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065" t="s">
        <v>339</v>
      </c>
      <c r="AA33" s="1065"/>
      <c r="AB33" s="1065"/>
      <c r="AC33" s="1066">
        <f>SUM(AC29:AJ32)</f>
        <v>1441700</v>
      </c>
      <c r="AD33" s="1066"/>
      <c r="AE33" s="1066"/>
      <c r="AF33" s="1066"/>
      <c r="AG33" s="1066"/>
      <c r="AH33" s="1066"/>
      <c r="AI33" s="1066"/>
      <c r="AJ33" s="1066"/>
      <c r="AK33" s="1066">
        <f>SUM(AK29:AR32)</f>
        <v>1451800</v>
      </c>
      <c r="AL33" s="1066"/>
      <c r="AM33" s="1066"/>
      <c r="AN33" s="1066"/>
      <c r="AO33" s="1066"/>
      <c r="AP33" s="1066"/>
      <c r="AQ33" s="1066"/>
      <c r="AR33" s="1066"/>
      <c r="AS33" s="1066">
        <f>SUM(AS29:AZ32)</f>
        <v>0</v>
      </c>
      <c r="AT33" s="1066"/>
      <c r="AU33" s="1066"/>
      <c r="AV33" s="1066"/>
      <c r="AW33" s="1066"/>
      <c r="AX33" s="1066"/>
      <c r="AY33" s="1066"/>
      <c r="AZ33" s="1066"/>
    </row>
    <row r="34" spans="1:62" s="182" customFormat="1" ht="13.5" customHeight="1">
      <c r="A34" s="170"/>
      <c r="B34" s="217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4"/>
      <c r="AA34" s="174"/>
      <c r="AB34" s="174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</row>
    <row r="35" spans="1:62" s="178" customFormat="1" ht="18" customHeight="1">
      <c r="A35" s="165"/>
      <c r="B35" s="1051" t="s">
        <v>1087</v>
      </c>
      <c r="C35" s="1051"/>
      <c r="D35" s="1051"/>
      <c r="E35" s="1051"/>
      <c r="F35" s="1051"/>
      <c r="G35" s="1051"/>
      <c r="H35" s="1051"/>
      <c r="I35" s="1051"/>
      <c r="J35" s="1051"/>
      <c r="K35" s="1051"/>
      <c r="L35" s="1051"/>
      <c r="M35" s="1051"/>
      <c r="N35" s="1051"/>
      <c r="O35" s="1051"/>
      <c r="P35" s="1051"/>
      <c r="Q35" s="1051"/>
      <c r="R35" s="1051"/>
      <c r="S35" s="1051"/>
      <c r="T35" s="1051"/>
      <c r="U35" s="1051"/>
      <c r="V35" s="1051"/>
      <c r="W35" s="1051"/>
      <c r="X35" s="1051"/>
      <c r="Y35" s="1051"/>
      <c r="Z35" s="1051"/>
      <c r="AA35" s="1051"/>
      <c r="AB35" s="1051"/>
      <c r="AC35" s="1051"/>
      <c r="AD35" s="1051"/>
      <c r="AE35" s="1051"/>
      <c r="AF35" s="1051"/>
      <c r="AG35" s="1051"/>
      <c r="AH35" s="1051"/>
      <c r="AI35" s="1051"/>
      <c r="AJ35" s="1051"/>
      <c r="AK35" s="1051"/>
      <c r="AL35" s="1051"/>
      <c r="AM35" s="1051"/>
      <c r="AN35" s="1051"/>
      <c r="AO35" s="1051"/>
      <c r="AP35" s="1051"/>
      <c r="AQ35" s="1051"/>
      <c r="AR35" s="1051"/>
      <c r="AS35" s="1051"/>
      <c r="AT35" s="1051"/>
      <c r="AU35" s="1051"/>
      <c r="AV35" s="1051"/>
      <c r="AW35" s="1051"/>
      <c r="AX35" s="1051"/>
      <c r="AY35" s="1051"/>
      <c r="AZ35" s="1051"/>
    </row>
    <row r="36" spans="1:62" s="178" customFormat="1" ht="8.1" customHeight="1">
      <c r="A36" s="165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</row>
    <row r="37" spans="1:62" s="178" customFormat="1" ht="24.95" customHeight="1">
      <c r="A37" s="165"/>
      <c r="B37" s="1020" t="s">
        <v>0</v>
      </c>
      <c r="C37" s="1020"/>
      <c r="D37" s="1020"/>
      <c r="E37" s="1020"/>
      <c r="F37" s="1020"/>
      <c r="G37" s="1020"/>
      <c r="H37" s="1020"/>
      <c r="I37" s="1020"/>
      <c r="J37" s="1020"/>
      <c r="K37" s="1020"/>
      <c r="L37" s="1020"/>
      <c r="M37" s="1020"/>
      <c r="N37" s="1020"/>
      <c r="O37" s="1020"/>
      <c r="P37" s="1020"/>
      <c r="Q37" s="1020"/>
      <c r="R37" s="1020"/>
      <c r="S37" s="1020"/>
      <c r="T37" s="1020"/>
      <c r="U37" s="1020"/>
      <c r="V37" s="1020"/>
      <c r="W37" s="1020"/>
      <c r="X37" s="1020"/>
      <c r="Y37" s="1021"/>
      <c r="Z37" s="1019" t="s">
        <v>302</v>
      </c>
      <c r="AA37" s="1020"/>
      <c r="AB37" s="1021"/>
      <c r="AC37" s="1008" t="s">
        <v>374</v>
      </c>
      <c r="AD37" s="1009"/>
      <c r="AE37" s="1009"/>
      <c r="AF37" s="1009"/>
      <c r="AG37" s="1009"/>
      <c r="AH37" s="1009"/>
      <c r="AI37" s="1009"/>
      <c r="AJ37" s="1009"/>
      <c r="AK37" s="1009"/>
      <c r="AL37" s="1009"/>
      <c r="AM37" s="1009"/>
      <c r="AN37" s="1009"/>
      <c r="AO37" s="1009"/>
      <c r="AP37" s="1009"/>
      <c r="AQ37" s="1009"/>
      <c r="AR37" s="1009"/>
      <c r="AS37" s="1009"/>
      <c r="AT37" s="1009"/>
      <c r="AU37" s="1009"/>
      <c r="AV37" s="1009"/>
      <c r="AW37" s="1009"/>
      <c r="AX37" s="1009"/>
      <c r="AY37" s="1009"/>
      <c r="AZ37" s="1009"/>
    </row>
    <row r="38" spans="1:62" s="178" customFormat="1" ht="45" customHeight="1">
      <c r="A38" s="165"/>
      <c r="B38" s="1078"/>
      <c r="C38" s="1078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9"/>
      <c r="Z38" s="1080"/>
      <c r="AA38" s="1078"/>
      <c r="AB38" s="1079"/>
      <c r="AC38" s="1008" t="s">
        <v>1431</v>
      </c>
      <c r="AD38" s="1009"/>
      <c r="AE38" s="1009"/>
      <c r="AF38" s="1009"/>
      <c r="AG38" s="1009"/>
      <c r="AH38" s="1009"/>
      <c r="AI38" s="1009"/>
      <c r="AJ38" s="1010"/>
      <c r="AK38" s="1008" t="s">
        <v>1420</v>
      </c>
      <c r="AL38" s="1009"/>
      <c r="AM38" s="1009"/>
      <c r="AN38" s="1009"/>
      <c r="AO38" s="1009"/>
      <c r="AP38" s="1009"/>
      <c r="AQ38" s="1009"/>
      <c r="AR38" s="1010"/>
      <c r="AS38" s="1008" t="s">
        <v>1421</v>
      </c>
      <c r="AT38" s="1009"/>
      <c r="AU38" s="1009"/>
      <c r="AV38" s="1009"/>
      <c r="AW38" s="1009"/>
      <c r="AX38" s="1009"/>
      <c r="AY38" s="1009"/>
      <c r="AZ38" s="1009"/>
    </row>
    <row r="39" spans="1:62" s="245" customFormat="1" ht="15.75" customHeight="1">
      <c r="A39" s="242"/>
      <c r="B39" s="1179">
        <v>1</v>
      </c>
      <c r="C39" s="1179"/>
      <c r="D39" s="1179"/>
      <c r="E39" s="1179"/>
      <c r="F39" s="1179"/>
      <c r="G39" s="1179"/>
      <c r="H39" s="1179"/>
      <c r="I39" s="1179"/>
      <c r="J39" s="1179"/>
      <c r="K39" s="1179"/>
      <c r="L39" s="1179"/>
      <c r="M39" s="1179"/>
      <c r="N39" s="1179"/>
      <c r="O39" s="1179"/>
      <c r="P39" s="1179"/>
      <c r="Q39" s="1179"/>
      <c r="R39" s="1179"/>
      <c r="S39" s="1179"/>
      <c r="T39" s="1179"/>
      <c r="U39" s="1179"/>
      <c r="V39" s="1179"/>
      <c r="W39" s="1179"/>
      <c r="X39" s="1179"/>
      <c r="Y39" s="1180"/>
      <c r="Z39" s="1181" t="s">
        <v>307</v>
      </c>
      <c r="AA39" s="1181"/>
      <c r="AB39" s="1182"/>
      <c r="AC39" s="1183" t="s">
        <v>308</v>
      </c>
      <c r="AD39" s="1181"/>
      <c r="AE39" s="1181"/>
      <c r="AF39" s="1181"/>
      <c r="AG39" s="1181"/>
      <c r="AH39" s="1181"/>
      <c r="AI39" s="1181"/>
      <c r="AJ39" s="1182"/>
      <c r="AK39" s="1183" t="s">
        <v>309</v>
      </c>
      <c r="AL39" s="1181"/>
      <c r="AM39" s="1181"/>
      <c r="AN39" s="1181"/>
      <c r="AO39" s="1181"/>
      <c r="AP39" s="1181"/>
      <c r="AQ39" s="1181"/>
      <c r="AR39" s="1182"/>
      <c r="AS39" s="1184" t="s">
        <v>310</v>
      </c>
      <c r="AT39" s="1184"/>
      <c r="AU39" s="1184"/>
      <c r="AV39" s="1184"/>
      <c r="AW39" s="1184"/>
      <c r="AX39" s="1184"/>
      <c r="AY39" s="1184"/>
      <c r="AZ39" s="1184"/>
      <c r="BA39" s="243"/>
      <c r="BB39" s="243"/>
      <c r="BC39" s="243"/>
      <c r="BD39" s="243"/>
      <c r="BE39" s="243"/>
      <c r="BF39" s="243"/>
      <c r="BG39" s="244"/>
      <c r="BH39" s="244"/>
    </row>
    <row r="40" spans="1:62" s="205" customFormat="1" ht="21.75" customHeight="1">
      <c r="A40" s="185"/>
      <c r="B40" s="1185" t="s">
        <v>1088</v>
      </c>
      <c r="C40" s="1185"/>
      <c r="D40" s="1185"/>
      <c r="E40" s="1185"/>
      <c r="F40" s="1185"/>
      <c r="G40" s="1185"/>
      <c r="H40" s="1185"/>
      <c r="I40" s="1185"/>
      <c r="J40" s="1185"/>
      <c r="K40" s="1185"/>
      <c r="L40" s="1185"/>
      <c r="M40" s="1185"/>
      <c r="N40" s="1185"/>
      <c r="O40" s="1185"/>
      <c r="P40" s="1185"/>
      <c r="Q40" s="1185"/>
      <c r="R40" s="1185"/>
      <c r="S40" s="1185"/>
      <c r="T40" s="1185"/>
      <c r="U40" s="1185"/>
      <c r="V40" s="1185"/>
      <c r="W40" s="1185"/>
      <c r="X40" s="1185"/>
      <c r="Y40" s="1185"/>
      <c r="Z40" s="1065" t="s">
        <v>312</v>
      </c>
      <c r="AA40" s="1065"/>
      <c r="AB40" s="1065"/>
      <c r="AC40" s="1139">
        <f>SUM(AC44:AJ57)</f>
        <v>1441700</v>
      </c>
      <c r="AD40" s="1014"/>
      <c r="AE40" s="1014"/>
      <c r="AF40" s="1014"/>
      <c r="AG40" s="1014"/>
      <c r="AH40" s="1014"/>
      <c r="AI40" s="1014"/>
      <c r="AJ40" s="1014"/>
      <c r="AK40" s="1139">
        <f t="shared" ref="AK40" si="4">SUM(AK44:AR57)</f>
        <v>1451800</v>
      </c>
      <c r="AL40" s="1014"/>
      <c r="AM40" s="1014"/>
      <c r="AN40" s="1014"/>
      <c r="AO40" s="1014"/>
      <c r="AP40" s="1014"/>
      <c r="AQ40" s="1014"/>
      <c r="AR40" s="1014"/>
      <c r="AS40" s="1139">
        <f t="shared" ref="AS40" si="5">SUM(AS44:AZ57)</f>
        <v>0</v>
      </c>
      <c r="AT40" s="1014"/>
      <c r="AU40" s="1014"/>
      <c r="AV40" s="1014"/>
      <c r="AW40" s="1014"/>
      <c r="AX40" s="1014"/>
      <c r="AY40" s="1014"/>
      <c r="AZ40" s="1014"/>
      <c r="BA40" s="237"/>
      <c r="BB40" s="237"/>
      <c r="BC40" s="237"/>
      <c r="BD40" s="237"/>
      <c r="BE40" s="237"/>
      <c r="BF40" s="237"/>
      <c r="BG40" s="246"/>
      <c r="BH40" s="246"/>
    </row>
    <row r="41" spans="1:62" s="205" customFormat="1" ht="13.5" customHeight="1">
      <c r="A41" s="185"/>
      <c r="B41" s="1188" t="s">
        <v>50</v>
      </c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8"/>
      <c r="R41" s="1188"/>
      <c r="S41" s="1188"/>
      <c r="T41" s="1188"/>
      <c r="U41" s="1188"/>
      <c r="V41" s="1188"/>
      <c r="W41" s="1188"/>
      <c r="X41" s="1188"/>
      <c r="Y41" s="1188"/>
      <c r="Z41" s="1176"/>
      <c r="AA41" s="1177"/>
      <c r="AB41" s="1178"/>
      <c r="AC41" s="1176"/>
      <c r="AD41" s="1177"/>
      <c r="AE41" s="1177"/>
      <c r="AF41" s="1177"/>
      <c r="AG41" s="1177"/>
      <c r="AH41" s="1177"/>
      <c r="AI41" s="1177"/>
      <c r="AJ41" s="1178"/>
      <c r="AK41" s="1176"/>
      <c r="AL41" s="1177"/>
      <c r="AM41" s="1177"/>
      <c r="AN41" s="1177"/>
      <c r="AO41" s="1177"/>
      <c r="AP41" s="1177"/>
      <c r="AQ41" s="1177"/>
      <c r="AR41" s="1178"/>
      <c r="AS41" s="1176"/>
      <c r="AT41" s="1177"/>
      <c r="AU41" s="1177"/>
      <c r="AV41" s="1177"/>
      <c r="AW41" s="1177"/>
      <c r="AX41" s="1177"/>
      <c r="AY41" s="1177"/>
      <c r="AZ41" s="1178"/>
      <c r="BA41" s="237"/>
      <c r="BB41" s="237"/>
      <c r="BC41" s="237"/>
      <c r="BD41" s="237"/>
      <c r="BE41" s="237"/>
      <c r="BF41" s="237"/>
      <c r="BG41" s="246"/>
      <c r="BH41" s="246"/>
    </row>
    <row r="42" spans="1:62" s="205" customFormat="1" ht="13.5" hidden="1" customHeight="1">
      <c r="A42" s="185"/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2"/>
      <c r="AA42" s="753"/>
      <c r="AB42" s="754"/>
      <c r="AC42" s="752"/>
      <c r="AD42" s="753"/>
      <c r="AE42" s="753"/>
      <c r="AF42" s="753"/>
      <c r="AG42" s="753"/>
      <c r="AH42" s="753"/>
      <c r="AI42" s="753"/>
      <c r="AJ42" s="754"/>
      <c r="AK42" s="752"/>
      <c r="AL42" s="753"/>
      <c r="AM42" s="753"/>
      <c r="AN42" s="753"/>
      <c r="AO42" s="753"/>
      <c r="AP42" s="753"/>
      <c r="AQ42" s="753"/>
      <c r="AR42" s="754"/>
      <c r="AS42" s="752"/>
      <c r="AT42" s="753"/>
      <c r="AU42" s="753"/>
      <c r="AV42" s="753"/>
      <c r="AW42" s="753"/>
      <c r="AX42" s="753"/>
      <c r="AY42" s="753"/>
      <c r="AZ42" s="754"/>
      <c r="BA42" s="237"/>
      <c r="BB42" s="237"/>
      <c r="BC42" s="237"/>
      <c r="BD42" s="237"/>
      <c r="BE42" s="237"/>
      <c r="BF42" s="237"/>
      <c r="BG42" s="246"/>
      <c r="BH42" s="246"/>
    </row>
    <row r="43" spans="1:62" s="205" customFormat="1" ht="13.5" hidden="1" customHeight="1">
      <c r="A43" s="185"/>
      <c r="B43" s="751"/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2"/>
      <c r="AA43" s="753"/>
      <c r="AB43" s="754"/>
      <c r="AC43" s="752"/>
      <c r="AD43" s="753"/>
      <c r="AE43" s="753"/>
      <c r="AF43" s="753"/>
      <c r="AG43" s="753"/>
      <c r="AH43" s="753"/>
      <c r="AI43" s="753"/>
      <c r="AJ43" s="754"/>
      <c r="AK43" s="752"/>
      <c r="AL43" s="753"/>
      <c r="AM43" s="753"/>
      <c r="AN43" s="753"/>
      <c r="AO43" s="753"/>
      <c r="AP43" s="753"/>
      <c r="AQ43" s="753"/>
      <c r="AR43" s="754"/>
      <c r="AS43" s="752"/>
      <c r="AT43" s="753"/>
      <c r="AU43" s="753"/>
      <c r="AV43" s="753"/>
      <c r="AW43" s="753"/>
      <c r="AX43" s="753"/>
      <c r="AY43" s="753"/>
      <c r="AZ43" s="754"/>
      <c r="BA43" s="237"/>
      <c r="BB43" s="237"/>
      <c r="BC43" s="237"/>
      <c r="BD43" s="237"/>
      <c r="BE43" s="237"/>
      <c r="BF43" s="237"/>
      <c r="BG43" s="246"/>
      <c r="BH43" s="246"/>
    </row>
    <row r="44" spans="1:62" s="205" customFormat="1" ht="92.25" customHeight="1">
      <c r="A44" s="185"/>
      <c r="B44" s="1173" t="s">
        <v>284</v>
      </c>
      <c r="C44" s="1173"/>
      <c r="D44" s="1173"/>
      <c r="E44" s="1173"/>
      <c r="F44" s="1173"/>
      <c r="G44" s="1173"/>
      <c r="H44" s="1173"/>
      <c r="I44" s="1173"/>
      <c r="J44" s="1173"/>
      <c r="K44" s="1173"/>
      <c r="L44" s="1173"/>
      <c r="M44" s="1173"/>
      <c r="N44" s="1173"/>
      <c r="O44" s="1173"/>
      <c r="P44" s="1173"/>
      <c r="Q44" s="1173"/>
      <c r="R44" s="1173"/>
      <c r="S44" s="1173"/>
      <c r="T44" s="1173"/>
      <c r="U44" s="1173"/>
      <c r="V44" s="1173"/>
      <c r="W44" s="1173"/>
      <c r="X44" s="1173"/>
      <c r="Y44" s="1173"/>
      <c r="Z44" s="1175"/>
      <c r="AA44" s="1175"/>
      <c r="AB44" s="1175"/>
      <c r="AC44" s="1174">
        <v>363600</v>
      </c>
      <c r="AD44" s="1174"/>
      <c r="AE44" s="1174"/>
      <c r="AF44" s="1174"/>
      <c r="AG44" s="1174"/>
      <c r="AH44" s="1174"/>
      <c r="AI44" s="1174"/>
      <c r="AJ44" s="1174"/>
      <c r="AK44" s="1174">
        <v>373700</v>
      </c>
      <c r="AL44" s="1174"/>
      <c r="AM44" s="1174"/>
      <c r="AN44" s="1174"/>
      <c r="AO44" s="1174"/>
      <c r="AP44" s="1174"/>
      <c r="AQ44" s="1174"/>
      <c r="AR44" s="1174"/>
      <c r="AS44" s="1174">
        <v>0</v>
      </c>
      <c r="AT44" s="1174"/>
      <c r="AU44" s="1174"/>
      <c r="AV44" s="1174"/>
      <c r="AW44" s="1174"/>
      <c r="AX44" s="1174"/>
      <c r="AY44" s="1174"/>
      <c r="AZ44" s="1174"/>
      <c r="BA44" s="237"/>
      <c r="BB44" s="237"/>
      <c r="BC44" s="237"/>
      <c r="BD44" s="237"/>
      <c r="BE44" s="237"/>
      <c r="BF44" s="237"/>
      <c r="BG44" s="246"/>
      <c r="BH44" s="246"/>
    </row>
    <row r="45" spans="1:62" s="205" customFormat="1" ht="15" hidden="1" customHeight="1">
      <c r="A45" s="185"/>
      <c r="B45" s="1173" t="s">
        <v>1460</v>
      </c>
      <c r="C45" s="1173"/>
      <c r="D45" s="1173"/>
      <c r="E45" s="1173"/>
      <c r="F45" s="1173"/>
      <c r="G45" s="1173"/>
      <c r="H45" s="1173"/>
      <c r="I45" s="1173"/>
      <c r="J45" s="1173"/>
      <c r="K45" s="1173"/>
      <c r="L45" s="1173"/>
      <c r="M45" s="1173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065"/>
      <c r="AA45" s="1065"/>
      <c r="AB45" s="1065"/>
      <c r="AC45" s="1174">
        <v>0</v>
      </c>
      <c r="AD45" s="1174"/>
      <c r="AE45" s="1174"/>
      <c r="AF45" s="1174"/>
      <c r="AG45" s="1174"/>
      <c r="AH45" s="1174"/>
      <c r="AI45" s="1174"/>
      <c r="AJ45" s="1174"/>
      <c r="AK45" s="1174">
        <v>0</v>
      </c>
      <c r="AL45" s="1174"/>
      <c r="AM45" s="1174"/>
      <c r="AN45" s="1174"/>
      <c r="AO45" s="1174"/>
      <c r="AP45" s="1174"/>
      <c r="AQ45" s="1174"/>
      <c r="AR45" s="1174"/>
      <c r="AS45" s="1174">
        <v>0</v>
      </c>
      <c r="AT45" s="1174"/>
      <c r="AU45" s="1174"/>
      <c r="AV45" s="1174"/>
      <c r="AW45" s="1174"/>
      <c r="AX45" s="1174"/>
      <c r="AY45" s="1174"/>
      <c r="AZ45" s="1174"/>
      <c r="BA45" s="237"/>
      <c r="BB45" s="237"/>
      <c r="BC45" s="237"/>
      <c r="BD45" s="237"/>
      <c r="BE45" s="237"/>
      <c r="BF45" s="237"/>
      <c r="BG45" s="246"/>
      <c r="BH45" s="246"/>
    </row>
    <row r="46" spans="1:62" s="205" customFormat="1" ht="15" customHeight="1">
      <c r="A46" s="185"/>
      <c r="B46" s="1173" t="s">
        <v>1148</v>
      </c>
      <c r="C46" s="1173"/>
      <c r="D46" s="1173"/>
      <c r="E46" s="1173"/>
      <c r="F46" s="1173"/>
      <c r="G46" s="1173"/>
      <c r="H46" s="1173"/>
      <c r="I46" s="1173"/>
      <c r="J46" s="1173"/>
      <c r="K46" s="1173"/>
      <c r="L46" s="1173"/>
      <c r="M46" s="1173"/>
      <c r="N46" s="1173"/>
      <c r="O46" s="1173"/>
      <c r="P46" s="1173"/>
      <c r="Q46" s="1173"/>
      <c r="R46" s="1173"/>
      <c r="S46" s="1173"/>
      <c r="T46" s="1173"/>
      <c r="U46" s="1173"/>
      <c r="V46" s="1173"/>
      <c r="W46" s="1173"/>
      <c r="X46" s="1173"/>
      <c r="Y46" s="1173"/>
      <c r="Z46" s="1175"/>
      <c r="AA46" s="1175"/>
      <c r="AB46" s="1175"/>
      <c r="AC46" s="1174">
        <v>1078100</v>
      </c>
      <c r="AD46" s="1174"/>
      <c r="AE46" s="1174"/>
      <c r="AF46" s="1174"/>
      <c r="AG46" s="1174"/>
      <c r="AH46" s="1174"/>
      <c r="AI46" s="1174"/>
      <c r="AJ46" s="1174"/>
      <c r="AK46" s="1174">
        <v>1078100</v>
      </c>
      <c r="AL46" s="1174"/>
      <c r="AM46" s="1174"/>
      <c r="AN46" s="1174"/>
      <c r="AO46" s="1174"/>
      <c r="AP46" s="1174"/>
      <c r="AQ46" s="1174"/>
      <c r="AR46" s="1174"/>
      <c r="AS46" s="1174">
        <v>0</v>
      </c>
      <c r="AT46" s="1174"/>
      <c r="AU46" s="1174"/>
      <c r="AV46" s="1174"/>
      <c r="AW46" s="1174"/>
      <c r="AX46" s="1174"/>
      <c r="AY46" s="1174"/>
      <c r="AZ46" s="1174"/>
      <c r="BA46" s="237"/>
      <c r="BB46" s="237"/>
      <c r="BC46" s="237"/>
      <c r="BD46" s="237"/>
      <c r="BE46" s="237"/>
      <c r="BF46" s="237"/>
      <c r="BG46" s="246"/>
      <c r="BH46" s="246"/>
    </row>
    <row r="47" spans="1:62" s="205" customFormat="1" ht="63.75" hidden="1" customHeight="1">
      <c r="A47" s="185"/>
      <c r="B47" s="1173" t="s">
        <v>1189</v>
      </c>
      <c r="C47" s="1173"/>
      <c r="D47" s="1173"/>
      <c r="E47" s="1173"/>
      <c r="F47" s="1173"/>
      <c r="G47" s="1173"/>
      <c r="H47" s="1173"/>
      <c r="I47" s="1173"/>
      <c r="J47" s="1173"/>
      <c r="K47" s="1173"/>
      <c r="L47" s="1173"/>
      <c r="M47" s="1173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1065"/>
      <c r="AA47" s="1065"/>
      <c r="AB47" s="1065"/>
      <c r="AC47" s="1174">
        <v>0</v>
      </c>
      <c r="AD47" s="1174"/>
      <c r="AE47" s="1174"/>
      <c r="AF47" s="1174"/>
      <c r="AG47" s="1174"/>
      <c r="AH47" s="1174"/>
      <c r="AI47" s="1174"/>
      <c r="AJ47" s="1174"/>
      <c r="AK47" s="1174">
        <v>0</v>
      </c>
      <c r="AL47" s="1174"/>
      <c r="AM47" s="1174"/>
      <c r="AN47" s="1174"/>
      <c r="AO47" s="1174"/>
      <c r="AP47" s="1174"/>
      <c r="AQ47" s="1174"/>
      <c r="AR47" s="1174"/>
      <c r="AS47" s="1174">
        <v>0</v>
      </c>
      <c r="AT47" s="1174"/>
      <c r="AU47" s="1174"/>
      <c r="AV47" s="1174"/>
      <c r="AW47" s="1174"/>
      <c r="AX47" s="1174"/>
      <c r="AY47" s="1174"/>
      <c r="AZ47" s="1174"/>
      <c r="BA47" s="237"/>
      <c r="BB47" s="237"/>
      <c r="BC47" s="237"/>
      <c r="BD47" s="237"/>
      <c r="BE47" s="237"/>
      <c r="BF47" s="237"/>
      <c r="BG47" s="246"/>
      <c r="BH47" s="246"/>
    </row>
    <row r="48" spans="1:62" s="205" customFormat="1" ht="15" customHeight="1">
      <c r="A48" s="185"/>
      <c r="B48" s="1173" t="s">
        <v>1363</v>
      </c>
      <c r="C48" s="1173"/>
      <c r="D48" s="1173"/>
      <c r="E48" s="1173"/>
      <c r="F48" s="1173"/>
      <c r="G48" s="1173"/>
      <c r="H48" s="1173"/>
      <c r="I48" s="1173"/>
      <c r="J48" s="1173"/>
      <c r="K48" s="1173"/>
      <c r="L48" s="1173"/>
      <c r="M48" s="1173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175"/>
      <c r="AA48" s="1175"/>
      <c r="AB48" s="1175"/>
      <c r="AC48" s="1174">
        <v>0</v>
      </c>
      <c r="AD48" s="1174"/>
      <c r="AE48" s="1174"/>
      <c r="AF48" s="1174"/>
      <c r="AG48" s="1174"/>
      <c r="AH48" s="1174"/>
      <c r="AI48" s="1174"/>
      <c r="AJ48" s="1174"/>
      <c r="AK48" s="1174">
        <v>0</v>
      </c>
      <c r="AL48" s="1174"/>
      <c r="AM48" s="1174"/>
      <c r="AN48" s="1174"/>
      <c r="AO48" s="1174"/>
      <c r="AP48" s="1174"/>
      <c r="AQ48" s="1174"/>
      <c r="AR48" s="1174"/>
      <c r="AS48" s="1174">
        <v>0</v>
      </c>
      <c r="AT48" s="1174"/>
      <c r="AU48" s="1174"/>
      <c r="AV48" s="1174"/>
      <c r="AW48" s="1174"/>
      <c r="AX48" s="1174"/>
      <c r="AY48" s="1174"/>
      <c r="AZ48" s="1174"/>
      <c r="BA48" s="237"/>
      <c r="BB48" s="237"/>
      <c r="BC48" s="237"/>
      <c r="BD48" s="237"/>
      <c r="BE48" s="237"/>
      <c r="BF48" s="237"/>
      <c r="BG48" s="246"/>
      <c r="BH48" s="246"/>
    </row>
    <row r="49" spans="1:60" s="205" customFormat="1" ht="33" customHeight="1">
      <c r="A49" s="185"/>
      <c r="B49" s="1173" t="s">
        <v>1365</v>
      </c>
      <c r="C49" s="1173"/>
      <c r="D49" s="1173"/>
      <c r="E49" s="1173"/>
      <c r="F49" s="1173"/>
      <c r="G49" s="1173"/>
      <c r="H49" s="1173"/>
      <c r="I49" s="1173"/>
      <c r="J49" s="1173"/>
      <c r="K49" s="1173"/>
      <c r="L49" s="1173"/>
      <c r="M49" s="1173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065"/>
      <c r="AA49" s="1065"/>
      <c r="AB49" s="1065"/>
      <c r="AC49" s="1174">
        <v>0</v>
      </c>
      <c r="AD49" s="1174"/>
      <c r="AE49" s="1174"/>
      <c r="AF49" s="1174"/>
      <c r="AG49" s="1174"/>
      <c r="AH49" s="1174"/>
      <c r="AI49" s="1174"/>
      <c r="AJ49" s="1174"/>
      <c r="AK49" s="1174">
        <v>0</v>
      </c>
      <c r="AL49" s="1174"/>
      <c r="AM49" s="1174"/>
      <c r="AN49" s="1174"/>
      <c r="AO49" s="1174"/>
      <c r="AP49" s="1174"/>
      <c r="AQ49" s="1174"/>
      <c r="AR49" s="1174"/>
      <c r="AS49" s="1174">
        <v>0</v>
      </c>
      <c r="AT49" s="1174"/>
      <c r="AU49" s="1174"/>
      <c r="AV49" s="1174"/>
      <c r="AW49" s="1174"/>
      <c r="AX49" s="1174"/>
      <c r="AY49" s="1174"/>
      <c r="AZ49" s="1174"/>
      <c r="BA49" s="237"/>
      <c r="BB49" s="237"/>
      <c r="BC49" s="237"/>
      <c r="BD49" s="237"/>
      <c r="BE49" s="237"/>
      <c r="BF49" s="237"/>
      <c r="BG49" s="246"/>
      <c r="BH49" s="246"/>
    </row>
    <row r="50" spans="1:60" s="205" customFormat="1" ht="14.45" hidden="1" customHeight="1">
      <c r="A50" s="185"/>
      <c r="B50" s="1173" t="s">
        <v>1461</v>
      </c>
      <c r="C50" s="1173"/>
      <c r="D50" s="1173"/>
      <c r="E50" s="1173"/>
      <c r="F50" s="1173"/>
      <c r="G50" s="1173"/>
      <c r="H50" s="1173"/>
      <c r="I50" s="1173"/>
      <c r="J50" s="1173"/>
      <c r="K50" s="1173"/>
      <c r="L50" s="1173"/>
      <c r="M50" s="1173"/>
      <c r="N50" s="1173"/>
      <c r="O50" s="1173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5"/>
      <c r="AA50" s="1175"/>
      <c r="AB50" s="1175"/>
      <c r="AC50" s="1174">
        <v>0</v>
      </c>
      <c r="AD50" s="1174"/>
      <c r="AE50" s="1174"/>
      <c r="AF50" s="1174"/>
      <c r="AG50" s="1174"/>
      <c r="AH50" s="1174"/>
      <c r="AI50" s="1174"/>
      <c r="AJ50" s="1174"/>
      <c r="AK50" s="1174">
        <v>0</v>
      </c>
      <c r="AL50" s="1174"/>
      <c r="AM50" s="1174"/>
      <c r="AN50" s="1174"/>
      <c r="AO50" s="1174"/>
      <c r="AP50" s="1174"/>
      <c r="AQ50" s="1174"/>
      <c r="AR50" s="1174"/>
      <c r="AS50" s="1174">
        <v>0</v>
      </c>
      <c r="AT50" s="1174"/>
      <c r="AU50" s="1174"/>
      <c r="AV50" s="1174"/>
      <c r="AW50" s="1174"/>
      <c r="AX50" s="1174"/>
      <c r="AY50" s="1174"/>
      <c r="AZ50" s="1174"/>
      <c r="BA50" s="237"/>
      <c r="BB50" s="237"/>
      <c r="BC50" s="237"/>
      <c r="BD50" s="237"/>
      <c r="BE50" s="237"/>
      <c r="BF50" s="237"/>
      <c r="BG50" s="246"/>
      <c r="BH50" s="246"/>
    </row>
    <row r="51" spans="1:60" s="205" customFormat="1" ht="30.75" hidden="1" customHeight="1">
      <c r="A51" s="185"/>
      <c r="B51" s="1173" t="s">
        <v>1397</v>
      </c>
      <c r="C51" s="1173"/>
      <c r="D51" s="1173"/>
      <c r="E51" s="1173"/>
      <c r="F51" s="1173"/>
      <c r="G51" s="1173"/>
      <c r="H51" s="1173"/>
      <c r="I51" s="1173"/>
      <c r="J51" s="1173"/>
      <c r="K51" s="1173"/>
      <c r="L51" s="1173"/>
      <c r="M51" s="1173"/>
      <c r="N51" s="1173"/>
      <c r="O51" s="1173"/>
      <c r="P51" s="1173"/>
      <c r="Q51" s="1173"/>
      <c r="R51" s="1173"/>
      <c r="S51" s="1173"/>
      <c r="T51" s="1173"/>
      <c r="U51" s="1173"/>
      <c r="V51" s="1173"/>
      <c r="W51" s="1173"/>
      <c r="X51" s="1173"/>
      <c r="Y51" s="1173"/>
      <c r="Z51" s="1065"/>
      <c r="AA51" s="1065"/>
      <c r="AB51" s="1065"/>
      <c r="AC51" s="1174">
        <v>0</v>
      </c>
      <c r="AD51" s="1174"/>
      <c r="AE51" s="1174"/>
      <c r="AF51" s="1174"/>
      <c r="AG51" s="1174"/>
      <c r="AH51" s="1174"/>
      <c r="AI51" s="1174"/>
      <c r="AJ51" s="1174"/>
      <c r="AK51" s="1174">
        <v>0</v>
      </c>
      <c r="AL51" s="1174"/>
      <c r="AM51" s="1174"/>
      <c r="AN51" s="1174"/>
      <c r="AO51" s="1174"/>
      <c r="AP51" s="1174"/>
      <c r="AQ51" s="1174"/>
      <c r="AR51" s="1174"/>
      <c r="AS51" s="1174">
        <v>0</v>
      </c>
      <c r="AT51" s="1174"/>
      <c r="AU51" s="1174"/>
      <c r="AV51" s="1174"/>
      <c r="AW51" s="1174"/>
      <c r="AX51" s="1174"/>
      <c r="AY51" s="1174"/>
      <c r="AZ51" s="1174"/>
      <c r="BA51" s="237"/>
      <c r="BB51" s="237"/>
      <c r="BC51" s="237"/>
      <c r="BD51" s="237"/>
      <c r="BE51" s="237"/>
      <c r="BF51" s="237"/>
      <c r="BG51" s="246"/>
      <c r="BH51" s="246"/>
    </row>
    <row r="52" spans="1:60" s="205" customFormat="1" ht="31.5" hidden="1" customHeight="1">
      <c r="A52" s="185"/>
      <c r="B52" s="1173" t="s">
        <v>1462</v>
      </c>
      <c r="C52" s="1173"/>
      <c r="D52" s="1173"/>
      <c r="E52" s="1173"/>
      <c r="F52" s="1173"/>
      <c r="G52" s="1173"/>
      <c r="H52" s="1173"/>
      <c r="I52" s="1173"/>
      <c r="J52" s="1173"/>
      <c r="K52" s="1173"/>
      <c r="L52" s="1173"/>
      <c r="M52" s="1173"/>
      <c r="N52" s="1173"/>
      <c r="O52" s="1173"/>
      <c r="P52" s="1173"/>
      <c r="Q52" s="1173"/>
      <c r="R52" s="1173"/>
      <c r="S52" s="1173"/>
      <c r="T52" s="1173"/>
      <c r="U52" s="1173"/>
      <c r="V52" s="1173"/>
      <c r="W52" s="1173"/>
      <c r="X52" s="1173"/>
      <c r="Y52" s="1173"/>
      <c r="Z52" s="1175"/>
      <c r="AA52" s="1175"/>
      <c r="AB52" s="1175"/>
      <c r="AC52" s="1174">
        <v>0</v>
      </c>
      <c r="AD52" s="1174"/>
      <c r="AE52" s="1174"/>
      <c r="AF52" s="1174"/>
      <c r="AG52" s="1174"/>
      <c r="AH52" s="1174"/>
      <c r="AI52" s="1174"/>
      <c r="AJ52" s="1174"/>
      <c r="AK52" s="1174">
        <v>0</v>
      </c>
      <c r="AL52" s="1174"/>
      <c r="AM52" s="1174"/>
      <c r="AN52" s="1174"/>
      <c r="AO52" s="1174"/>
      <c r="AP52" s="1174"/>
      <c r="AQ52" s="1174"/>
      <c r="AR52" s="1174"/>
      <c r="AS52" s="1174">
        <v>0</v>
      </c>
      <c r="AT52" s="1174"/>
      <c r="AU52" s="1174"/>
      <c r="AV52" s="1174"/>
      <c r="AW52" s="1174"/>
      <c r="AX52" s="1174"/>
      <c r="AY52" s="1174"/>
      <c r="AZ52" s="1174"/>
      <c r="BA52" s="237"/>
      <c r="BB52" s="237"/>
      <c r="BC52" s="237"/>
      <c r="BD52" s="237"/>
      <c r="BE52" s="237"/>
      <c r="BF52" s="237"/>
      <c r="BG52" s="246"/>
      <c r="BH52" s="246"/>
    </row>
    <row r="53" spans="1:60" s="205" customFormat="1" ht="30" customHeight="1">
      <c r="A53" s="185"/>
      <c r="B53" s="1173" t="s">
        <v>1373</v>
      </c>
      <c r="C53" s="1173"/>
      <c r="D53" s="1173"/>
      <c r="E53" s="1173"/>
      <c r="F53" s="1173"/>
      <c r="G53" s="1173"/>
      <c r="H53" s="1173"/>
      <c r="I53" s="1173"/>
      <c r="J53" s="1173"/>
      <c r="K53" s="1173"/>
      <c r="L53" s="1173"/>
      <c r="M53" s="1173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065"/>
      <c r="AA53" s="1065"/>
      <c r="AB53" s="1065"/>
      <c r="AC53" s="1174">
        <v>0</v>
      </c>
      <c r="AD53" s="1174"/>
      <c r="AE53" s="1174"/>
      <c r="AF53" s="1174"/>
      <c r="AG53" s="1174"/>
      <c r="AH53" s="1174"/>
      <c r="AI53" s="1174"/>
      <c r="AJ53" s="1174"/>
      <c r="AK53" s="1174">
        <v>0</v>
      </c>
      <c r="AL53" s="1174"/>
      <c r="AM53" s="1174"/>
      <c r="AN53" s="1174"/>
      <c r="AO53" s="1174"/>
      <c r="AP53" s="1174"/>
      <c r="AQ53" s="1174"/>
      <c r="AR53" s="1174"/>
      <c r="AS53" s="1174">
        <v>0</v>
      </c>
      <c r="AT53" s="1174"/>
      <c r="AU53" s="1174"/>
      <c r="AV53" s="1174"/>
      <c r="AW53" s="1174"/>
      <c r="AX53" s="1174"/>
      <c r="AY53" s="1174"/>
      <c r="AZ53" s="1174"/>
      <c r="BA53" s="237"/>
      <c r="BB53" s="237"/>
      <c r="BC53" s="237"/>
      <c r="BD53" s="237"/>
      <c r="BE53" s="237"/>
      <c r="BF53" s="237"/>
      <c r="BG53" s="246"/>
      <c r="BH53" s="246"/>
    </row>
    <row r="54" spans="1:60" s="205" customFormat="1">
      <c r="A54" s="185"/>
      <c r="B54" s="1173" t="s">
        <v>1463</v>
      </c>
      <c r="C54" s="1173"/>
      <c r="D54" s="1173"/>
      <c r="E54" s="1173"/>
      <c r="F54" s="1173"/>
      <c r="G54" s="1173"/>
      <c r="H54" s="1173"/>
      <c r="I54" s="1173"/>
      <c r="J54" s="1173"/>
      <c r="K54" s="1173"/>
      <c r="L54" s="1173"/>
      <c r="M54" s="1173"/>
      <c r="N54" s="1173"/>
      <c r="O54" s="1173"/>
      <c r="P54" s="1173"/>
      <c r="Q54" s="1173"/>
      <c r="R54" s="1173"/>
      <c r="S54" s="1173"/>
      <c r="T54" s="1173"/>
      <c r="U54" s="1173"/>
      <c r="V54" s="1173"/>
      <c r="W54" s="1173"/>
      <c r="X54" s="1173"/>
      <c r="Y54" s="1173"/>
      <c r="Z54" s="1065"/>
      <c r="AA54" s="1065"/>
      <c r="AB54" s="1065"/>
      <c r="AC54" s="1174">
        <v>0</v>
      </c>
      <c r="AD54" s="1174"/>
      <c r="AE54" s="1174"/>
      <c r="AF54" s="1174"/>
      <c r="AG54" s="1174"/>
      <c r="AH54" s="1174"/>
      <c r="AI54" s="1174"/>
      <c r="AJ54" s="1174"/>
      <c r="AK54" s="1174">
        <v>0</v>
      </c>
      <c r="AL54" s="1174"/>
      <c r="AM54" s="1174"/>
      <c r="AN54" s="1174"/>
      <c r="AO54" s="1174"/>
      <c r="AP54" s="1174"/>
      <c r="AQ54" s="1174"/>
      <c r="AR54" s="1174"/>
      <c r="AS54" s="1174">
        <v>0</v>
      </c>
      <c r="AT54" s="1174"/>
      <c r="AU54" s="1174"/>
      <c r="AV54" s="1174"/>
      <c r="AW54" s="1174"/>
      <c r="AX54" s="1174"/>
      <c r="AY54" s="1174"/>
      <c r="AZ54" s="1174"/>
      <c r="BA54" s="237"/>
      <c r="BB54" s="237"/>
      <c r="BC54" s="237"/>
      <c r="BD54" s="237"/>
      <c r="BE54" s="237"/>
      <c r="BF54" s="237"/>
      <c r="BG54" s="246"/>
      <c r="BH54" s="246"/>
    </row>
    <row r="55" spans="1:60" s="205" customFormat="1" ht="33" customHeight="1">
      <c r="A55" s="185"/>
      <c r="B55" s="1173" t="s">
        <v>1384</v>
      </c>
      <c r="C55" s="1173"/>
      <c r="D55" s="1173"/>
      <c r="E55" s="1173"/>
      <c r="F55" s="1173"/>
      <c r="G55" s="1173"/>
      <c r="H55" s="1173"/>
      <c r="I55" s="1173"/>
      <c r="J55" s="1173"/>
      <c r="K55" s="1173"/>
      <c r="L55" s="1173"/>
      <c r="M55" s="1173"/>
      <c r="N55" s="1173"/>
      <c r="O55" s="1173"/>
      <c r="P55" s="1173"/>
      <c r="Q55" s="1173"/>
      <c r="R55" s="1173"/>
      <c r="S55" s="1173"/>
      <c r="T55" s="1173"/>
      <c r="U55" s="1173"/>
      <c r="V55" s="1173"/>
      <c r="W55" s="1173"/>
      <c r="X55" s="1173"/>
      <c r="Y55" s="1173"/>
      <c r="Z55" s="1065"/>
      <c r="AA55" s="1065"/>
      <c r="AB55" s="1065"/>
      <c r="AC55" s="1174">
        <v>0</v>
      </c>
      <c r="AD55" s="1174"/>
      <c r="AE55" s="1174"/>
      <c r="AF55" s="1174"/>
      <c r="AG55" s="1174"/>
      <c r="AH55" s="1174"/>
      <c r="AI55" s="1174"/>
      <c r="AJ55" s="1174"/>
      <c r="AK55" s="1174">
        <v>0</v>
      </c>
      <c r="AL55" s="1174"/>
      <c r="AM55" s="1174"/>
      <c r="AN55" s="1174"/>
      <c r="AO55" s="1174"/>
      <c r="AP55" s="1174"/>
      <c r="AQ55" s="1174"/>
      <c r="AR55" s="1174"/>
      <c r="AS55" s="1174">
        <v>0</v>
      </c>
      <c r="AT55" s="1174"/>
      <c r="AU55" s="1174"/>
      <c r="AV55" s="1174"/>
      <c r="AW55" s="1174"/>
      <c r="AX55" s="1174"/>
      <c r="AY55" s="1174"/>
      <c r="AZ55" s="1174"/>
      <c r="BA55" s="237"/>
      <c r="BB55" s="237"/>
      <c r="BC55" s="237"/>
      <c r="BD55" s="237"/>
      <c r="BE55" s="237"/>
      <c r="BF55" s="237"/>
      <c r="BG55" s="246"/>
      <c r="BH55" s="246"/>
    </row>
    <row r="56" spans="1:60" s="205" customFormat="1">
      <c r="A56" s="185"/>
      <c r="B56" s="1173" t="s">
        <v>1391</v>
      </c>
      <c r="C56" s="1173"/>
      <c r="D56" s="1173"/>
      <c r="E56" s="1173"/>
      <c r="F56" s="1173"/>
      <c r="G56" s="1173"/>
      <c r="H56" s="1173"/>
      <c r="I56" s="1173"/>
      <c r="J56" s="1173"/>
      <c r="K56" s="1173"/>
      <c r="L56" s="1173"/>
      <c r="M56" s="1173"/>
      <c r="N56" s="1173"/>
      <c r="O56" s="1173"/>
      <c r="P56" s="1173"/>
      <c r="Q56" s="1173"/>
      <c r="R56" s="1173"/>
      <c r="S56" s="1173"/>
      <c r="T56" s="1173"/>
      <c r="U56" s="1173"/>
      <c r="V56" s="1173"/>
      <c r="W56" s="1173"/>
      <c r="X56" s="1173"/>
      <c r="Y56" s="1173"/>
      <c r="Z56" s="1065"/>
      <c r="AA56" s="1065"/>
      <c r="AB56" s="1065"/>
      <c r="AC56" s="1174">
        <v>0</v>
      </c>
      <c r="AD56" s="1174"/>
      <c r="AE56" s="1174"/>
      <c r="AF56" s="1174"/>
      <c r="AG56" s="1174"/>
      <c r="AH56" s="1174"/>
      <c r="AI56" s="1174"/>
      <c r="AJ56" s="1174"/>
      <c r="AK56" s="1174">
        <v>0</v>
      </c>
      <c r="AL56" s="1174"/>
      <c r="AM56" s="1174"/>
      <c r="AN56" s="1174"/>
      <c r="AO56" s="1174"/>
      <c r="AP56" s="1174"/>
      <c r="AQ56" s="1174"/>
      <c r="AR56" s="1174"/>
      <c r="AS56" s="1174">
        <v>0</v>
      </c>
      <c r="AT56" s="1174"/>
      <c r="AU56" s="1174"/>
      <c r="AV56" s="1174"/>
      <c r="AW56" s="1174"/>
      <c r="AX56" s="1174"/>
      <c r="AY56" s="1174"/>
      <c r="AZ56" s="1174"/>
      <c r="BA56" s="237"/>
      <c r="BB56" s="237"/>
      <c r="BC56" s="237"/>
      <c r="BD56" s="237"/>
      <c r="BE56" s="237"/>
      <c r="BF56" s="237"/>
      <c r="BG56" s="246"/>
      <c r="BH56" s="246"/>
    </row>
    <row r="57" spans="1:60" s="205" customFormat="1">
      <c r="A57" s="185"/>
      <c r="B57" s="1173">
        <v>0</v>
      </c>
      <c r="C57" s="1173"/>
      <c r="D57" s="1173"/>
      <c r="E57" s="1173"/>
      <c r="F57" s="1173"/>
      <c r="G57" s="1173"/>
      <c r="H57" s="1173"/>
      <c r="I57" s="1173"/>
      <c r="J57" s="1173"/>
      <c r="K57" s="1173"/>
      <c r="L57" s="1173"/>
      <c r="M57" s="1173"/>
      <c r="N57" s="1173"/>
      <c r="O57" s="1173"/>
      <c r="P57" s="1173"/>
      <c r="Q57" s="1173"/>
      <c r="R57" s="1173"/>
      <c r="S57" s="1173"/>
      <c r="T57" s="1173"/>
      <c r="U57" s="1173"/>
      <c r="V57" s="1173"/>
      <c r="W57" s="1173"/>
      <c r="X57" s="1173"/>
      <c r="Y57" s="1173"/>
      <c r="Z57" s="1065"/>
      <c r="AA57" s="1065"/>
      <c r="AB57" s="1065"/>
      <c r="AC57" s="1174">
        <v>0</v>
      </c>
      <c r="AD57" s="1174"/>
      <c r="AE57" s="1174"/>
      <c r="AF57" s="1174"/>
      <c r="AG57" s="1174"/>
      <c r="AH57" s="1174"/>
      <c r="AI57" s="1174"/>
      <c r="AJ57" s="1174"/>
      <c r="AK57" s="1174">
        <v>0</v>
      </c>
      <c r="AL57" s="1174"/>
      <c r="AM57" s="1174"/>
      <c r="AN57" s="1174"/>
      <c r="AO57" s="1174"/>
      <c r="AP57" s="1174"/>
      <c r="AQ57" s="1174"/>
      <c r="AR57" s="1174"/>
      <c r="AS57" s="1174">
        <v>0</v>
      </c>
      <c r="AT57" s="1174"/>
      <c r="AU57" s="1174"/>
      <c r="AV57" s="1174"/>
      <c r="AW57" s="1174"/>
      <c r="AX57" s="1174"/>
      <c r="AY57" s="1174"/>
      <c r="AZ57" s="1174"/>
      <c r="BA57" s="237"/>
      <c r="BB57" s="237"/>
      <c r="BC57" s="237"/>
      <c r="BD57" s="237"/>
      <c r="BE57" s="237"/>
      <c r="BF57" s="237"/>
      <c r="BG57" s="246"/>
      <c r="BH57" s="246"/>
    </row>
    <row r="58" spans="1:60" s="216" customFormat="1" ht="18" customHeight="1">
      <c r="A58" s="170"/>
      <c r="B58" s="1186" t="s">
        <v>352</v>
      </c>
      <c r="C58" s="1187"/>
      <c r="D58" s="1187"/>
      <c r="E58" s="1187"/>
      <c r="F58" s="1187"/>
      <c r="G58" s="1187"/>
      <c r="H58" s="1187"/>
      <c r="I58" s="1187"/>
      <c r="J58" s="1187"/>
      <c r="K58" s="1187"/>
      <c r="L58" s="1187"/>
      <c r="M58" s="1187"/>
      <c r="N58" s="1187"/>
      <c r="O58" s="1187"/>
      <c r="P58" s="1187"/>
      <c r="Q58" s="1187"/>
      <c r="R58" s="1187"/>
      <c r="S58" s="1187"/>
      <c r="T58" s="1187"/>
      <c r="U58" s="1187"/>
      <c r="V58" s="1187"/>
      <c r="W58" s="1187"/>
      <c r="X58" s="1187"/>
      <c r="Y58" s="1187"/>
      <c r="Z58" s="1065" t="s">
        <v>339</v>
      </c>
      <c r="AA58" s="1065"/>
      <c r="AB58" s="1065"/>
      <c r="AC58" s="1066">
        <f>SUM(AC40)</f>
        <v>1441700</v>
      </c>
      <c r="AD58" s="1066"/>
      <c r="AE58" s="1066"/>
      <c r="AF58" s="1066"/>
      <c r="AG58" s="1066"/>
      <c r="AH58" s="1066"/>
      <c r="AI58" s="1066"/>
      <c r="AJ58" s="1066"/>
      <c r="AK58" s="1066">
        <f t="shared" ref="AK58" si="6">SUM(AK40)</f>
        <v>1451800</v>
      </c>
      <c r="AL58" s="1066"/>
      <c r="AM58" s="1066"/>
      <c r="AN58" s="1066"/>
      <c r="AO58" s="1066"/>
      <c r="AP58" s="1066"/>
      <c r="AQ58" s="1066"/>
      <c r="AR58" s="1066"/>
      <c r="AS58" s="1066">
        <f t="shared" ref="AS58" si="7">SUM(AS40)</f>
        <v>0</v>
      </c>
      <c r="AT58" s="1066"/>
      <c r="AU58" s="1066"/>
      <c r="AV58" s="1066"/>
      <c r="AW58" s="1066"/>
      <c r="AX58" s="1066"/>
      <c r="AY58" s="1066"/>
      <c r="AZ58" s="1066"/>
    </row>
    <row r="59" spans="1:60" s="178" customFormat="1" ht="15" customHeight="1">
      <c r="A59" s="170"/>
      <c r="B59" s="196"/>
      <c r="C59" s="196"/>
      <c r="D59" s="196"/>
      <c r="E59" s="196"/>
      <c r="F59" s="196"/>
      <c r="G59" s="196"/>
      <c r="H59" s="196"/>
      <c r="I59" s="196"/>
      <c r="J59" s="175"/>
      <c r="K59" s="175"/>
      <c r="L59" s="175"/>
      <c r="M59" s="175"/>
      <c r="N59" s="175"/>
      <c r="O59" s="175"/>
      <c r="P59" s="175"/>
      <c r="Q59" s="175"/>
      <c r="R59" s="197"/>
      <c r="S59" s="197"/>
      <c r="T59" s="197"/>
      <c r="U59" s="197"/>
      <c r="V59" s="197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247"/>
    </row>
    <row r="60" spans="1:60" s="248" customFormat="1" ht="18" customHeight="1">
      <c r="A60" s="165"/>
      <c r="B60" s="222"/>
      <c r="C60" s="223"/>
      <c r="D60" s="223"/>
      <c r="E60" s="223"/>
      <c r="F60" s="223"/>
      <c r="G60" s="223"/>
      <c r="H60" s="223"/>
      <c r="I60" s="223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5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</row>
    <row r="61" spans="1:60">
      <c r="A61" s="177"/>
      <c r="B61" s="579"/>
      <c r="C61" s="998" t="s">
        <v>436</v>
      </c>
      <c r="D61" s="998"/>
      <c r="E61" s="998"/>
      <c r="F61" s="998"/>
      <c r="G61" s="998"/>
      <c r="H61" s="998"/>
      <c r="I61" s="579"/>
      <c r="J61" s="349"/>
      <c r="K61" s="349"/>
      <c r="L61" s="349"/>
      <c r="M61" s="999" t="str">
        <f>р.2!F129</f>
        <v>директор</v>
      </c>
      <c r="N61" s="999"/>
      <c r="O61" s="999"/>
      <c r="P61" s="999"/>
      <c r="Q61" s="999"/>
      <c r="R61" s="999"/>
      <c r="S61" s="999"/>
      <c r="T61" s="999"/>
      <c r="U61" s="999"/>
      <c r="V61" s="999"/>
      <c r="W61" s="999"/>
      <c r="X61" s="999"/>
      <c r="Y61" s="999"/>
      <c r="Z61" s="579"/>
      <c r="AA61" s="579"/>
      <c r="AB61" s="999"/>
      <c r="AC61" s="999"/>
      <c r="AD61" s="999"/>
      <c r="AE61" s="999"/>
      <c r="AF61" s="999"/>
      <c r="AG61" s="999"/>
      <c r="AH61" s="999"/>
      <c r="AI61" s="177"/>
      <c r="AJ61" s="177"/>
      <c r="AK61" s="999" t="str">
        <f>р.2!O129</f>
        <v>/Л.А. Панюшева/</v>
      </c>
      <c r="AL61" s="999"/>
      <c r="AM61" s="999"/>
      <c r="AN61" s="999"/>
      <c r="AO61" s="999"/>
      <c r="AP61" s="999"/>
      <c r="AQ61" s="999"/>
      <c r="AR61" s="999"/>
      <c r="AS61" s="999"/>
      <c r="AT61" s="999"/>
      <c r="AU61" s="999"/>
      <c r="AV61" s="999"/>
      <c r="AW61" s="999"/>
      <c r="AX61" s="999"/>
      <c r="AY61" s="999"/>
      <c r="AZ61" s="999"/>
      <c r="BA61" s="580"/>
    </row>
    <row r="62" spans="1:60">
      <c r="A62" s="177"/>
      <c r="B62" s="579"/>
      <c r="C62" s="549" t="s">
        <v>437</v>
      </c>
      <c r="D62" s="549"/>
      <c r="E62" s="549"/>
      <c r="F62" s="549"/>
      <c r="G62" s="549"/>
      <c r="H62" s="549"/>
      <c r="I62" s="579"/>
      <c r="J62" s="198"/>
      <c r="K62" s="550"/>
      <c r="L62" s="198"/>
      <c r="M62" s="1000" t="s">
        <v>90</v>
      </c>
      <c r="N62" s="1000"/>
      <c r="O62" s="1000"/>
      <c r="P62" s="1000"/>
      <c r="Q62" s="1000"/>
      <c r="R62" s="1000"/>
      <c r="S62" s="1000"/>
      <c r="T62" s="1000"/>
      <c r="U62" s="1000"/>
      <c r="V62" s="1000"/>
      <c r="W62" s="1000"/>
      <c r="X62" s="1000"/>
      <c r="Y62" s="1000"/>
      <c r="Z62" s="272"/>
      <c r="AA62" s="272"/>
      <c r="AB62" s="1000" t="s">
        <v>42</v>
      </c>
      <c r="AC62" s="1000"/>
      <c r="AD62" s="1000"/>
      <c r="AE62" s="1000"/>
      <c r="AF62" s="1000"/>
      <c r="AG62" s="1000"/>
      <c r="AH62" s="1000"/>
      <c r="AI62" s="273"/>
      <c r="AJ62" s="273"/>
      <c r="AK62" s="1000" t="s">
        <v>41</v>
      </c>
      <c r="AL62" s="1000"/>
      <c r="AM62" s="1000"/>
      <c r="AN62" s="1000"/>
      <c r="AO62" s="1000"/>
      <c r="AP62" s="1000"/>
      <c r="AQ62" s="1000"/>
      <c r="AR62" s="1000"/>
      <c r="AS62" s="1000"/>
      <c r="AT62" s="1000"/>
      <c r="AU62" s="1000"/>
      <c r="AV62" s="1000"/>
      <c r="AW62" s="1000"/>
      <c r="AX62" s="1000"/>
      <c r="AY62" s="1000"/>
      <c r="AZ62" s="1000"/>
      <c r="BA62" s="580"/>
    </row>
    <row r="63" spans="1:60" s="248" customFormat="1" ht="18" customHeight="1">
      <c r="A63" s="165"/>
      <c r="B63" s="222"/>
      <c r="C63" s="581"/>
      <c r="D63" s="581"/>
      <c r="E63" s="581"/>
      <c r="F63" s="581"/>
      <c r="G63" s="581"/>
      <c r="H63" s="581"/>
      <c r="I63" s="581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5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</row>
    <row r="64" spans="1:60" s="248" customFormat="1" ht="18" customHeight="1">
      <c r="A64" s="213"/>
      <c r="B64" s="222"/>
      <c r="C64" s="1001" t="s">
        <v>91</v>
      </c>
      <c r="D64" s="1001"/>
      <c r="E64" s="1001"/>
      <c r="F64" s="1001"/>
      <c r="G64" s="1001"/>
      <c r="H64" s="1001"/>
      <c r="I64" s="223"/>
      <c r="J64" s="1002" t="s">
        <v>1089</v>
      </c>
      <c r="K64" s="1002"/>
      <c r="L64" s="1002"/>
      <c r="M64" s="1002"/>
      <c r="N64" s="1002"/>
      <c r="O64" s="1002"/>
      <c r="P64" s="1002"/>
      <c r="Q64" s="1002"/>
      <c r="R64" s="1002"/>
      <c r="S64" s="1002"/>
      <c r="T64" s="569"/>
      <c r="U64" s="1002"/>
      <c r="V64" s="1002"/>
      <c r="W64" s="1002"/>
      <c r="X64" s="1002"/>
      <c r="Y64" s="1002"/>
      <c r="Z64" s="1002"/>
      <c r="AA64" s="224"/>
      <c r="AB64" s="1002" t="str">
        <f>р.2!I134</f>
        <v>/Е.С. Орлова/</v>
      </c>
      <c r="AC64" s="1002"/>
      <c r="AD64" s="1002"/>
      <c r="AE64" s="1002"/>
      <c r="AF64" s="1002"/>
      <c r="AG64" s="1002"/>
      <c r="AH64" s="1002"/>
      <c r="AI64" s="1002"/>
      <c r="AJ64" s="1002"/>
      <c r="AK64" s="1002"/>
      <c r="AL64" s="1002"/>
      <c r="AM64" s="1002"/>
      <c r="AN64" s="1002"/>
      <c r="AO64" s="225"/>
      <c r="AP64" s="225"/>
      <c r="AQ64" s="1003" t="str">
        <f>р.2!O134</f>
        <v>8 (8332) 70-80-93</v>
      </c>
      <c r="AR64" s="1003"/>
      <c r="AS64" s="1003"/>
      <c r="AT64" s="1003"/>
      <c r="AU64" s="1003"/>
      <c r="AV64" s="1003"/>
      <c r="AW64" s="1003"/>
      <c r="AX64" s="1003"/>
      <c r="AY64" s="1003"/>
      <c r="AZ64" s="1003"/>
    </row>
    <row r="65" spans="1:53" s="248" customFormat="1" ht="18" customHeight="1">
      <c r="A65" s="213"/>
      <c r="B65" s="222"/>
      <c r="C65" s="994"/>
      <c r="D65" s="994"/>
      <c r="E65" s="994"/>
      <c r="F65" s="994"/>
      <c r="G65" s="994"/>
      <c r="H65" s="994"/>
      <c r="I65" s="223"/>
      <c r="J65" s="995" t="s">
        <v>1144</v>
      </c>
      <c r="K65" s="995"/>
      <c r="L65" s="995"/>
      <c r="M65" s="995"/>
      <c r="N65" s="995"/>
      <c r="O65" s="995"/>
      <c r="P65" s="995"/>
      <c r="Q65" s="995"/>
      <c r="R65" s="995"/>
      <c r="S65" s="995"/>
      <c r="T65" s="569"/>
      <c r="U65" s="996" t="s">
        <v>42</v>
      </c>
      <c r="V65" s="996"/>
      <c r="W65" s="996"/>
      <c r="X65" s="996"/>
      <c r="Y65" s="996"/>
      <c r="Z65" s="996"/>
      <c r="AA65" s="224"/>
      <c r="AB65" s="995" t="s">
        <v>438</v>
      </c>
      <c r="AC65" s="995"/>
      <c r="AD65" s="995"/>
      <c r="AE65" s="995"/>
      <c r="AF65" s="995"/>
      <c r="AG65" s="995"/>
      <c r="AH65" s="995"/>
      <c r="AI65" s="995"/>
      <c r="AJ65" s="995"/>
      <c r="AK65" s="995"/>
      <c r="AL65" s="995"/>
      <c r="AM65" s="995"/>
      <c r="AN65" s="995"/>
      <c r="AO65" s="225"/>
      <c r="AP65" s="225"/>
      <c r="AQ65" s="995" t="s">
        <v>92</v>
      </c>
      <c r="AR65" s="995"/>
      <c r="AS65" s="995"/>
      <c r="AT65" s="995"/>
      <c r="AU65" s="995"/>
      <c r="AV65" s="995"/>
      <c r="AW65" s="995"/>
      <c r="AX65" s="995"/>
      <c r="AY65" s="995"/>
      <c r="AZ65" s="995"/>
    </row>
    <row r="66" spans="1:53" s="248" customFormat="1" ht="18" customHeight="1">
      <c r="A66" s="213"/>
      <c r="B66" s="222"/>
      <c r="C66" s="223"/>
      <c r="D66" s="223"/>
      <c r="E66" s="223"/>
      <c r="F66" s="223"/>
      <c r="G66" s="223"/>
      <c r="H66" s="223"/>
      <c r="I66" s="223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3"/>
      <c r="AA66" s="223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170"/>
      <c r="AP66" s="170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</row>
    <row r="67" spans="1:53" s="248" customFormat="1" ht="18" customHeight="1">
      <c r="A67" s="213"/>
      <c r="B67" s="170"/>
      <c r="C67" s="1190">
        <f>р.2!C137</f>
        <v>44925</v>
      </c>
      <c r="D67" s="1190"/>
      <c r="E67" s="1190"/>
      <c r="F67" s="1190"/>
      <c r="G67" s="1190"/>
      <c r="H67" s="1190"/>
      <c r="I67" s="1190"/>
      <c r="J67" s="1190"/>
      <c r="K67" s="1190"/>
      <c r="L67" s="1190"/>
      <c r="M67" s="1190"/>
      <c r="N67" s="229"/>
      <c r="O67" s="230"/>
      <c r="P67" s="231"/>
      <c r="Q67" s="1191"/>
      <c r="R67" s="1191"/>
      <c r="S67" s="223"/>
      <c r="T67" s="229"/>
      <c r="U67" s="229"/>
      <c r="V67" s="229"/>
      <c r="W67" s="229"/>
      <c r="X67" s="170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170"/>
      <c r="AW67" s="170"/>
      <c r="AX67" s="170"/>
      <c r="AY67" s="170"/>
      <c r="AZ67" s="227"/>
      <c r="BA67" s="182"/>
    </row>
    <row r="68" spans="1:53" s="182" customFormat="1" ht="18" customHeight="1">
      <c r="A68" s="213"/>
      <c r="B68" s="170"/>
      <c r="C68" s="170"/>
      <c r="D68" s="1189"/>
      <c r="E68" s="1189"/>
      <c r="F68" s="170"/>
      <c r="G68" s="170"/>
      <c r="H68" s="1189"/>
      <c r="I68" s="1189"/>
      <c r="J68" s="1189"/>
      <c r="K68" s="1189"/>
      <c r="L68" s="1189"/>
      <c r="M68" s="1189"/>
      <c r="N68" s="170"/>
      <c r="O68" s="170"/>
      <c r="P68" s="170"/>
      <c r="Q68" s="1189"/>
      <c r="R68" s="1189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</row>
  </sheetData>
  <mergeCells count="212">
    <mergeCell ref="AC56:AJ56"/>
    <mergeCell ref="AK56:AR56"/>
    <mergeCell ref="AS56:AZ56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22:AZ22"/>
    <mergeCell ref="B24:AZ24"/>
    <mergeCell ref="B26:Y27"/>
    <mergeCell ref="Z26:AB27"/>
    <mergeCell ref="AC26:AZ26"/>
    <mergeCell ref="AC27:AJ27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A6:K6"/>
    <mergeCell ref="B8:AS8"/>
    <mergeCell ref="B10:Y12"/>
    <mergeCell ref="Z10:AB12"/>
    <mergeCell ref="AC10:AZ10"/>
    <mergeCell ref="AC11:AJ12"/>
    <mergeCell ref="AK11:AR12"/>
    <mergeCell ref="AS11:AZ12"/>
    <mergeCell ref="AK27:AR27"/>
    <mergeCell ref="AS27:AZ27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0:Y30"/>
    <mergeCell ref="Z30:AB30"/>
    <mergeCell ref="C61:H61"/>
    <mergeCell ref="M61:Y61"/>
    <mergeCell ref="AB61:AH61"/>
    <mergeCell ref="AK61:AZ61"/>
    <mergeCell ref="M62:Y62"/>
    <mergeCell ref="AB62:AH62"/>
    <mergeCell ref="AK62:AZ62"/>
    <mergeCell ref="AK49:AR49"/>
    <mergeCell ref="B48:Y48"/>
    <mergeCell ref="Z48:AB48"/>
    <mergeCell ref="AC48:AJ48"/>
    <mergeCell ref="AK48:AR48"/>
    <mergeCell ref="B58:Y58"/>
    <mergeCell ref="Z58:AB58"/>
    <mergeCell ref="AC58:AJ58"/>
    <mergeCell ref="AK58:AR58"/>
    <mergeCell ref="AS58:AZ58"/>
    <mergeCell ref="AK50:AR50"/>
    <mergeCell ref="AS50:AZ50"/>
    <mergeCell ref="B51:Y51"/>
    <mergeCell ref="Z51:AB51"/>
    <mergeCell ref="AC51:AJ51"/>
    <mergeCell ref="B52:Y52"/>
    <mergeCell ref="B53:Y53"/>
    <mergeCell ref="D68:E68"/>
    <mergeCell ref="H68:M68"/>
    <mergeCell ref="Q68:R68"/>
    <mergeCell ref="C64:H64"/>
    <mergeCell ref="AB64:AN64"/>
    <mergeCell ref="AQ64:AZ64"/>
    <mergeCell ref="C65:H65"/>
    <mergeCell ref="AB65:AN65"/>
    <mergeCell ref="AQ65:AZ65"/>
    <mergeCell ref="C67:M67"/>
    <mergeCell ref="Q67:R67"/>
    <mergeCell ref="J65:S65"/>
    <mergeCell ref="U65:Z65"/>
    <mergeCell ref="J64:S64"/>
    <mergeCell ref="U64:Z64"/>
    <mergeCell ref="B33:Y33"/>
    <mergeCell ref="Z33:AB33"/>
    <mergeCell ref="AC33:AJ33"/>
    <mergeCell ref="AK33:AR33"/>
    <mergeCell ref="AS33:AZ33"/>
    <mergeCell ref="B41:Y41"/>
    <mergeCell ref="B44:Y44"/>
    <mergeCell ref="B55:Y55"/>
    <mergeCell ref="AC44:AJ44"/>
    <mergeCell ref="AK44:AR44"/>
    <mergeCell ref="AS44:AZ44"/>
    <mergeCell ref="AC55:AJ55"/>
    <mergeCell ref="AK55:AR55"/>
    <mergeCell ref="AS55:AZ55"/>
    <mergeCell ref="Z44:AB44"/>
    <mergeCell ref="Z55:AB55"/>
    <mergeCell ref="B50:Y50"/>
    <mergeCell ref="Z50:AB50"/>
    <mergeCell ref="AC50:AJ50"/>
    <mergeCell ref="B49:Y49"/>
    <mergeCell ref="Z49:AB49"/>
    <mergeCell ref="AC49:AJ49"/>
    <mergeCell ref="B45:Y45"/>
    <mergeCell ref="Z45:AB45"/>
    <mergeCell ref="B35:AZ35"/>
    <mergeCell ref="B37:Y38"/>
    <mergeCell ref="Z37:AB38"/>
    <mergeCell ref="AC37:AZ37"/>
    <mergeCell ref="AC38:AJ38"/>
    <mergeCell ref="AK38:AR38"/>
    <mergeCell ref="AS38:AZ38"/>
    <mergeCell ref="AC45:AJ45"/>
    <mergeCell ref="AK45:AR45"/>
    <mergeCell ref="AS45:AZ45"/>
    <mergeCell ref="AK40:AR40"/>
    <mergeCell ref="AS40:AZ40"/>
    <mergeCell ref="Z41:AB41"/>
    <mergeCell ref="AC41:AJ41"/>
    <mergeCell ref="AK41:AR41"/>
    <mergeCell ref="AS41:AZ41"/>
    <mergeCell ref="B39:Y39"/>
    <mergeCell ref="Z39:AB39"/>
    <mergeCell ref="AC39:AJ39"/>
    <mergeCell ref="AK39:AR39"/>
    <mergeCell ref="AS39:AZ39"/>
    <mergeCell ref="B40:Y40"/>
    <mergeCell ref="Z40:AB40"/>
    <mergeCell ref="AC40:AJ40"/>
    <mergeCell ref="AS48:AZ48"/>
    <mergeCell ref="B46:Y46"/>
    <mergeCell ref="Z46:AB46"/>
    <mergeCell ref="AC46:AJ46"/>
    <mergeCell ref="AK46:AR46"/>
    <mergeCell ref="AS46:AZ46"/>
    <mergeCell ref="B47:Y47"/>
    <mergeCell ref="Z47:AB47"/>
    <mergeCell ref="AC47:AJ47"/>
    <mergeCell ref="AK47:AR47"/>
    <mergeCell ref="B57:Y57"/>
    <mergeCell ref="Z57:AB57"/>
    <mergeCell ref="AC57:AJ57"/>
    <mergeCell ref="AK57:AR57"/>
    <mergeCell ref="AS57:AZ57"/>
    <mergeCell ref="AK51:AR51"/>
    <mergeCell ref="AS51:AZ51"/>
    <mergeCell ref="AS49:AZ49"/>
    <mergeCell ref="AS47:AZ47"/>
    <mergeCell ref="AC52:AJ52"/>
    <mergeCell ref="AK52:AR52"/>
    <mergeCell ref="AS52:AZ52"/>
    <mergeCell ref="AC53:AJ53"/>
    <mergeCell ref="AK53:AR53"/>
    <mergeCell ref="AS53:AZ53"/>
    <mergeCell ref="Z52:AB52"/>
    <mergeCell ref="Z53:AB53"/>
    <mergeCell ref="B54:Y54"/>
    <mergeCell ref="AC54:AJ54"/>
    <mergeCell ref="AK54:AR54"/>
    <mergeCell ref="AS54:AZ54"/>
    <mergeCell ref="Z54:AB54"/>
    <mergeCell ref="B56:Y56"/>
    <mergeCell ref="Z56:AB56"/>
  </mergeCells>
  <pageMargins left="0.78740157480314965" right="0.39370078740157483" top="0.78740157480314965" bottom="0.78740157480314965" header="0.31496062992125984" footer="0"/>
  <pageSetup paperSize="9" scale="45" fitToHeight="0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9"/>
  <sheetViews>
    <sheetView showGridLines="0" view="pageBreakPreview" topLeftCell="A86" zoomScaleNormal="100" zoomScaleSheetLayoutView="100" workbookViewId="0">
      <selection activeCell="C108" sqref="C108:R108"/>
    </sheetView>
  </sheetViews>
  <sheetFormatPr defaultColWidth="8.85546875" defaultRowHeight="15"/>
  <cols>
    <col min="1" max="52" width="3.85546875" style="162" customWidth="1"/>
    <col min="53" max="53" width="0.85546875" style="216" customWidth="1"/>
    <col min="54" max="16384" width="8.85546875" style="216"/>
  </cols>
  <sheetData>
    <row r="1" spans="1:52" ht="39" customHeight="1">
      <c r="A1" s="1081" t="s">
        <v>1222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  <c r="AC1" s="1081"/>
      <c r="AD1" s="1081"/>
      <c r="AE1" s="1081"/>
      <c r="AF1" s="1081"/>
      <c r="AG1" s="1081"/>
      <c r="AH1" s="1081"/>
      <c r="AI1" s="1081"/>
      <c r="AJ1" s="1081"/>
      <c r="AK1" s="1081"/>
      <c r="AL1" s="1081"/>
      <c r="AM1" s="1081"/>
      <c r="AN1" s="1081"/>
      <c r="AO1" s="1081"/>
      <c r="AP1" s="1081"/>
      <c r="AQ1" s="1081"/>
      <c r="AR1" s="1081"/>
      <c r="AS1" s="1081"/>
      <c r="AT1" s="1081"/>
      <c r="AU1" s="1081"/>
      <c r="AV1" s="1081"/>
      <c r="AW1" s="1081"/>
      <c r="AX1" s="1081"/>
      <c r="AY1" s="1081"/>
      <c r="AZ1" s="1081"/>
    </row>
    <row r="2" spans="1:52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</row>
    <row r="3" spans="1:52" ht="15" customHeight="1">
      <c r="A3" s="1075" t="s">
        <v>296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2" t="str">
        <f>тит.лист!A33</f>
        <v>Муниципальное бюджетное общеобразовательное учреждение "Основная общеобразовательная школа № 19" города Кирова</v>
      </c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</row>
    <row r="4" spans="1:52" ht="27.75" customHeight="1">
      <c r="A4" s="1075" t="s">
        <v>297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83" t="s">
        <v>548</v>
      </c>
      <c r="M4" s="1083"/>
      <c r="N4" s="1083"/>
      <c r="O4" s="1083"/>
      <c r="P4" s="1083"/>
      <c r="Q4" s="1083"/>
      <c r="R4" s="1083"/>
      <c r="S4" s="1083"/>
      <c r="T4" s="1083"/>
      <c r="U4" s="1083"/>
      <c r="V4" s="1083"/>
      <c r="W4" s="1083"/>
      <c r="X4" s="1083"/>
      <c r="Y4" s="1083"/>
      <c r="Z4" s="1083"/>
      <c r="AA4" s="1083"/>
      <c r="AB4" s="1083"/>
      <c r="AC4" s="1083"/>
      <c r="AD4" s="1083"/>
      <c r="AE4" s="1083"/>
      <c r="AF4" s="1083"/>
      <c r="AG4" s="1083"/>
      <c r="AH4" s="1083"/>
      <c r="AI4" s="1083"/>
      <c r="AJ4" s="1083"/>
      <c r="AK4" s="1083"/>
      <c r="AL4" s="1083"/>
      <c r="AM4" s="1083"/>
      <c r="AN4" s="1083"/>
      <c r="AO4" s="1083"/>
      <c r="AP4" s="1083"/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</row>
    <row r="5" spans="1:52" ht="15" customHeight="1">
      <c r="A5" s="1075"/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84" t="s">
        <v>298</v>
      </c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</row>
    <row r="6" spans="1:52" ht="15" customHeight="1">
      <c r="A6" s="1075" t="s">
        <v>299</v>
      </c>
      <c r="B6" s="1075"/>
      <c r="C6" s="1075"/>
      <c r="D6" s="1075"/>
      <c r="E6" s="1075"/>
      <c r="F6" s="1075"/>
      <c r="G6" s="1075"/>
      <c r="H6" s="1075"/>
      <c r="I6" s="1075"/>
      <c r="J6" s="1075"/>
      <c r="K6" s="1075"/>
      <c r="L6" s="164" t="s">
        <v>300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</row>
    <row r="7" spans="1:52" ht="15" customHeight="1"/>
    <row r="8" spans="1:52" ht="18" customHeight="1">
      <c r="A8" s="165"/>
      <c r="B8" s="1076" t="s">
        <v>407</v>
      </c>
      <c r="C8" s="1076"/>
      <c r="D8" s="1076"/>
      <c r="E8" s="1076"/>
      <c r="F8" s="1076"/>
      <c r="G8" s="1076"/>
      <c r="H8" s="1076"/>
      <c r="I8" s="1076"/>
      <c r="J8" s="1076"/>
      <c r="K8" s="1076"/>
      <c r="L8" s="1076"/>
      <c r="M8" s="1076"/>
      <c r="N8" s="1076"/>
      <c r="O8" s="1076"/>
      <c r="P8" s="1076"/>
      <c r="Q8" s="1076"/>
      <c r="R8" s="1076"/>
      <c r="S8" s="1076"/>
      <c r="T8" s="1076"/>
      <c r="U8" s="1076"/>
      <c r="V8" s="1076"/>
      <c r="W8" s="1076"/>
      <c r="X8" s="1076"/>
      <c r="Y8" s="1076"/>
      <c r="Z8" s="1076"/>
      <c r="AA8" s="1076"/>
      <c r="AB8" s="1076"/>
      <c r="AC8" s="1076"/>
      <c r="AD8" s="1076"/>
      <c r="AE8" s="1076"/>
      <c r="AF8" s="1076"/>
      <c r="AG8" s="1076"/>
      <c r="AH8" s="1076"/>
      <c r="AI8" s="1076"/>
      <c r="AJ8" s="1076"/>
      <c r="AK8" s="1076"/>
      <c r="AL8" s="1076"/>
      <c r="AM8" s="1076"/>
      <c r="AN8" s="1076"/>
      <c r="AO8" s="1076"/>
      <c r="AP8" s="1076"/>
      <c r="AQ8" s="1076"/>
      <c r="AR8" s="1076"/>
      <c r="AS8" s="1076"/>
      <c r="AT8" s="168"/>
      <c r="AU8" s="168"/>
      <c r="AV8" s="168"/>
      <c r="AW8" s="168"/>
      <c r="AX8" s="168"/>
      <c r="AY8" s="168"/>
      <c r="AZ8" s="168"/>
    </row>
    <row r="9" spans="1:52" ht="8.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</row>
    <row r="10" spans="1:52" ht="24.95" customHeight="1">
      <c r="A10" s="165"/>
      <c r="B10" s="1020" t="s">
        <v>0</v>
      </c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1"/>
      <c r="Z10" s="1019" t="s">
        <v>302</v>
      </c>
      <c r="AA10" s="1020"/>
      <c r="AB10" s="1021"/>
      <c r="AC10" s="1008" t="s">
        <v>374</v>
      </c>
      <c r="AD10" s="1009"/>
      <c r="AE10" s="1009"/>
      <c r="AF10" s="1009"/>
      <c r="AG10" s="1009"/>
      <c r="AH10" s="1009"/>
      <c r="AI10" s="1009"/>
      <c r="AJ10" s="1009"/>
      <c r="AK10" s="1009"/>
      <c r="AL10" s="1009"/>
      <c r="AM10" s="1009"/>
      <c r="AN10" s="1009"/>
      <c r="AO10" s="1009"/>
      <c r="AP10" s="1009"/>
      <c r="AQ10" s="1009"/>
      <c r="AR10" s="1009"/>
      <c r="AS10" s="1009"/>
      <c r="AT10" s="1009"/>
      <c r="AU10" s="1009"/>
      <c r="AV10" s="1009"/>
      <c r="AW10" s="1009"/>
      <c r="AX10" s="1009"/>
      <c r="AY10" s="1009"/>
      <c r="AZ10" s="1009"/>
    </row>
    <row r="11" spans="1:52" ht="24.95" customHeight="1">
      <c r="A11" s="165"/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9"/>
      <c r="Z11" s="1080"/>
      <c r="AA11" s="1078"/>
      <c r="AB11" s="1079"/>
      <c r="AC11" s="1019" t="s">
        <v>1212</v>
      </c>
      <c r="AD11" s="1020"/>
      <c r="AE11" s="1020"/>
      <c r="AF11" s="1020"/>
      <c r="AG11" s="1020"/>
      <c r="AH11" s="1020"/>
      <c r="AI11" s="1020"/>
      <c r="AJ11" s="1021"/>
      <c r="AK11" s="1014" t="s">
        <v>1213</v>
      </c>
      <c r="AL11" s="1014"/>
      <c r="AM11" s="1014"/>
      <c r="AN11" s="1014"/>
      <c r="AO11" s="1014"/>
      <c r="AP11" s="1014"/>
      <c r="AQ11" s="1014"/>
      <c r="AR11" s="1014"/>
      <c r="AS11" s="1020" t="s">
        <v>1214</v>
      </c>
      <c r="AT11" s="1020"/>
      <c r="AU11" s="1020"/>
      <c r="AV11" s="1020"/>
      <c r="AW11" s="1020"/>
      <c r="AX11" s="1020"/>
      <c r="AY11" s="1020"/>
      <c r="AZ11" s="1020"/>
    </row>
    <row r="12" spans="1:52" ht="24.95" customHeight="1">
      <c r="A12" s="165"/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5"/>
      <c r="Z12" s="1063"/>
      <c r="AA12" s="1024"/>
      <c r="AB12" s="1025"/>
      <c r="AC12" s="1063"/>
      <c r="AD12" s="1024"/>
      <c r="AE12" s="1024"/>
      <c r="AF12" s="1024"/>
      <c r="AG12" s="1024"/>
      <c r="AH12" s="1024"/>
      <c r="AI12" s="1024"/>
      <c r="AJ12" s="1025"/>
      <c r="AK12" s="1014"/>
      <c r="AL12" s="1014"/>
      <c r="AM12" s="1014"/>
      <c r="AN12" s="1014"/>
      <c r="AO12" s="1014"/>
      <c r="AP12" s="1014"/>
      <c r="AQ12" s="1014"/>
      <c r="AR12" s="1014"/>
      <c r="AS12" s="1024"/>
      <c r="AT12" s="1024"/>
      <c r="AU12" s="1024"/>
      <c r="AV12" s="1024"/>
      <c r="AW12" s="1024"/>
      <c r="AX12" s="1024"/>
      <c r="AY12" s="1024"/>
      <c r="AZ12" s="1024"/>
    </row>
    <row r="13" spans="1:52" ht="15" customHeight="1">
      <c r="A13" s="200"/>
      <c r="B13" s="1142">
        <v>1</v>
      </c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3"/>
      <c r="Z13" s="1144" t="s">
        <v>307</v>
      </c>
      <c r="AA13" s="1145"/>
      <c r="AB13" s="1146"/>
      <c r="AC13" s="1144" t="s">
        <v>308</v>
      </c>
      <c r="AD13" s="1145"/>
      <c r="AE13" s="1145"/>
      <c r="AF13" s="1145"/>
      <c r="AG13" s="1145"/>
      <c r="AH13" s="1145"/>
      <c r="AI13" s="1145"/>
      <c r="AJ13" s="1146"/>
      <c r="AK13" s="1144" t="s">
        <v>309</v>
      </c>
      <c r="AL13" s="1145"/>
      <c r="AM13" s="1145"/>
      <c r="AN13" s="1145"/>
      <c r="AO13" s="1145"/>
      <c r="AP13" s="1145"/>
      <c r="AQ13" s="1145"/>
      <c r="AR13" s="1146"/>
      <c r="AS13" s="1144" t="s">
        <v>310</v>
      </c>
      <c r="AT13" s="1145"/>
      <c r="AU13" s="1145"/>
      <c r="AV13" s="1145"/>
      <c r="AW13" s="1145"/>
      <c r="AX13" s="1145"/>
      <c r="AY13" s="1145"/>
      <c r="AZ13" s="1145"/>
    </row>
    <row r="14" spans="1:52" ht="31.5" customHeight="1">
      <c r="A14" s="200"/>
      <c r="B14" s="1064" t="s">
        <v>380</v>
      </c>
      <c r="C14" s="1064"/>
      <c r="D14" s="1064"/>
      <c r="E14" s="1064"/>
      <c r="F14" s="1064"/>
      <c r="G14" s="1064"/>
      <c r="H14" s="1064"/>
      <c r="I14" s="1064"/>
      <c r="J14" s="1064"/>
      <c r="K14" s="1064"/>
      <c r="L14" s="1064"/>
      <c r="M14" s="1064"/>
      <c r="N14" s="1064"/>
      <c r="O14" s="1064"/>
      <c r="P14" s="1064"/>
      <c r="Q14" s="1064"/>
      <c r="R14" s="1064"/>
      <c r="S14" s="1064"/>
      <c r="T14" s="1064"/>
      <c r="U14" s="1064"/>
      <c r="V14" s="1064"/>
      <c r="W14" s="1064"/>
      <c r="X14" s="1064"/>
      <c r="Y14" s="1064"/>
      <c r="Z14" s="1065" t="s">
        <v>312</v>
      </c>
      <c r="AA14" s="1065"/>
      <c r="AB14" s="1065"/>
      <c r="AC14" s="1066"/>
      <c r="AD14" s="1066"/>
      <c r="AE14" s="1066"/>
      <c r="AF14" s="1066"/>
      <c r="AG14" s="1066"/>
      <c r="AH14" s="1066"/>
      <c r="AI14" s="1066"/>
      <c r="AJ14" s="1066"/>
      <c r="AK14" s="1066"/>
      <c r="AL14" s="1066"/>
      <c r="AM14" s="1066"/>
      <c r="AN14" s="1066"/>
      <c r="AO14" s="1066"/>
      <c r="AP14" s="1066"/>
      <c r="AQ14" s="1066"/>
      <c r="AR14" s="1066"/>
      <c r="AS14" s="1066"/>
      <c r="AT14" s="1066"/>
      <c r="AU14" s="1066"/>
      <c r="AV14" s="1066"/>
      <c r="AW14" s="1066"/>
      <c r="AX14" s="1066"/>
      <c r="AY14" s="1066"/>
      <c r="AZ14" s="1066"/>
    </row>
    <row r="15" spans="1:52" ht="30.75" customHeight="1">
      <c r="A15" s="200"/>
      <c r="B15" s="1064" t="s">
        <v>408</v>
      </c>
      <c r="C15" s="1064"/>
      <c r="D15" s="1064"/>
      <c r="E15" s="1064"/>
      <c r="F15" s="1064"/>
      <c r="G15" s="1064"/>
      <c r="H15" s="1064"/>
      <c r="I15" s="1064"/>
      <c r="J15" s="1064"/>
      <c r="K15" s="1064"/>
      <c r="L15" s="1064"/>
      <c r="M15" s="1064"/>
      <c r="N15" s="1064"/>
      <c r="O15" s="1064"/>
      <c r="P15" s="1064"/>
      <c r="Q15" s="1064"/>
      <c r="R15" s="1064"/>
      <c r="S15" s="1064"/>
      <c r="T15" s="1064"/>
      <c r="U15" s="1064"/>
      <c r="V15" s="1064"/>
      <c r="W15" s="1064"/>
      <c r="X15" s="1064"/>
      <c r="Y15" s="1064"/>
      <c r="Z15" s="1065" t="s">
        <v>314</v>
      </c>
      <c r="AA15" s="1065"/>
      <c r="AB15" s="1065"/>
      <c r="AC15" s="1066"/>
      <c r="AD15" s="1066"/>
      <c r="AE15" s="1066"/>
      <c r="AF15" s="1066"/>
      <c r="AG15" s="1066"/>
      <c r="AH15" s="1066"/>
      <c r="AI15" s="1066"/>
      <c r="AJ15" s="1066"/>
      <c r="AK15" s="1066"/>
      <c r="AL15" s="1066"/>
      <c r="AM15" s="1066"/>
      <c r="AN15" s="1066"/>
      <c r="AO15" s="1066"/>
      <c r="AP15" s="1066"/>
      <c r="AQ15" s="1066"/>
      <c r="AR15" s="1066"/>
      <c r="AS15" s="1066"/>
      <c r="AT15" s="1066"/>
      <c r="AU15" s="1066"/>
      <c r="AV15" s="1066"/>
      <c r="AW15" s="1066"/>
      <c r="AX15" s="1066"/>
      <c r="AY15" s="1066"/>
      <c r="AZ15" s="1066"/>
    </row>
    <row r="16" spans="1:52" ht="15.75" customHeight="1">
      <c r="A16" s="170"/>
      <c r="B16" s="1064" t="s">
        <v>409</v>
      </c>
      <c r="C16" s="1064"/>
      <c r="D16" s="1064"/>
      <c r="E16" s="1064"/>
      <c r="F16" s="1064"/>
      <c r="G16" s="1064"/>
      <c r="H16" s="1064"/>
      <c r="I16" s="1064"/>
      <c r="J16" s="1064"/>
      <c r="K16" s="1064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5" t="s">
        <v>316</v>
      </c>
      <c r="AA16" s="1065"/>
      <c r="AB16" s="1065"/>
      <c r="AC16" s="1066">
        <f>AC36</f>
        <v>0</v>
      </c>
      <c r="AD16" s="1066"/>
      <c r="AE16" s="1066"/>
      <c r="AF16" s="1066"/>
      <c r="AG16" s="1066"/>
      <c r="AH16" s="1066"/>
      <c r="AI16" s="1066"/>
      <c r="AJ16" s="1066"/>
      <c r="AK16" s="1066">
        <f t="shared" ref="AK16" si="0">AK36</f>
        <v>0</v>
      </c>
      <c r="AL16" s="1066"/>
      <c r="AM16" s="1066"/>
      <c r="AN16" s="1066"/>
      <c r="AO16" s="1066"/>
      <c r="AP16" s="1066"/>
      <c r="AQ16" s="1066"/>
      <c r="AR16" s="1066"/>
      <c r="AS16" s="1066">
        <f t="shared" ref="AS16" si="1">AS36</f>
        <v>0</v>
      </c>
      <c r="AT16" s="1066"/>
      <c r="AU16" s="1066"/>
      <c r="AV16" s="1066"/>
      <c r="AW16" s="1066"/>
      <c r="AX16" s="1066"/>
      <c r="AY16" s="1066"/>
      <c r="AZ16" s="1066"/>
    </row>
    <row r="17" spans="1:52" ht="30" customHeight="1">
      <c r="A17" s="170"/>
      <c r="B17" s="1064" t="s">
        <v>383</v>
      </c>
      <c r="C17" s="1064"/>
      <c r="D17" s="1064"/>
      <c r="E17" s="1064"/>
      <c r="F17" s="1064"/>
      <c r="G17" s="1064"/>
      <c r="H17" s="1064"/>
      <c r="I17" s="1064"/>
      <c r="J17" s="1064"/>
      <c r="K17" s="1064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5" t="s">
        <v>318</v>
      </c>
      <c r="AA17" s="1065"/>
      <c r="AB17" s="1065"/>
      <c r="AC17" s="1066"/>
      <c r="AD17" s="1066"/>
      <c r="AE17" s="1066"/>
      <c r="AF17" s="1066"/>
      <c r="AG17" s="1066"/>
      <c r="AH17" s="1066"/>
      <c r="AI17" s="1066"/>
      <c r="AJ17" s="1066"/>
      <c r="AK17" s="1066"/>
      <c r="AL17" s="1066"/>
      <c r="AM17" s="1066"/>
      <c r="AN17" s="1066"/>
      <c r="AO17" s="1066"/>
      <c r="AP17" s="1066"/>
      <c r="AQ17" s="1066"/>
      <c r="AR17" s="1066"/>
      <c r="AS17" s="1066"/>
      <c r="AT17" s="1066"/>
      <c r="AU17" s="1066"/>
      <c r="AV17" s="1066"/>
      <c r="AW17" s="1066"/>
      <c r="AX17" s="1066"/>
      <c r="AY17" s="1066"/>
      <c r="AZ17" s="1066"/>
    </row>
    <row r="18" spans="1:52" ht="30.75" customHeight="1">
      <c r="A18" s="170"/>
      <c r="B18" s="1064" t="s">
        <v>410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5" t="s">
        <v>320</v>
      </c>
      <c r="AA18" s="1065"/>
      <c r="AB18" s="1065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  <c r="AR18" s="1066"/>
      <c r="AS18" s="1066"/>
      <c r="AT18" s="1066"/>
      <c r="AU18" s="1066"/>
      <c r="AV18" s="1066"/>
      <c r="AW18" s="1066"/>
      <c r="AX18" s="1066"/>
      <c r="AY18" s="1066"/>
      <c r="AZ18" s="1066"/>
    </row>
    <row r="19" spans="1:52" ht="29.25" customHeight="1">
      <c r="A19" s="170"/>
      <c r="B19" s="1064" t="s">
        <v>361</v>
      </c>
      <c r="C19" s="1064"/>
      <c r="D19" s="1064"/>
      <c r="E19" s="1064"/>
      <c r="F19" s="1064"/>
      <c r="G19" s="1064"/>
      <c r="H19" s="1064"/>
      <c r="I19" s="1064"/>
      <c r="J19" s="1064"/>
      <c r="K19" s="1064"/>
      <c r="L19" s="1064"/>
      <c r="M19" s="1064"/>
      <c r="N19" s="1064"/>
      <c r="O19" s="1064"/>
      <c r="P19" s="1064"/>
      <c r="Q19" s="1064"/>
      <c r="R19" s="1064"/>
      <c r="S19" s="1064"/>
      <c r="T19" s="1064"/>
      <c r="U19" s="1064"/>
      <c r="V19" s="1064"/>
      <c r="W19" s="1064"/>
      <c r="X19" s="1064"/>
      <c r="Y19" s="1064"/>
      <c r="Z19" s="1065" t="s">
        <v>108</v>
      </c>
      <c r="AA19" s="1065"/>
      <c r="AB19" s="1065"/>
      <c r="AC19" s="1066">
        <f>AC16+AC14-AC15-AC17+AC18</f>
        <v>0</v>
      </c>
      <c r="AD19" s="1066"/>
      <c r="AE19" s="1066"/>
      <c r="AF19" s="1066"/>
      <c r="AG19" s="1066"/>
      <c r="AH19" s="1066"/>
      <c r="AI19" s="1066"/>
      <c r="AJ19" s="1066"/>
      <c r="AK19" s="1066">
        <f t="shared" ref="AK19" si="2">AK16+AK14-AK15-AK17+AK18</f>
        <v>0</v>
      </c>
      <c r="AL19" s="1066"/>
      <c r="AM19" s="1066"/>
      <c r="AN19" s="1066"/>
      <c r="AO19" s="1066"/>
      <c r="AP19" s="1066"/>
      <c r="AQ19" s="1066"/>
      <c r="AR19" s="1066"/>
      <c r="AS19" s="1066">
        <f t="shared" ref="AS19" si="3">AS16+AS14-AS15-AS17+AS18</f>
        <v>0</v>
      </c>
      <c r="AT19" s="1066"/>
      <c r="AU19" s="1066"/>
      <c r="AV19" s="1066"/>
      <c r="AW19" s="1066"/>
      <c r="AX19" s="1066"/>
      <c r="AY19" s="1066"/>
      <c r="AZ19" s="1066"/>
    </row>
    <row r="20" spans="1:52" ht="18" customHeight="1">
      <c r="A20" s="170"/>
      <c r="B20" s="1186" t="s">
        <v>338</v>
      </c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065" t="s">
        <v>339</v>
      </c>
      <c r="AA20" s="1065"/>
      <c r="AB20" s="1065"/>
      <c r="AC20" s="1066">
        <f>AC19</f>
        <v>0</v>
      </c>
      <c r="AD20" s="1066"/>
      <c r="AE20" s="1066"/>
      <c r="AF20" s="1066"/>
      <c r="AG20" s="1066"/>
      <c r="AH20" s="1066"/>
      <c r="AI20" s="1066"/>
      <c r="AJ20" s="1066"/>
      <c r="AK20" s="1066">
        <f t="shared" ref="AK20" si="4">AK19</f>
        <v>0</v>
      </c>
      <c r="AL20" s="1066"/>
      <c r="AM20" s="1066"/>
      <c r="AN20" s="1066"/>
      <c r="AO20" s="1066"/>
      <c r="AP20" s="1066"/>
      <c r="AQ20" s="1066"/>
      <c r="AR20" s="1066"/>
      <c r="AS20" s="1066">
        <f t="shared" ref="AS20" si="5">AS19</f>
        <v>0</v>
      </c>
      <c r="AT20" s="1066"/>
      <c r="AU20" s="1066"/>
      <c r="AV20" s="1066"/>
      <c r="AW20" s="1066"/>
      <c r="AX20" s="1066"/>
      <c r="AY20" s="1066"/>
      <c r="AZ20" s="1066"/>
    </row>
    <row r="21" spans="1:52" ht="13.5" customHeight="1">
      <c r="A21" s="170"/>
      <c r="B21" s="217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4"/>
      <c r="AA21" s="174"/>
      <c r="AB21" s="174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</row>
    <row r="22" spans="1:52" ht="18" customHeight="1">
      <c r="A22" s="170"/>
      <c r="B22" s="1137" t="s">
        <v>411</v>
      </c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8"/>
      <c r="AO22" s="1138"/>
      <c r="AP22" s="1138"/>
      <c r="AQ22" s="1138"/>
      <c r="AR22" s="1138"/>
      <c r="AS22" s="1138"/>
      <c r="AT22" s="1138"/>
      <c r="AU22" s="1138"/>
      <c r="AV22" s="1138"/>
      <c r="AW22" s="1138"/>
      <c r="AX22" s="1138"/>
      <c r="AY22" s="1138"/>
      <c r="AZ22" s="1138"/>
    </row>
    <row r="23" spans="1:52" ht="15" customHeight="1">
      <c r="A23" s="165"/>
      <c r="B23" s="176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</row>
    <row r="24" spans="1:52" ht="15" customHeight="1">
      <c r="A24" s="165"/>
      <c r="B24" s="1051" t="s">
        <v>412</v>
      </c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1"/>
      <c r="AM24" s="1051"/>
      <c r="AN24" s="1051"/>
      <c r="AO24" s="1051"/>
      <c r="AP24" s="1051"/>
      <c r="AQ24" s="1051"/>
      <c r="AR24" s="1051"/>
      <c r="AS24" s="1051"/>
      <c r="AT24" s="1051"/>
      <c r="AU24" s="1051"/>
      <c r="AV24" s="1051"/>
      <c r="AW24" s="1051"/>
      <c r="AX24" s="1051"/>
      <c r="AY24" s="1051"/>
      <c r="AZ24" s="1051"/>
    </row>
    <row r="25" spans="1:52" ht="10.5" customHeight="1">
      <c r="A25" s="165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1:52" ht="15" customHeight="1">
      <c r="A26" s="165"/>
      <c r="B26" s="1052" t="s">
        <v>0</v>
      </c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3"/>
      <c r="Z26" s="1058" t="s">
        <v>302</v>
      </c>
      <c r="AA26" s="1052"/>
      <c r="AB26" s="1053"/>
      <c r="AC26" s="1061" t="s">
        <v>325</v>
      </c>
      <c r="AD26" s="1062"/>
      <c r="AE26" s="1062"/>
      <c r="AF26" s="1062"/>
      <c r="AG26" s="1062"/>
      <c r="AH26" s="1062"/>
      <c r="AI26" s="1062"/>
      <c r="AJ26" s="1062"/>
      <c r="AK26" s="1062"/>
      <c r="AL26" s="1062"/>
      <c r="AM26" s="1062"/>
      <c r="AN26" s="1062"/>
      <c r="AO26" s="1062"/>
      <c r="AP26" s="1062"/>
      <c r="AQ26" s="1062"/>
      <c r="AR26" s="1062"/>
      <c r="AS26" s="1062"/>
      <c r="AT26" s="1062"/>
      <c r="AU26" s="1062"/>
      <c r="AV26" s="1062"/>
      <c r="AW26" s="1062"/>
      <c r="AX26" s="1062"/>
      <c r="AY26" s="1062"/>
      <c r="AZ26" s="1062"/>
    </row>
    <row r="27" spans="1:52" ht="15" customHeight="1">
      <c r="A27" s="165"/>
      <c r="B27" s="1054"/>
      <c r="C27" s="1054"/>
      <c r="D27" s="1054"/>
      <c r="E27" s="1054"/>
      <c r="F27" s="1054"/>
      <c r="G27" s="1054"/>
      <c r="H27" s="1054"/>
      <c r="I27" s="1054"/>
      <c r="J27" s="1054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4"/>
      <c r="X27" s="1054"/>
      <c r="Y27" s="1055"/>
      <c r="Z27" s="1059"/>
      <c r="AA27" s="1054"/>
      <c r="AB27" s="1055"/>
      <c r="AC27" s="1019" t="s">
        <v>1212</v>
      </c>
      <c r="AD27" s="1020"/>
      <c r="AE27" s="1020"/>
      <c r="AF27" s="1020"/>
      <c r="AG27" s="1020"/>
      <c r="AH27" s="1020"/>
      <c r="AI27" s="1020"/>
      <c r="AJ27" s="1021"/>
      <c r="AK27" s="1014" t="s">
        <v>1213</v>
      </c>
      <c r="AL27" s="1014"/>
      <c r="AM27" s="1014"/>
      <c r="AN27" s="1014"/>
      <c r="AO27" s="1014"/>
      <c r="AP27" s="1014"/>
      <c r="AQ27" s="1014"/>
      <c r="AR27" s="1014"/>
      <c r="AS27" s="1020" t="s">
        <v>1214</v>
      </c>
      <c r="AT27" s="1020"/>
      <c r="AU27" s="1020"/>
      <c r="AV27" s="1020"/>
      <c r="AW27" s="1020"/>
      <c r="AX27" s="1020"/>
      <c r="AY27" s="1020"/>
      <c r="AZ27" s="1020"/>
    </row>
    <row r="28" spans="1:52" ht="30" customHeight="1">
      <c r="A28" s="165"/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7"/>
      <c r="Z28" s="1060"/>
      <c r="AA28" s="1056"/>
      <c r="AB28" s="1057"/>
      <c r="AC28" s="1063"/>
      <c r="AD28" s="1024"/>
      <c r="AE28" s="1024"/>
      <c r="AF28" s="1024"/>
      <c r="AG28" s="1024"/>
      <c r="AH28" s="1024"/>
      <c r="AI28" s="1024"/>
      <c r="AJ28" s="1025"/>
      <c r="AK28" s="1014"/>
      <c r="AL28" s="1014"/>
      <c r="AM28" s="1014"/>
      <c r="AN28" s="1014"/>
      <c r="AO28" s="1014"/>
      <c r="AP28" s="1014"/>
      <c r="AQ28" s="1014"/>
      <c r="AR28" s="1014"/>
      <c r="AS28" s="1024"/>
      <c r="AT28" s="1024"/>
      <c r="AU28" s="1024"/>
      <c r="AV28" s="1024"/>
      <c r="AW28" s="1024"/>
      <c r="AX28" s="1024"/>
      <c r="AY28" s="1024"/>
      <c r="AZ28" s="1024"/>
    </row>
    <row r="29" spans="1:52" s="219" customFormat="1" ht="15" customHeight="1">
      <c r="A29" s="218"/>
      <c r="B29" s="1181">
        <v>1</v>
      </c>
      <c r="C29" s="1181"/>
      <c r="D29" s="1181"/>
      <c r="E29" s="1181"/>
      <c r="F29" s="1181"/>
      <c r="G29" s="1181"/>
      <c r="H29" s="1181"/>
      <c r="I29" s="1181"/>
      <c r="J29" s="1181"/>
      <c r="K29" s="1181"/>
      <c r="L29" s="1181"/>
      <c r="M29" s="1181"/>
      <c r="N29" s="1181"/>
      <c r="O29" s="1181"/>
      <c r="P29" s="1181"/>
      <c r="Q29" s="1181"/>
      <c r="R29" s="1181"/>
      <c r="S29" s="1181"/>
      <c r="T29" s="1181"/>
      <c r="U29" s="1181"/>
      <c r="V29" s="1181"/>
      <c r="W29" s="1181"/>
      <c r="X29" s="1181"/>
      <c r="Y29" s="1182"/>
      <c r="Z29" s="1183" t="s">
        <v>307</v>
      </c>
      <c r="AA29" s="1181"/>
      <c r="AB29" s="1181"/>
      <c r="AC29" s="1183" t="s">
        <v>308</v>
      </c>
      <c r="AD29" s="1181"/>
      <c r="AE29" s="1181"/>
      <c r="AF29" s="1181"/>
      <c r="AG29" s="1181"/>
      <c r="AH29" s="1181"/>
      <c r="AI29" s="1181"/>
      <c r="AJ29" s="1182"/>
      <c r="AK29" s="1183" t="s">
        <v>309</v>
      </c>
      <c r="AL29" s="1181"/>
      <c r="AM29" s="1181"/>
      <c r="AN29" s="1181"/>
      <c r="AO29" s="1181"/>
      <c r="AP29" s="1181"/>
      <c r="AQ29" s="1181"/>
      <c r="AR29" s="1182"/>
      <c r="AS29" s="1183" t="s">
        <v>310</v>
      </c>
      <c r="AT29" s="1181"/>
      <c r="AU29" s="1181"/>
      <c r="AV29" s="1181"/>
      <c r="AW29" s="1181"/>
      <c r="AX29" s="1181"/>
      <c r="AY29" s="1181"/>
      <c r="AZ29" s="1181"/>
    </row>
    <row r="30" spans="1:52" s="221" customFormat="1" ht="30.75" customHeight="1">
      <c r="A30" s="220"/>
      <c r="B30" s="1192" t="s">
        <v>413</v>
      </c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  <c r="P30" s="1192"/>
      <c r="Q30" s="1192"/>
      <c r="R30" s="1192"/>
      <c r="S30" s="1192"/>
      <c r="T30" s="1192"/>
      <c r="U30" s="1192"/>
      <c r="V30" s="1192"/>
      <c r="W30" s="1192"/>
      <c r="X30" s="1192"/>
      <c r="Y30" s="1192"/>
      <c r="Z30" s="1041" t="s">
        <v>312</v>
      </c>
      <c r="AA30" s="1041"/>
      <c r="AB30" s="1041"/>
      <c r="AC30" s="1165">
        <f>AC45</f>
        <v>0</v>
      </c>
      <c r="AD30" s="1165"/>
      <c r="AE30" s="1165"/>
      <c r="AF30" s="1165"/>
      <c r="AG30" s="1165"/>
      <c r="AH30" s="1165"/>
      <c r="AI30" s="1165"/>
      <c r="AJ30" s="1165"/>
      <c r="AK30" s="1165">
        <f t="shared" ref="AK30" si="6">AK45</f>
        <v>0</v>
      </c>
      <c r="AL30" s="1165"/>
      <c r="AM30" s="1165"/>
      <c r="AN30" s="1165"/>
      <c r="AO30" s="1165"/>
      <c r="AP30" s="1165"/>
      <c r="AQ30" s="1165"/>
      <c r="AR30" s="1165"/>
      <c r="AS30" s="1165">
        <f t="shared" ref="AS30" si="7">AS45</f>
        <v>0</v>
      </c>
      <c r="AT30" s="1165"/>
      <c r="AU30" s="1165"/>
      <c r="AV30" s="1165"/>
      <c r="AW30" s="1165"/>
      <c r="AX30" s="1165"/>
      <c r="AY30" s="1165"/>
      <c r="AZ30" s="1165"/>
    </row>
    <row r="31" spans="1:52" s="221" customFormat="1">
      <c r="A31" s="220"/>
      <c r="B31" s="1192" t="s">
        <v>414</v>
      </c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041" t="s">
        <v>314</v>
      </c>
      <c r="AA31" s="1041"/>
      <c r="AB31" s="1041"/>
      <c r="AC31" s="1165">
        <f>AC54</f>
        <v>0</v>
      </c>
      <c r="AD31" s="1165"/>
      <c r="AE31" s="1165"/>
      <c r="AF31" s="1165"/>
      <c r="AG31" s="1165"/>
      <c r="AH31" s="1165"/>
      <c r="AI31" s="1165"/>
      <c r="AJ31" s="1165"/>
      <c r="AK31" s="1165">
        <f t="shared" ref="AK31" si="8">AK54</f>
        <v>0</v>
      </c>
      <c r="AL31" s="1165"/>
      <c r="AM31" s="1165"/>
      <c r="AN31" s="1165"/>
      <c r="AO31" s="1165"/>
      <c r="AP31" s="1165"/>
      <c r="AQ31" s="1165"/>
      <c r="AR31" s="1165"/>
      <c r="AS31" s="1165">
        <f t="shared" ref="AS31" si="9">AS54</f>
        <v>0</v>
      </c>
      <c r="AT31" s="1165"/>
      <c r="AU31" s="1165"/>
      <c r="AV31" s="1165"/>
      <c r="AW31" s="1165"/>
      <c r="AX31" s="1165"/>
      <c r="AY31" s="1165"/>
      <c r="AZ31" s="1165"/>
    </row>
    <row r="32" spans="1:52" s="221" customFormat="1">
      <c r="A32" s="220"/>
      <c r="B32" s="1192" t="s">
        <v>415</v>
      </c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92"/>
      <c r="Q32" s="1192"/>
      <c r="R32" s="1192"/>
      <c r="S32" s="1192"/>
      <c r="T32" s="1192"/>
      <c r="U32" s="1192"/>
      <c r="V32" s="1192"/>
      <c r="W32" s="1192"/>
      <c r="X32" s="1192"/>
      <c r="Y32" s="1192"/>
      <c r="Z32" s="1041" t="s">
        <v>316</v>
      </c>
      <c r="AA32" s="1041"/>
      <c r="AB32" s="1041"/>
      <c r="AC32" s="1165">
        <f>AC68</f>
        <v>0</v>
      </c>
      <c r="AD32" s="1165"/>
      <c r="AE32" s="1165"/>
      <c r="AF32" s="1165"/>
      <c r="AG32" s="1165"/>
      <c r="AH32" s="1165"/>
      <c r="AI32" s="1165"/>
      <c r="AJ32" s="1165"/>
      <c r="AK32" s="1165">
        <f t="shared" ref="AK32" si="10">AK68</f>
        <v>0</v>
      </c>
      <c r="AL32" s="1165"/>
      <c r="AM32" s="1165"/>
      <c r="AN32" s="1165"/>
      <c r="AO32" s="1165"/>
      <c r="AP32" s="1165"/>
      <c r="AQ32" s="1165"/>
      <c r="AR32" s="1165"/>
      <c r="AS32" s="1165">
        <f t="shared" ref="AS32" si="11">AS68</f>
        <v>0</v>
      </c>
      <c r="AT32" s="1165"/>
      <c r="AU32" s="1165"/>
      <c r="AV32" s="1165"/>
      <c r="AW32" s="1165"/>
      <c r="AX32" s="1165"/>
      <c r="AY32" s="1165"/>
      <c r="AZ32" s="1165"/>
    </row>
    <row r="33" spans="1:52" s="221" customFormat="1">
      <c r="A33" s="220"/>
      <c r="B33" s="1192" t="s">
        <v>416</v>
      </c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041" t="s">
        <v>318</v>
      </c>
      <c r="AA33" s="1041"/>
      <c r="AB33" s="1041"/>
      <c r="AC33" s="1165">
        <f>AC78</f>
        <v>0</v>
      </c>
      <c r="AD33" s="1165"/>
      <c r="AE33" s="1165"/>
      <c r="AF33" s="1165"/>
      <c r="AG33" s="1165"/>
      <c r="AH33" s="1165"/>
      <c r="AI33" s="1165"/>
      <c r="AJ33" s="1165"/>
      <c r="AK33" s="1165">
        <f t="shared" ref="AK33" si="12">AK78</f>
        <v>0</v>
      </c>
      <c r="AL33" s="1165"/>
      <c r="AM33" s="1165"/>
      <c r="AN33" s="1165"/>
      <c r="AO33" s="1165"/>
      <c r="AP33" s="1165"/>
      <c r="AQ33" s="1165"/>
      <c r="AR33" s="1165"/>
      <c r="AS33" s="1165">
        <f t="shared" ref="AS33" si="13">AS78</f>
        <v>0</v>
      </c>
      <c r="AT33" s="1165"/>
      <c r="AU33" s="1165"/>
      <c r="AV33" s="1165"/>
      <c r="AW33" s="1165"/>
      <c r="AX33" s="1165"/>
      <c r="AY33" s="1165"/>
      <c r="AZ33" s="1165"/>
    </row>
    <row r="34" spans="1:52" s="221" customFormat="1">
      <c r="A34" s="220"/>
      <c r="B34" s="1192" t="s">
        <v>417</v>
      </c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041" t="s">
        <v>318</v>
      </c>
      <c r="AA34" s="1041"/>
      <c r="AB34" s="1041"/>
      <c r="AC34" s="1165">
        <f>AC88</f>
        <v>0</v>
      </c>
      <c r="AD34" s="1165"/>
      <c r="AE34" s="1165"/>
      <c r="AF34" s="1165"/>
      <c r="AG34" s="1165"/>
      <c r="AH34" s="1165"/>
      <c r="AI34" s="1165"/>
      <c r="AJ34" s="1165"/>
      <c r="AK34" s="1165">
        <f t="shared" ref="AK34" si="14">AK88</f>
        <v>0</v>
      </c>
      <c r="AL34" s="1165"/>
      <c r="AM34" s="1165"/>
      <c r="AN34" s="1165"/>
      <c r="AO34" s="1165"/>
      <c r="AP34" s="1165"/>
      <c r="AQ34" s="1165"/>
      <c r="AR34" s="1165"/>
      <c r="AS34" s="1165">
        <f t="shared" ref="AS34" si="15">AS88</f>
        <v>0</v>
      </c>
      <c r="AT34" s="1165"/>
      <c r="AU34" s="1165"/>
      <c r="AV34" s="1165"/>
      <c r="AW34" s="1165"/>
      <c r="AX34" s="1165"/>
      <c r="AY34" s="1165"/>
      <c r="AZ34" s="1165"/>
    </row>
    <row r="35" spans="1:52" s="221" customFormat="1">
      <c r="A35" s="220"/>
      <c r="B35" s="1192" t="s">
        <v>418</v>
      </c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041" t="s">
        <v>320</v>
      </c>
      <c r="AA35" s="1041"/>
      <c r="AB35" s="1041"/>
      <c r="AC35" s="1165">
        <f>AC99</f>
        <v>0</v>
      </c>
      <c r="AD35" s="1165"/>
      <c r="AE35" s="1165"/>
      <c r="AF35" s="1165"/>
      <c r="AG35" s="1165"/>
      <c r="AH35" s="1165"/>
      <c r="AI35" s="1165"/>
      <c r="AJ35" s="1165"/>
      <c r="AK35" s="1165">
        <f t="shared" ref="AK35" si="16">AK99</f>
        <v>0</v>
      </c>
      <c r="AL35" s="1165"/>
      <c r="AM35" s="1165"/>
      <c r="AN35" s="1165"/>
      <c r="AO35" s="1165"/>
      <c r="AP35" s="1165"/>
      <c r="AQ35" s="1165"/>
      <c r="AR35" s="1165"/>
      <c r="AS35" s="1165">
        <f t="shared" ref="AS35" si="17">AS99</f>
        <v>0</v>
      </c>
      <c r="AT35" s="1165"/>
      <c r="AU35" s="1165"/>
      <c r="AV35" s="1165"/>
      <c r="AW35" s="1165"/>
      <c r="AX35" s="1165"/>
      <c r="AY35" s="1165"/>
      <c r="AZ35" s="1165"/>
    </row>
    <row r="36" spans="1:52" ht="15" customHeight="1">
      <c r="A36" s="165"/>
      <c r="B36" s="1039" t="s">
        <v>338</v>
      </c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1" t="s">
        <v>339</v>
      </c>
      <c r="AA36" s="1041"/>
      <c r="AB36" s="1041"/>
      <c r="AC36" s="1172">
        <f>SUM(AC30:AJ35)</f>
        <v>0</v>
      </c>
      <c r="AD36" s="1044"/>
      <c r="AE36" s="1044"/>
      <c r="AF36" s="1044"/>
      <c r="AG36" s="1044"/>
      <c r="AH36" s="1044"/>
      <c r="AI36" s="1044"/>
      <c r="AJ36" s="1044"/>
      <c r="AK36" s="1172">
        <f t="shared" ref="AK36" si="18">SUM(AK30:AR35)</f>
        <v>0</v>
      </c>
      <c r="AL36" s="1044"/>
      <c r="AM36" s="1044"/>
      <c r="AN36" s="1044"/>
      <c r="AO36" s="1044"/>
      <c r="AP36" s="1044"/>
      <c r="AQ36" s="1044"/>
      <c r="AR36" s="1044"/>
      <c r="AS36" s="1172">
        <f t="shared" ref="AS36" si="19">SUM(AS30:AZ35)</f>
        <v>0</v>
      </c>
      <c r="AT36" s="1044"/>
      <c r="AU36" s="1044"/>
      <c r="AV36" s="1044"/>
      <c r="AW36" s="1044"/>
      <c r="AX36" s="1044"/>
      <c r="AY36" s="1044"/>
      <c r="AZ36" s="1044"/>
    </row>
    <row r="38" spans="1:52">
      <c r="B38" s="214" t="s">
        <v>419</v>
      </c>
    </row>
    <row r="39" spans="1:52" ht="12.75" customHeight="1">
      <c r="B39" s="214"/>
    </row>
    <row r="40" spans="1:52" ht="18" customHeight="1">
      <c r="B40" s="1020" t="s">
        <v>0</v>
      </c>
      <c r="C40" s="1020"/>
      <c r="D40" s="1020"/>
      <c r="E40" s="1020"/>
      <c r="F40" s="1020"/>
      <c r="G40" s="1020"/>
      <c r="H40" s="1020"/>
      <c r="I40" s="1020"/>
      <c r="J40" s="1020"/>
      <c r="K40" s="1020"/>
      <c r="L40" s="1020"/>
      <c r="M40" s="1020"/>
      <c r="N40" s="1020"/>
      <c r="O40" s="1020"/>
      <c r="P40" s="1020"/>
      <c r="Q40" s="1020"/>
      <c r="R40" s="1020"/>
      <c r="S40" s="1020"/>
      <c r="T40" s="1020"/>
      <c r="U40" s="1020"/>
      <c r="V40" s="1020"/>
      <c r="W40" s="1020"/>
      <c r="X40" s="1020"/>
      <c r="Y40" s="1021"/>
      <c r="Z40" s="1010" t="s">
        <v>302</v>
      </c>
      <c r="AA40" s="1014"/>
      <c r="AB40" s="1014"/>
      <c r="AC40" s="1014" t="s">
        <v>374</v>
      </c>
      <c r="AD40" s="1014"/>
      <c r="AE40" s="1014"/>
      <c r="AF40" s="1014"/>
      <c r="AG40" s="1014"/>
      <c r="AH40" s="1014"/>
      <c r="AI40" s="1014"/>
      <c r="AJ40" s="1014"/>
      <c r="AK40" s="1014"/>
      <c r="AL40" s="1014"/>
      <c r="AM40" s="1014"/>
      <c r="AN40" s="1014"/>
      <c r="AO40" s="1014"/>
      <c r="AP40" s="1014"/>
      <c r="AQ40" s="1014"/>
      <c r="AR40" s="1014"/>
      <c r="AS40" s="1014"/>
      <c r="AT40" s="1014"/>
      <c r="AU40" s="1014"/>
      <c r="AV40" s="1014"/>
      <c r="AW40" s="1014"/>
      <c r="AX40" s="1014"/>
      <c r="AY40" s="1014"/>
      <c r="AZ40" s="1008"/>
    </row>
    <row r="41" spans="1:52" ht="46.5" customHeight="1">
      <c r="B41" s="1024"/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24"/>
      <c r="W41" s="1024"/>
      <c r="X41" s="1024"/>
      <c r="Y41" s="1025"/>
      <c r="Z41" s="1010"/>
      <c r="AA41" s="1014"/>
      <c r="AB41" s="1014"/>
      <c r="AC41" s="1014" t="s">
        <v>1212</v>
      </c>
      <c r="AD41" s="1014"/>
      <c r="AE41" s="1014"/>
      <c r="AF41" s="1014"/>
      <c r="AG41" s="1014"/>
      <c r="AH41" s="1014"/>
      <c r="AI41" s="1014"/>
      <c r="AJ41" s="1014"/>
      <c r="AK41" s="1014" t="s">
        <v>1213</v>
      </c>
      <c r="AL41" s="1014"/>
      <c r="AM41" s="1014"/>
      <c r="AN41" s="1014"/>
      <c r="AO41" s="1014"/>
      <c r="AP41" s="1014"/>
      <c r="AQ41" s="1014"/>
      <c r="AR41" s="1014"/>
      <c r="AS41" s="1014" t="s">
        <v>1214</v>
      </c>
      <c r="AT41" s="1014"/>
      <c r="AU41" s="1014"/>
      <c r="AV41" s="1014"/>
      <c r="AW41" s="1014"/>
      <c r="AX41" s="1014"/>
      <c r="AY41" s="1014"/>
      <c r="AZ41" s="1008"/>
    </row>
    <row r="42" spans="1:52" s="219" customFormat="1" ht="12.75">
      <c r="A42" s="163"/>
      <c r="B42" s="1201">
        <v>1</v>
      </c>
      <c r="C42" s="1201"/>
      <c r="D42" s="1201"/>
      <c r="E42" s="1201"/>
      <c r="F42" s="1201"/>
      <c r="G42" s="1201"/>
      <c r="H42" s="1201"/>
      <c r="I42" s="1201"/>
      <c r="J42" s="1201"/>
      <c r="K42" s="1201"/>
      <c r="L42" s="1201"/>
      <c r="M42" s="1201"/>
      <c r="N42" s="1201"/>
      <c r="O42" s="1201"/>
      <c r="P42" s="1201"/>
      <c r="Q42" s="1201"/>
      <c r="R42" s="1201"/>
      <c r="S42" s="1201"/>
      <c r="T42" s="1201"/>
      <c r="U42" s="1201"/>
      <c r="V42" s="1201"/>
      <c r="W42" s="1201"/>
      <c r="X42" s="1201"/>
      <c r="Y42" s="1035"/>
      <c r="Z42" s="1073" t="s">
        <v>307</v>
      </c>
      <c r="AA42" s="1073"/>
      <c r="AB42" s="1074"/>
      <c r="AC42" s="1072" t="s">
        <v>308</v>
      </c>
      <c r="AD42" s="1073"/>
      <c r="AE42" s="1073"/>
      <c r="AF42" s="1073"/>
      <c r="AG42" s="1073"/>
      <c r="AH42" s="1073"/>
      <c r="AI42" s="1073"/>
      <c r="AJ42" s="1074"/>
      <c r="AK42" s="1072" t="s">
        <v>309</v>
      </c>
      <c r="AL42" s="1073"/>
      <c r="AM42" s="1073"/>
      <c r="AN42" s="1073"/>
      <c r="AO42" s="1073"/>
      <c r="AP42" s="1073"/>
      <c r="AQ42" s="1073"/>
      <c r="AR42" s="1074"/>
      <c r="AS42" s="1072" t="s">
        <v>310</v>
      </c>
      <c r="AT42" s="1073"/>
      <c r="AU42" s="1073"/>
      <c r="AV42" s="1073"/>
      <c r="AW42" s="1073"/>
      <c r="AX42" s="1073"/>
      <c r="AY42" s="1073"/>
      <c r="AZ42" s="1073"/>
    </row>
    <row r="43" spans="1:52" ht="20.25" customHeight="1">
      <c r="B43" s="1185"/>
      <c r="C43" s="1185"/>
      <c r="D43" s="1185"/>
      <c r="E43" s="1185"/>
      <c r="F43" s="1185"/>
      <c r="G43" s="1185"/>
      <c r="H43" s="1185"/>
      <c r="I43" s="1185"/>
      <c r="J43" s="1185"/>
      <c r="K43" s="1185"/>
      <c r="L43" s="1185"/>
      <c r="M43" s="1185"/>
      <c r="N43" s="1185"/>
      <c r="O43" s="1185"/>
      <c r="P43" s="1185"/>
      <c r="Q43" s="1185"/>
      <c r="R43" s="1185"/>
      <c r="S43" s="1185"/>
      <c r="T43" s="1185"/>
      <c r="U43" s="1185"/>
      <c r="V43" s="1185"/>
      <c r="W43" s="1185"/>
      <c r="X43" s="1185"/>
      <c r="Y43" s="1185"/>
      <c r="Z43" s="1065" t="s">
        <v>312</v>
      </c>
      <c r="AA43" s="1065"/>
      <c r="AB43" s="1065"/>
      <c r="AC43" s="1132"/>
      <c r="AD43" s="1132"/>
      <c r="AE43" s="1132"/>
      <c r="AF43" s="1132"/>
      <c r="AG43" s="1132"/>
      <c r="AH43" s="1132"/>
      <c r="AI43" s="1132"/>
      <c r="AJ43" s="1132"/>
      <c r="AK43" s="1132"/>
      <c r="AL43" s="1132"/>
      <c r="AM43" s="1132"/>
      <c r="AN43" s="1132"/>
      <c r="AO43" s="1132"/>
      <c r="AP43" s="1132"/>
      <c r="AQ43" s="1132"/>
      <c r="AR43" s="1132"/>
      <c r="AS43" s="1132"/>
      <c r="AT43" s="1132"/>
      <c r="AU43" s="1132"/>
      <c r="AV43" s="1132"/>
      <c r="AW43" s="1132"/>
      <c r="AX43" s="1132"/>
      <c r="AY43" s="1132"/>
      <c r="AZ43" s="1132"/>
    </row>
    <row r="44" spans="1:52" ht="15" customHeight="1">
      <c r="B44" s="1188"/>
      <c r="C44" s="1188"/>
      <c r="D44" s="1188"/>
      <c r="E44" s="1188"/>
      <c r="F44" s="1188"/>
      <c r="G44" s="1188"/>
      <c r="H44" s="1188"/>
      <c r="I44" s="1188"/>
      <c r="J44" s="1188"/>
      <c r="K44" s="1188"/>
      <c r="L44" s="1188"/>
      <c r="M44" s="1188"/>
      <c r="N44" s="1188"/>
      <c r="O44" s="1188"/>
      <c r="P44" s="1188"/>
      <c r="Q44" s="1188"/>
      <c r="R44" s="1188"/>
      <c r="S44" s="1188"/>
      <c r="T44" s="1188"/>
      <c r="U44" s="1188"/>
      <c r="V44" s="1188"/>
      <c r="W44" s="1188"/>
      <c r="X44" s="1188"/>
      <c r="Y44" s="1188"/>
      <c r="Z44" s="1065" t="s">
        <v>314</v>
      </c>
      <c r="AA44" s="1196"/>
      <c r="AB44" s="1196"/>
      <c r="AC44" s="1066"/>
      <c r="AD44" s="1066"/>
      <c r="AE44" s="1066"/>
      <c r="AF44" s="1066"/>
      <c r="AG44" s="1066"/>
      <c r="AH44" s="1066"/>
      <c r="AI44" s="1066"/>
      <c r="AJ44" s="1066"/>
      <c r="AK44" s="1066"/>
      <c r="AL44" s="1066"/>
      <c r="AM44" s="1066"/>
      <c r="AN44" s="1066"/>
      <c r="AO44" s="1066"/>
      <c r="AP44" s="1066"/>
      <c r="AQ44" s="1066"/>
      <c r="AR44" s="1066"/>
      <c r="AS44" s="1066"/>
      <c r="AT44" s="1066"/>
      <c r="AU44" s="1066"/>
      <c r="AV44" s="1066"/>
      <c r="AW44" s="1066"/>
      <c r="AX44" s="1066"/>
      <c r="AY44" s="1066"/>
      <c r="AZ44" s="1066"/>
    </row>
    <row r="45" spans="1:52">
      <c r="B45" s="1186" t="s">
        <v>352</v>
      </c>
      <c r="C45" s="1187"/>
      <c r="D45" s="1187"/>
      <c r="E45" s="1187"/>
      <c r="F45" s="1187"/>
      <c r="G45" s="1187"/>
      <c r="H45" s="1187"/>
      <c r="I45" s="1187"/>
      <c r="J45" s="1187"/>
      <c r="K45" s="1187"/>
      <c r="L45" s="1187"/>
      <c r="M45" s="1187"/>
      <c r="N45" s="1187"/>
      <c r="O45" s="1187"/>
      <c r="P45" s="1187"/>
      <c r="Q45" s="1187"/>
      <c r="R45" s="1187"/>
      <c r="S45" s="1187"/>
      <c r="T45" s="1187"/>
      <c r="U45" s="1187"/>
      <c r="V45" s="1187"/>
      <c r="W45" s="1187"/>
      <c r="X45" s="1187"/>
      <c r="Y45" s="1187"/>
      <c r="Z45" s="1065" t="s">
        <v>339</v>
      </c>
      <c r="AA45" s="1065"/>
      <c r="AB45" s="1065"/>
      <c r="AC45" s="1066">
        <f>SUM(AC43:AJ44)</f>
        <v>0</v>
      </c>
      <c r="AD45" s="1066"/>
      <c r="AE45" s="1066"/>
      <c r="AF45" s="1066"/>
      <c r="AG45" s="1066"/>
      <c r="AH45" s="1066"/>
      <c r="AI45" s="1066"/>
      <c r="AJ45" s="1066"/>
      <c r="AK45" s="1066">
        <f>SUM(AK43:AR44)</f>
        <v>0</v>
      </c>
      <c r="AL45" s="1066"/>
      <c r="AM45" s="1066"/>
      <c r="AN45" s="1066"/>
      <c r="AO45" s="1066"/>
      <c r="AP45" s="1066"/>
      <c r="AQ45" s="1066"/>
      <c r="AR45" s="1066"/>
      <c r="AS45" s="1066">
        <f>SUM(AS43:AZ44)</f>
        <v>0</v>
      </c>
      <c r="AT45" s="1066"/>
      <c r="AU45" s="1066"/>
      <c r="AV45" s="1066"/>
      <c r="AW45" s="1066"/>
      <c r="AX45" s="1066"/>
      <c r="AY45" s="1066"/>
      <c r="AZ45" s="1066"/>
    </row>
    <row r="47" spans="1:52">
      <c r="B47" s="214" t="s">
        <v>420</v>
      </c>
    </row>
    <row r="48" spans="1:52" ht="9" customHeight="1">
      <c r="B48" s="214"/>
    </row>
    <row r="49" spans="1:52" ht="19.5" customHeight="1">
      <c r="B49" s="1020" t="s">
        <v>0</v>
      </c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0"/>
      <c r="U49" s="1020"/>
      <c r="V49" s="1020"/>
      <c r="W49" s="1020"/>
      <c r="X49" s="1020"/>
      <c r="Y49" s="1021"/>
      <c r="Z49" s="1010" t="s">
        <v>302</v>
      </c>
      <c r="AA49" s="1014"/>
      <c r="AB49" s="1014"/>
      <c r="AC49" s="1014" t="s">
        <v>374</v>
      </c>
      <c r="AD49" s="1014"/>
      <c r="AE49" s="1014"/>
      <c r="AF49" s="1014"/>
      <c r="AG49" s="1014"/>
      <c r="AH49" s="1014"/>
      <c r="AI49" s="1014"/>
      <c r="AJ49" s="1014"/>
      <c r="AK49" s="1014"/>
      <c r="AL49" s="1014"/>
      <c r="AM49" s="1014"/>
      <c r="AN49" s="1014"/>
      <c r="AO49" s="1014"/>
      <c r="AP49" s="1014"/>
      <c r="AQ49" s="1014"/>
      <c r="AR49" s="1014"/>
      <c r="AS49" s="1014"/>
      <c r="AT49" s="1014"/>
      <c r="AU49" s="1014"/>
      <c r="AV49" s="1014"/>
      <c r="AW49" s="1014"/>
      <c r="AX49" s="1014"/>
      <c r="AY49" s="1014"/>
      <c r="AZ49" s="1008"/>
    </row>
    <row r="50" spans="1:52" ht="49.5" customHeight="1">
      <c r="B50" s="1024"/>
      <c r="C50" s="1024"/>
      <c r="D50" s="1024"/>
      <c r="E50" s="1024"/>
      <c r="F50" s="1024"/>
      <c r="G50" s="1024"/>
      <c r="H50" s="1024"/>
      <c r="I50" s="1024"/>
      <c r="J50" s="1024"/>
      <c r="K50" s="1024"/>
      <c r="L50" s="1024"/>
      <c r="M50" s="1024"/>
      <c r="N50" s="1024"/>
      <c r="O50" s="1024"/>
      <c r="P50" s="1024"/>
      <c r="Q50" s="1024"/>
      <c r="R50" s="1024"/>
      <c r="S50" s="1024"/>
      <c r="T50" s="1024"/>
      <c r="U50" s="1024"/>
      <c r="V50" s="1024"/>
      <c r="W50" s="1024"/>
      <c r="X50" s="1024"/>
      <c r="Y50" s="1025"/>
      <c r="Z50" s="1010"/>
      <c r="AA50" s="1014"/>
      <c r="AB50" s="1014"/>
      <c r="AC50" s="1014" t="s">
        <v>1212</v>
      </c>
      <c r="AD50" s="1014"/>
      <c r="AE50" s="1014"/>
      <c r="AF50" s="1014"/>
      <c r="AG50" s="1014"/>
      <c r="AH50" s="1014"/>
      <c r="AI50" s="1014"/>
      <c r="AJ50" s="1014"/>
      <c r="AK50" s="1014" t="s">
        <v>1213</v>
      </c>
      <c r="AL50" s="1014"/>
      <c r="AM50" s="1014"/>
      <c r="AN50" s="1014"/>
      <c r="AO50" s="1014"/>
      <c r="AP50" s="1014"/>
      <c r="AQ50" s="1014"/>
      <c r="AR50" s="1014"/>
      <c r="AS50" s="1014" t="s">
        <v>1214</v>
      </c>
      <c r="AT50" s="1014"/>
      <c r="AU50" s="1014"/>
      <c r="AV50" s="1014"/>
      <c r="AW50" s="1014"/>
      <c r="AX50" s="1014"/>
      <c r="AY50" s="1014"/>
      <c r="AZ50" s="1008"/>
    </row>
    <row r="51" spans="1:52" s="219" customFormat="1" ht="12.75">
      <c r="A51" s="163"/>
      <c r="B51" s="1201">
        <v>1</v>
      </c>
      <c r="C51" s="1201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1"/>
      <c r="P51" s="1201"/>
      <c r="Q51" s="1201"/>
      <c r="R51" s="1201"/>
      <c r="S51" s="1201"/>
      <c r="T51" s="1201"/>
      <c r="U51" s="1201"/>
      <c r="V51" s="1201"/>
      <c r="W51" s="1201"/>
      <c r="X51" s="1201"/>
      <c r="Y51" s="1035"/>
      <c r="Z51" s="1073" t="s">
        <v>307</v>
      </c>
      <c r="AA51" s="1073"/>
      <c r="AB51" s="1074"/>
      <c r="AC51" s="1072" t="s">
        <v>308</v>
      </c>
      <c r="AD51" s="1073"/>
      <c r="AE51" s="1073"/>
      <c r="AF51" s="1073"/>
      <c r="AG51" s="1073"/>
      <c r="AH51" s="1073"/>
      <c r="AI51" s="1073"/>
      <c r="AJ51" s="1074"/>
      <c r="AK51" s="1072" t="s">
        <v>309</v>
      </c>
      <c r="AL51" s="1073"/>
      <c r="AM51" s="1073"/>
      <c r="AN51" s="1073"/>
      <c r="AO51" s="1073"/>
      <c r="AP51" s="1073"/>
      <c r="AQ51" s="1073"/>
      <c r="AR51" s="1074"/>
      <c r="AS51" s="1072" t="s">
        <v>310</v>
      </c>
      <c r="AT51" s="1073"/>
      <c r="AU51" s="1073"/>
      <c r="AV51" s="1073"/>
      <c r="AW51" s="1073"/>
      <c r="AX51" s="1073"/>
      <c r="AY51" s="1073"/>
      <c r="AZ51" s="1073"/>
    </row>
    <row r="52" spans="1:52" ht="20.25" customHeight="1">
      <c r="B52" s="1013"/>
      <c r="C52" s="1013"/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221"/>
      <c r="Z52" s="1065" t="s">
        <v>312</v>
      </c>
      <c r="AA52" s="1065"/>
      <c r="AB52" s="1065"/>
      <c r="AC52" s="1132"/>
      <c r="AD52" s="1132"/>
      <c r="AE52" s="1132"/>
      <c r="AF52" s="1132"/>
      <c r="AG52" s="1132"/>
      <c r="AH52" s="1132"/>
      <c r="AI52" s="1132"/>
      <c r="AJ52" s="1132"/>
      <c r="AK52" s="1132"/>
      <c r="AL52" s="1132"/>
      <c r="AM52" s="1132"/>
      <c r="AN52" s="1132"/>
      <c r="AO52" s="1132"/>
      <c r="AP52" s="1132"/>
      <c r="AQ52" s="1132"/>
      <c r="AR52" s="1132"/>
      <c r="AS52" s="1132"/>
      <c r="AT52" s="1132"/>
      <c r="AU52" s="1132"/>
      <c r="AV52" s="1132"/>
      <c r="AW52" s="1132"/>
      <c r="AX52" s="1132"/>
      <c r="AY52" s="1132"/>
      <c r="AZ52" s="1132"/>
    </row>
    <row r="53" spans="1:52" ht="16.5" customHeight="1">
      <c r="B53" s="1219"/>
      <c r="C53" s="1219"/>
      <c r="D53" s="1219"/>
      <c r="E53" s="1219"/>
      <c r="F53" s="1219"/>
      <c r="G53" s="1219"/>
      <c r="H53" s="1219"/>
      <c r="I53" s="1219"/>
      <c r="J53" s="1219"/>
      <c r="K53" s="1219"/>
      <c r="L53" s="1219"/>
      <c r="M53" s="1219"/>
      <c r="N53" s="1219"/>
      <c r="O53" s="1219"/>
      <c r="P53" s="1219"/>
      <c r="Q53" s="1219"/>
      <c r="R53" s="1219"/>
      <c r="S53" s="1219"/>
      <c r="T53" s="1219"/>
      <c r="U53" s="1219"/>
      <c r="V53" s="1219"/>
      <c r="W53" s="1219"/>
      <c r="X53" s="1219"/>
      <c r="Y53" s="1220"/>
      <c r="Z53" s="1065" t="s">
        <v>314</v>
      </c>
      <c r="AA53" s="1196"/>
      <c r="AB53" s="1196"/>
      <c r="AC53" s="1066"/>
      <c r="AD53" s="1066"/>
      <c r="AE53" s="1066"/>
      <c r="AF53" s="1066"/>
      <c r="AG53" s="1066"/>
      <c r="AH53" s="1066"/>
      <c r="AI53" s="1066"/>
      <c r="AJ53" s="1066"/>
      <c r="AK53" s="1066"/>
      <c r="AL53" s="1066"/>
      <c r="AM53" s="1066"/>
      <c r="AN53" s="1066"/>
      <c r="AO53" s="1066"/>
      <c r="AP53" s="1066"/>
      <c r="AQ53" s="1066"/>
      <c r="AR53" s="1066"/>
      <c r="AS53" s="1066"/>
      <c r="AT53" s="1066"/>
      <c r="AU53" s="1066"/>
      <c r="AV53" s="1066"/>
      <c r="AW53" s="1066"/>
      <c r="AX53" s="1066"/>
      <c r="AY53" s="1066"/>
      <c r="AZ53" s="1066"/>
    </row>
    <row r="54" spans="1:52" ht="22.5" customHeight="1">
      <c r="B54" s="1186" t="s">
        <v>352</v>
      </c>
      <c r="C54" s="1187"/>
      <c r="D54" s="1187"/>
      <c r="E54" s="1187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7"/>
      <c r="T54" s="1187"/>
      <c r="U54" s="1187"/>
      <c r="V54" s="1187"/>
      <c r="W54" s="1187"/>
      <c r="X54" s="1187"/>
      <c r="Y54" s="1187"/>
      <c r="Z54" s="1065" t="s">
        <v>339</v>
      </c>
      <c r="AA54" s="1065"/>
      <c r="AB54" s="1065"/>
      <c r="AC54" s="1066">
        <f>SUM(AC52:AJ53)</f>
        <v>0</v>
      </c>
      <c r="AD54" s="1066"/>
      <c r="AE54" s="1066"/>
      <c r="AF54" s="1066"/>
      <c r="AG54" s="1066"/>
      <c r="AH54" s="1066"/>
      <c r="AI54" s="1066"/>
      <c r="AJ54" s="1066"/>
      <c r="AK54" s="1066">
        <f>SUM(AK52:AR53)</f>
        <v>0</v>
      </c>
      <c r="AL54" s="1066"/>
      <c r="AM54" s="1066"/>
      <c r="AN54" s="1066"/>
      <c r="AO54" s="1066"/>
      <c r="AP54" s="1066"/>
      <c r="AQ54" s="1066"/>
      <c r="AR54" s="1066"/>
      <c r="AS54" s="1066">
        <f>SUM(AS52:AZ53)</f>
        <v>0</v>
      </c>
      <c r="AT54" s="1066"/>
      <c r="AU54" s="1066"/>
      <c r="AV54" s="1066"/>
      <c r="AW54" s="1066"/>
      <c r="AX54" s="1066"/>
      <c r="AY54" s="1066"/>
      <c r="AZ54" s="1066"/>
    </row>
    <row r="58" spans="1:52">
      <c r="B58" s="214" t="s">
        <v>420</v>
      </c>
    </row>
    <row r="59" spans="1:52" ht="9" customHeight="1">
      <c r="B59" s="214"/>
    </row>
    <row r="60" spans="1:52" ht="19.5" customHeight="1">
      <c r="B60" s="1020" t="s">
        <v>0</v>
      </c>
      <c r="C60" s="1020"/>
      <c r="D60" s="1020"/>
      <c r="E60" s="1020"/>
      <c r="F60" s="1020"/>
      <c r="G60" s="1020"/>
      <c r="H60" s="1020"/>
      <c r="I60" s="1020"/>
      <c r="J60" s="1020"/>
      <c r="K60" s="1020"/>
      <c r="L60" s="1020"/>
      <c r="M60" s="1020"/>
      <c r="N60" s="1020"/>
      <c r="O60" s="1020"/>
      <c r="P60" s="1020"/>
      <c r="Q60" s="1020"/>
      <c r="R60" s="1020"/>
      <c r="S60" s="1020"/>
      <c r="T60" s="1020"/>
      <c r="U60" s="1020"/>
      <c r="V60" s="1020"/>
      <c r="W60" s="1020"/>
      <c r="X60" s="1020"/>
      <c r="Y60" s="1021"/>
      <c r="Z60" s="1010" t="s">
        <v>302</v>
      </c>
      <c r="AA60" s="1014"/>
      <c r="AB60" s="1014"/>
      <c r="AC60" s="1014" t="s">
        <v>374</v>
      </c>
      <c r="AD60" s="1014"/>
      <c r="AE60" s="1014"/>
      <c r="AF60" s="1014"/>
      <c r="AG60" s="1014"/>
      <c r="AH60" s="1014"/>
      <c r="AI60" s="1014"/>
      <c r="AJ60" s="1014"/>
      <c r="AK60" s="1014"/>
      <c r="AL60" s="1014"/>
      <c r="AM60" s="1014"/>
      <c r="AN60" s="1014"/>
      <c r="AO60" s="1014"/>
      <c r="AP60" s="1014"/>
      <c r="AQ60" s="1014"/>
      <c r="AR60" s="1014"/>
      <c r="AS60" s="1014"/>
      <c r="AT60" s="1014"/>
      <c r="AU60" s="1014"/>
      <c r="AV60" s="1014"/>
      <c r="AW60" s="1014"/>
      <c r="AX60" s="1014"/>
      <c r="AY60" s="1014"/>
      <c r="AZ60" s="1008"/>
    </row>
    <row r="61" spans="1:52" ht="49.5" customHeight="1">
      <c r="B61" s="1024"/>
      <c r="C61" s="1024"/>
      <c r="D61" s="1024"/>
      <c r="E61" s="1024"/>
      <c r="F61" s="1024"/>
      <c r="G61" s="1024"/>
      <c r="H61" s="1024"/>
      <c r="I61" s="1024"/>
      <c r="J61" s="1024"/>
      <c r="K61" s="1024"/>
      <c r="L61" s="1024"/>
      <c r="M61" s="1024"/>
      <c r="N61" s="1024"/>
      <c r="O61" s="1024"/>
      <c r="P61" s="1024"/>
      <c r="Q61" s="1024"/>
      <c r="R61" s="1024"/>
      <c r="S61" s="1024"/>
      <c r="T61" s="1024"/>
      <c r="U61" s="1024"/>
      <c r="V61" s="1024"/>
      <c r="W61" s="1024"/>
      <c r="X61" s="1024"/>
      <c r="Y61" s="1025"/>
      <c r="Z61" s="1010"/>
      <c r="AA61" s="1014"/>
      <c r="AB61" s="1014"/>
      <c r="AC61" s="1014" t="s">
        <v>1212</v>
      </c>
      <c r="AD61" s="1014"/>
      <c r="AE61" s="1014"/>
      <c r="AF61" s="1014"/>
      <c r="AG61" s="1014"/>
      <c r="AH61" s="1014"/>
      <c r="AI61" s="1014"/>
      <c r="AJ61" s="1014"/>
      <c r="AK61" s="1014" t="s">
        <v>1213</v>
      </c>
      <c r="AL61" s="1014"/>
      <c r="AM61" s="1014"/>
      <c r="AN61" s="1014"/>
      <c r="AO61" s="1014"/>
      <c r="AP61" s="1014"/>
      <c r="AQ61" s="1014"/>
      <c r="AR61" s="1014"/>
      <c r="AS61" s="1014" t="s">
        <v>1214</v>
      </c>
      <c r="AT61" s="1014"/>
      <c r="AU61" s="1014"/>
      <c r="AV61" s="1014"/>
      <c r="AW61" s="1014"/>
      <c r="AX61" s="1014"/>
      <c r="AY61" s="1014"/>
      <c r="AZ61" s="1008"/>
    </row>
    <row r="62" spans="1:52" s="219" customFormat="1" ht="12.75">
      <c r="A62" s="163"/>
      <c r="B62" s="1201">
        <v>1</v>
      </c>
      <c r="C62" s="1201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201"/>
      <c r="X62" s="1201"/>
      <c r="Y62" s="1035"/>
      <c r="Z62" s="1073" t="s">
        <v>307</v>
      </c>
      <c r="AA62" s="1073"/>
      <c r="AB62" s="1074"/>
      <c r="AC62" s="1072" t="s">
        <v>308</v>
      </c>
      <c r="AD62" s="1073"/>
      <c r="AE62" s="1073"/>
      <c r="AF62" s="1073"/>
      <c r="AG62" s="1073"/>
      <c r="AH62" s="1073"/>
      <c r="AI62" s="1073"/>
      <c r="AJ62" s="1074"/>
      <c r="AK62" s="1072" t="s">
        <v>309</v>
      </c>
      <c r="AL62" s="1073"/>
      <c r="AM62" s="1073"/>
      <c r="AN62" s="1073"/>
      <c r="AO62" s="1073"/>
      <c r="AP62" s="1073"/>
      <c r="AQ62" s="1073"/>
      <c r="AR62" s="1074"/>
      <c r="AS62" s="1072" t="s">
        <v>310</v>
      </c>
      <c r="AT62" s="1073"/>
      <c r="AU62" s="1073"/>
      <c r="AV62" s="1073"/>
      <c r="AW62" s="1073"/>
      <c r="AX62" s="1073"/>
      <c r="AY62" s="1073"/>
      <c r="AZ62" s="1073"/>
    </row>
    <row r="63" spans="1:52">
      <c r="B63" s="1034" t="s">
        <v>421</v>
      </c>
      <c r="C63" s="1034"/>
      <c r="D63" s="1034"/>
      <c r="E63" s="1034"/>
      <c r="F63" s="1034"/>
      <c r="G63" s="1034"/>
      <c r="H63" s="1034"/>
      <c r="I63" s="1034"/>
      <c r="J63" s="1034"/>
      <c r="K63" s="1034"/>
      <c r="L63" s="1034"/>
      <c r="M63" s="1034"/>
      <c r="N63" s="1034"/>
      <c r="O63" s="1034"/>
      <c r="P63" s="1034"/>
      <c r="Q63" s="1034"/>
      <c r="R63" s="1034"/>
      <c r="S63" s="1034"/>
      <c r="T63" s="1034"/>
      <c r="U63" s="1034"/>
      <c r="V63" s="1034"/>
      <c r="W63" s="1034"/>
      <c r="X63" s="1034"/>
      <c r="Y63" s="1034"/>
      <c r="Z63" s="1065" t="s">
        <v>312</v>
      </c>
      <c r="AA63" s="1065"/>
      <c r="AB63" s="1065"/>
      <c r="AC63" s="1066">
        <f>SUM(AC64)</f>
        <v>0</v>
      </c>
      <c r="AD63" s="1066"/>
      <c r="AE63" s="1066"/>
      <c r="AF63" s="1066"/>
      <c r="AG63" s="1066"/>
      <c r="AH63" s="1066"/>
      <c r="AI63" s="1066"/>
      <c r="AJ63" s="1066"/>
      <c r="AK63" s="1066">
        <f t="shared" ref="AK63" si="20">SUM(AK64)</f>
        <v>0</v>
      </c>
      <c r="AL63" s="1066"/>
      <c r="AM63" s="1066"/>
      <c r="AN63" s="1066"/>
      <c r="AO63" s="1066"/>
      <c r="AP63" s="1066"/>
      <c r="AQ63" s="1066"/>
      <c r="AR63" s="1066"/>
      <c r="AS63" s="1066">
        <f t="shared" ref="AS63" si="21">SUM(AS64)</f>
        <v>0</v>
      </c>
      <c r="AT63" s="1066"/>
      <c r="AU63" s="1066"/>
      <c r="AV63" s="1066"/>
      <c r="AW63" s="1066"/>
      <c r="AX63" s="1066"/>
      <c r="AY63" s="1066"/>
      <c r="AZ63" s="1066"/>
    </row>
    <row r="64" spans="1:52">
      <c r="B64" s="1218" t="s">
        <v>11</v>
      </c>
      <c r="C64" s="1218"/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065" t="s">
        <v>422</v>
      </c>
      <c r="AA64" s="1196"/>
      <c r="AB64" s="1196"/>
      <c r="AC64" s="1066"/>
      <c r="AD64" s="1066"/>
      <c r="AE64" s="1066"/>
      <c r="AF64" s="1066"/>
      <c r="AG64" s="1066"/>
      <c r="AH64" s="1066"/>
      <c r="AI64" s="1066"/>
      <c r="AJ64" s="1066"/>
      <c r="AK64" s="1066"/>
      <c r="AL64" s="1066"/>
      <c r="AM64" s="1066"/>
      <c r="AN64" s="1066"/>
      <c r="AO64" s="1066"/>
      <c r="AP64" s="1066"/>
      <c r="AQ64" s="1066"/>
      <c r="AR64" s="1066"/>
      <c r="AS64" s="1066"/>
      <c r="AT64" s="1066"/>
      <c r="AU64" s="1066"/>
      <c r="AV64" s="1066"/>
      <c r="AW64" s="1066"/>
      <c r="AX64" s="1066"/>
      <c r="AY64" s="1066"/>
      <c r="AZ64" s="1066"/>
    </row>
    <row r="65" spans="1:52" ht="15.75" customHeight="1">
      <c r="B65" s="1219"/>
      <c r="C65" s="1219"/>
      <c r="D65" s="1219"/>
      <c r="E65" s="1219"/>
      <c r="F65" s="1219"/>
      <c r="G65" s="1219"/>
      <c r="H65" s="1219"/>
      <c r="I65" s="1219"/>
      <c r="J65" s="1219"/>
      <c r="K65" s="1219"/>
      <c r="L65" s="1219"/>
      <c r="M65" s="1219"/>
      <c r="N65" s="1219"/>
      <c r="O65" s="1219"/>
      <c r="P65" s="1219"/>
      <c r="Q65" s="1219"/>
      <c r="R65" s="1219"/>
      <c r="S65" s="1219"/>
      <c r="T65" s="1219"/>
      <c r="U65" s="1219"/>
      <c r="V65" s="1219"/>
      <c r="W65" s="1219"/>
      <c r="X65" s="1219"/>
      <c r="Y65" s="1219"/>
      <c r="Z65" s="1196"/>
      <c r="AA65" s="1196"/>
      <c r="AB65" s="1196"/>
      <c r="AC65" s="1197"/>
      <c r="AD65" s="1197"/>
      <c r="AE65" s="1197"/>
      <c r="AF65" s="1197"/>
      <c r="AG65" s="1197"/>
      <c r="AH65" s="1197"/>
      <c r="AI65" s="1197"/>
      <c r="AJ65" s="1197"/>
      <c r="AK65" s="1197"/>
      <c r="AL65" s="1197"/>
      <c r="AM65" s="1197"/>
      <c r="AN65" s="1197"/>
      <c r="AO65" s="1197"/>
      <c r="AP65" s="1197"/>
      <c r="AQ65" s="1197"/>
      <c r="AR65" s="1197"/>
      <c r="AS65" s="1197"/>
      <c r="AT65" s="1197"/>
      <c r="AU65" s="1197"/>
      <c r="AV65" s="1197"/>
      <c r="AW65" s="1197"/>
      <c r="AX65" s="1197"/>
      <c r="AY65" s="1197"/>
      <c r="AZ65" s="1197"/>
    </row>
    <row r="66" spans="1:52">
      <c r="B66" s="1034" t="s">
        <v>423</v>
      </c>
      <c r="C66" s="1034"/>
      <c r="D66" s="1034"/>
      <c r="E66" s="1034"/>
      <c r="F66" s="1034"/>
      <c r="G66" s="1034"/>
      <c r="H66" s="1034"/>
      <c r="I66" s="1034"/>
      <c r="J66" s="1034"/>
      <c r="K66" s="1034"/>
      <c r="L66" s="1034"/>
      <c r="M66" s="1034"/>
      <c r="N66" s="1034"/>
      <c r="O66" s="1034"/>
      <c r="P66" s="1034"/>
      <c r="Q66" s="1034"/>
      <c r="R66" s="1034"/>
      <c r="S66" s="1034"/>
      <c r="T66" s="1034"/>
      <c r="U66" s="1034"/>
      <c r="V66" s="1034"/>
      <c r="W66" s="1034"/>
      <c r="X66" s="1034"/>
      <c r="Y66" s="1034"/>
      <c r="Z66" s="1065" t="s">
        <v>314</v>
      </c>
      <c r="AA66" s="1065"/>
      <c r="AB66" s="1065"/>
      <c r="AC66" s="1066">
        <f>SUM(AC67)</f>
        <v>0</v>
      </c>
      <c r="AD66" s="1066"/>
      <c r="AE66" s="1066"/>
      <c r="AF66" s="1066"/>
      <c r="AG66" s="1066"/>
      <c r="AH66" s="1066"/>
      <c r="AI66" s="1066"/>
      <c r="AJ66" s="1066"/>
      <c r="AK66" s="1066">
        <f t="shared" ref="AK66" si="22">SUM(AK67)</f>
        <v>0</v>
      </c>
      <c r="AL66" s="1066"/>
      <c r="AM66" s="1066"/>
      <c r="AN66" s="1066"/>
      <c r="AO66" s="1066"/>
      <c r="AP66" s="1066"/>
      <c r="AQ66" s="1066"/>
      <c r="AR66" s="1066"/>
      <c r="AS66" s="1066">
        <f t="shared" ref="AS66" si="23">SUM(AS67)</f>
        <v>0</v>
      </c>
      <c r="AT66" s="1066"/>
      <c r="AU66" s="1066"/>
      <c r="AV66" s="1066"/>
      <c r="AW66" s="1066"/>
      <c r="AX66" s="1066"/>
      <c r="AY66" s="1066"/>
      <c r="AZ66" s="1066"/>
    </row>
    <row r="67" spans="1:52" ht="33" customHeight="1">
      <c r="B67" s="1152" t="s">
        <v>11</v>
      </c>
      <c r="C67" s="1152"/>
      <c r="D67" s="1152"/>
      <c r="E67" s="1152"/>
      <c r="F67" s="1152"/>
      <c r="G67" s="1152"/>
      <c r="H67" s="1152"/>
      <c r="I67" s="1152"/>
      <c r="J67" s="1152"/>
      <c r="K67" s="1152"/>
      <c r="L67" s="1152"/>
      <c r="M67" s="1152"/>
      <c r="N67" s="1152"/>
      <c r="O67" s="1152"/>
      <c r="P67" s="1152"/>
      <c r="Q67" s="1152"/>
      <c r="R67" s="1152"/>
      <c r="S67" s="1152"/>
      <c r="T67" s="1152"/>
      <c r="U67" s="1152"/>
      <c r="V67" s="1152"/>
      <c r="W67" s="1152"/>
      <c r="X67" s="1152"/>
      <c r="Y67" s="1152"/>
      <c r="Z67" s="1065" t="s">
        <v>424</v>
      </c>
      <c r="AA67" s="1065"/>
      <c r="AB67" s="1065"/>
      <c r="AC67" s="1066"/>
      <c r="AD67" s="1066"/>
      <c r="AE67" s="1066"/>
      <c r="AF67" s="1066"/>
      <c r="AG67" s="1066"/>
      <c r="AH67" s="1066"/>
      <c r="AI67" s="1066"/>
      <c r="AJ67" s="1066"/>
      <c r="AK67" s="1066"/>
      <c r="AL67" s="1066"/>
      <c r="AM67" s="1066"/>
      <c r="AN67" s="1066"/>
      <c r="AO67" s="1066"/>
      <c r="AP67" s="1066"/>
      <c r="AQ67" s="1066"/>
      <c r="AR67" s="1066"/>
      <c r="AS67" s="1066"/>
      <c r="AT67" s="1066"/>
      <c r="AU67" s="1066"/>
      <c r="AV67" s="1066"/>
      <c r="AW67" s="1066"/>
      <c r="AX67" s="1066"/>
      <c r="AY67" s="1066"/>
      <c r="AZ67" s="1066"/>
    </row>
    <row r="68" spans="1:52" ht="18" customHeight="1">
      <c r="B68" s="1186" t="s">
        <v>352</v>
      </c>
      <c r="C68" s="1187"/>
      <c r="D68" s="1187"/>
      <c r="E68" s="1187"/>
      <c r="F68" s="1187"/>
      <c r="G68" s="1187"/>
      <c r="H68" s="1187"/>
      <c r="I68" s="1187"/>
      <c r="J68" s="1187"/>
      <c r="K68" s="1187"/>
      <c r="L68" s="1187"/>
      <c r="M68" s="1187"/>
      <c r="N68" s="1187"/>
      <c r="O68" s="1187"/>
      <c r="P68" s="1187"/>
      <c r="Q68" s="1187"/>
      <c r="R68" s="1187"/>
      <c r="S68" s="1187"/>
      <c r="T68" s="1187"/>
      <c r="U68" s="1187"/>
      <c r="V68" s="1187"/>
      <c r="W68" s="1187"/>
      <c r="X68" s="1187"/>
      <c r="Y68" s="1187"/>
      <c r="Z68" s="1065" t="s">
        <v>339</v>
      </c>
      <c r="AA68" s="1065"/>
      <c r="AB68" s="1065"/>
      <c r="AC68" s="1066">
        <f>AC63+AC66</f>
        <v>0</v>
      </c>
      <c r="AD68" s="1066"/>
      <c r="AE68" s="1066"/>
      <c r="AF68" s="1066"/>
      <c r="AG68" s="1066"/>
      <c r="AH68" s="1066"/>
      <c r="AI68" s="1066"/>
      <c r="AJ68" s="1066"/>
      <c r="AK68" s="1066">
        <f t="shared" ref="AK68" si="24">AK63+AK66</f>
        <v>0</v>
      </c>
      <c r="AL68" s="1066"/>
      <c r="AM68" s="1066"/>
      <c r="AN68" s="1066"/>
      <c r="AO68" s="1066"/>
      <c r="AP68" s="1066"/>
      <c r="AQ68" s="1066"/>
      <c r="AR68" s="1066"/>
      <c r="AS68" s="1066">
        <f t="shared" ref="AS68" si="25">AS63+AS66</f>
        <v>0</v>
      </c>
      <c r="AT68" s="1066"/>
      <c r="AU68" s="1066"/>
      <c r="AV68" s="1066"/>
      <c r="AW68" s="1066"/>
      <c r="AX68" s="1066"/>
      <c r="AY68" s="1066"/>
      <c r="AZ68" s="1066"/>
    </row>
    <row r="70" spans="1:52">
      <c r="B70" s="214" t="s">
        <v>425</v>
      </c>
    </row>
    <row r="71" spans="1:52" ht="10.5" customHeight="1">
      <c r="B71" s="214"/>
    </row>
    <row r="72" spans="1:52" ht="18.75" customHeight="1">
      <c r="B72" s="1020" t="s">
        <v>0</v>
      </c>
      <c r="C72" s="1020"/>
      <c r="D72" s="1020"/>
      <c r="E72" s="1020"/>
      <c r="F72" s="1020"/>
      <c r="G72" s="1020"/>
      <c r="H72" s="1020"/>
      <c r="I72" s="1020"/>
      <c r="J72" s="1020"/>
      <c r="K72" s="1020"/>
      <c r="L72" s="1020"/>
      <c r="M72" s="1020"/>
      <c r="N72" s="1020"/>
      <c r="O72" s="1020"/>
      <c r="P72" s="1020"/>
      <c r="Q72" s="1020"/>
      <c r="R72" s="1020"/>
      <c r="S72" s="1020"/>
      <c r="T72" s="1020"/>
      <c r="U72" s="1020"/>
      <c r="V72" s="1020"/>
      <c r="W72" s="1020"/>
      <c r="X72" s="1020"/>
      <c r="Y72" s="1021"/>
      <c r="Z72" s="1010" t="s">
        <v>302</v>
      </c>
      <c r="AA72" s="1014"/>
      <c r="AB72" s="1014"/>
      <c r="AC72" s="1014" t="s">
        <v>374</v>
      </c>
      <c r="AD72" s="1014"/>
      <c r="AE72" s="1014"/>
      <c r="AF72" s="1014"/>
      <c r="AG72" s="1014"/>
      <c r="AH72" s="1014"/>
      <c r="AI72" s="1014"/>
      <c r="AJ72" s="1014"/>
      <c r="AK72" s="1014"/>
      <c r="AL72" s="1014"/>
      <c r="AM72" s="1014"/>
      <c r="AN72" s="1014"/>
      <c r="AO72" s="1014"/>
      <c r="AP72" s="1014"/>
      <c r="AQ72" s="1014"/>
      <c r="AR72" s="1014"/>
      <c r="AS72" s="1014"/>
      <c r="AT72" s="1014"/>
      <c r="AU72" s="1014"/>
      <c r="AV72" s="1014"/>
      <c r="AW72" s="1014"/>
      <c r="AX72" s="1014"/>
      <c r="AY72" s="1014"/>
      <c r="AZ72" s="1008"/>
    </row>
    <row r="73" spans="1:52" ht="50.25" customHeight="1">
      <c r="B73" s="1024"/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5"/>
      <c r="Z73" s="1010"/>
      <c r="AA73" s="1014"/>
      <c r="AB73" s="1014"/>
      <c r="AC73" s="1014" t="s">
        <v>1212</v>
      </c>
      <c r="AD73" s="1014"/>
      <c r="AE73" s="1014"/>
      <c r="AF73" s="1014"/>
      <c r="AG73" s="1014"/>
      <c r="AH73" s="1014"/>
      <c r="AI73" s="1014"/>
      <c r="AJ73" s="1014"/>
      <c r="AK73" s="1014" t="s">
        <v>1213</v>
      </c>
      <c r="AL73" s="1014"/>
      <c r="AM73" s="1014"/>
      <c r="AN73" s="1014"/>
      <c r="AO73" s="1014"/>
      <c r="AP73" s="1014"/>
      <c r="AQ73" s="1014"/>
      <c r="AR73" s="1014"/>
      <c r="AS73" s="1014" t="s">
        <v>1214</v>
      </c>
      <c r="AT73" s="1014"/>
      <c r="AU73" s="1014"/>
      <c r="AV73" s="1014"/>
      <c r="AW73" s="1014"/>
      <c r="AX73" s="1014"/>
      <c r="AY73" s="1014"/>
      <c r="AZ73" s="1008"/>
    </row>
    <row r="74" spans="1:52" s="219" customFormat="1" ht="12.75">
      <c r="A74" s="163"/>
      <c r="B74" s="1201">
        <v>1</v>
      </c>
      <c r="C74" s="1201"/>
      <c r="D74" s="1201"/>
      <c r="E74" s="1201"/>
      <c r="F74" s="1201"/>
      <c r="G74" s="1201"/>
      <c r="H74" s="1201"/>
      <c r="I74" s="1201"/>
      <c r="J74" s="1201"/>
      <c r="K74" s="1201"/>
      <c r="L74" s="1201"/>
      <c r="M74" s="1201"/>
      <c r="N74" s="1201"/>
      <c r="O74" s="1201"/>
      <c r="P74" s="1201"/>
      <c r="Q74" s="1201"/>
      <c r="R74" s="1201"/>
      <c r="S74" s="1201"/>
      <c r="T74" s="1201"/>
      <c r="U74" s="1201"/>
      <c r="V74" s="1201"/>
      <c r="W74" s="1201"/>
      <c r="X74" s="1201"/>
      <c r="Y74" s="1035"/>
      <c r="Z74" s="1073" t="s">
        <v>307</v>
      </c>
      <c r="AA74" s="1073"/>
      <c r="AB74" s="1074"/>
      <c r="AC74" s="1072" t="s">
        <v>308</v>
      </c>
      <c r="AD74" s="1073"/>
      <c r="AE74" s="1073"/>
      <c r="AF74" s="1073"/>
      <c r="AG74" s="1073"/>
      <c r="AH74" s="1073"/>
      <c r="AI74" s="1073"/>
      <c r="AJ74" s="1074"/>
      <c r="AK74" s="1072" t="s">
        <v>309</v>
      </c>
      <c r="AL74" s="1073"/>
      <c r="AM74" s="1073"/>
      <c r="AN74" s="1073"/>
      <c r="AO74" s="1073"/>
      <c r="AP74" s="1073"/>
      <c r="AQ74" s="1073"/>
      <c r="AR74" s="1074"/>
      <c r="AS74" s="1072" t="s">
        <v>310</v>
      </c>
      <c r="AT74" s="1073"/>
      <c r="AU74" s="1073"/>
      <c r="AV74" s="1073"/>
      <c r="AW74" s="1073"/>
      <c r="AX74" s="1073"/>
      <c r="AY74" s="1073"/>
      <c r="AZ74" s="1073"/>
    </row>
    <row r="75" spans="1:52" ht="15" customHeight="1">
      <c r="B75" s="1198" t="s">
        <v>426</v>
      </c>
      <c r="C75" s="1198"/>
      <c r="D75" s="1198"/>
      <c r="E75" s="1198"/>
      <c r="F75" s="1198"/>
      <c r="G75" s="1198"/>
      <c r="H75" s="1198"/>
      <c r="I75" s="1198"/>
      <c r="J75" s="1198"/>
      <c r="K75" s="1198"/>
      <c r="L75" s="1198"/>
      <c r="M75" s="1198"/>
      <c r="N75" s="1198"/>
      <c r="O75" s="1198"/>
      <c r="P75" s="1198"/>
      <c r="Q75" s="1198"/>
      <c r="R75" s="1198"/>
      <c r="S75" s="1198"/>
      <c r="T75" s="1198"/>
      <c r="U75" s="1198"/>
      <c r="V75" s="1198"/>
      <c r="W75" s="1198"/>
      <c r="X75" s="1198"/>
      <c r="Y75" s="1214"/>
      <c r="Z75" s="1215" t="s">
        <v>312</v>
      </c>
      <c r="AA75" s="1216"/>
      <c r="AB75" s="1217"/>
      <c r="AC75" s="1066">
        <f>SUM(AC76:AJ77)</f>
        <v>0</v>
      </c>
      <c r="AD75" s="1066"/>
      <c r="AE75" s="1066"/>
      <c r="AF75" s="1066"/>
      <c r="AG75" s="1066"/>
      <c r="AH75" s="1066"/>
      <c r="AI75" s="1066"/>
      <c r="AJ75" s="1066"/>
      <c r="AK75" s="1066">
        <f t="shared" ref="AK75" si="26">SUM(AK76:AR77)</f>
        <v>0</v>
      </c>
      <c r="AL75" s="1066"/>
      <c r="AM75" s="1066"/>
      <c r="AN75" s="1066"/>
      <c r="AO75" s="1066"/>
      <c r="AP75" s="1066"/>
      <c r="AQ75" s="1066"/>
      <c r="AR75" s="1066"/>
      <c r="AS75" s="1066">
        <f t="shared" ref="AS75" si="27">SUM(AS76:AZ77)</f>
        <v>0</v>
      </c>
      <c r="AT75" s="1066"/>
      <c r="AU75" s="1066"/>
      <c r="AV75" s="1066"/>
      <c r="AW75" s="1066"/>
      <c r="AX75" s="1066"/>
      <c r="AY75" s="1066"/>
      <c r="AZ75" s="1066"/>
    </row>
    <row r="76" spans="1:52" ht="30" customHeight="1">
      <c r="B76" s="1200" t="s">
        <v>427</v>
      </c>
      <c r="C76" s="1200"/>
      <c r="D76" s="1200"/>
      <c r="E76" s="1200"/>
      <c r="F76" s="1200"/>
      <c r="G76" s="1200"/>
      <c r="H76" s="1200"/>
      <c r="I76" s="1200"/>
      <c r="J76" s="1200"/>
      <c r="K76" s="1200"/>
      <c r="L76" s="1200"/>
      <c r="M76" s="1200"/>
      <c r="N76" s="1200"/>
      <c r="O76" s="1200"/>
      <c r="P76" s="1200"/>
      <c r="Q76" s="1200"/>
      <c r="R76" s="1200"/>
      <c r="S76" s="1200"/>
      <c r="T76" s="1200"/>
      <c r="U76" s="1200"/>
      <c r="V76" s="1200"/>
      <c r="W76" s="1200"/>
      <c r="X76" s="1200"/>
      <c r="Y76" s="1200"/>
      <c r="Z76" s="1209" t="s">
        <v>349</v>
      </c>
      <c r="AA76" s="1065"/>
      <c r="AB76" s="1065"/>
      <c r="AC76" s="1066"/>
      <c r="AD76" s="1066"/>
      <c r="AE76" s="1066"/>
      <c r="AF76" s="1066"/>
      <c r="AG76" s="1066"/>
      <c r="AH76" s="1066"/>
      <c r="AI76" s="1066"/>
      <c r="AJ76" s="1066"/>
      <c r="AK76" s="1066"/>
      <c r="AL76" s="1066"/>
      <c r="AM76" s="1066"/>
      <c r="AN76" s="1066"/>
      <c r="AO76" s="1066"/>
      <c r="AP76" s="1066"/>
      <c r="AQ76" s="1066"/>
      <c r="AR76" s="1066"/>
      <c r="AS76" s="1066"/>
      <c r="AT76" s="1066"/>
      <c r="AU76" s="1066"/>
      <c r="AV76" s="1066"/>
      <c r="AW76" s="1066"/>
      <c r="AX76" s="1066"/>
      <c r="AY76" s="1066"/>
      <c r="AZ76" s="1210"/>
    </row>
    <row r="77" spans="1:52">
      <c r="B77" s="1211" t="s">
        <v>428</v>
      </c>
      <c r="C77" s="1211"/>
      <c r="D77" s="1211"/>
      <c r="E77" s="1211"/>
      <c r="F77" s="1211"/>
      <c r="G77" s="1211"/>
      <c r="H77" s="1211"/>
      <c r="I77" s="1211"/>
      <c r="J77" s="1211"/>
      <c r="K77" s="1211"/>
      <c r="L77" s="1211"/>
      <c r="M77" s="1211"/>
      <c r="N77" s="1211"/>
      <c r="O77" s="1211"/>
      <c r="P77" s="1211"/>
      <c r="Q77" s="1211"/>
      <c r="R77" s="1211"/>
      <c r="S77" s="1211"/>
      <c r="T77" s="1211"/>
      <c r="U77" s="1211"/>
      <c r="V77" s="1211"/>
      <c r="W77" s="1211"/>
      <c r="X77" s="1211"/>
      <c r="Y77" s="1212"/>
      <c r="Z77" s="1209" t="s">
        <v>429</v>
      </c>
      <c r="AA77" s="1065"/>
      <c r="AB77" s="1065"/>
      <c r="AC77" s="1132"/>
      <c r="AD77" s="1132"/>
      <c r="AE77" s="1132"/>
      <c r="AF77" s="1132"/>
      <c r="AG77" s="1132"/>
      <c r="AH77" s="1132"/>
      <c r="AI77" s="1132"/>
      <c r="AJ77" s="1132"/>
      <c r="AK77" s="1132"/>
      <c r="AL77" s="1132"/>
      <c r="AM77" s="1132"/>
      <c r="AN77" s="1132"/>
      <c r="AO77" s="1132"/>
      <c r="AP77" s="1132"/>
      <c r="AQ77" s="1132"/>
      <c r="AR77" s="1132"/>
      <c r="AS77" s="1132"/>
      <c r="AT77" s="1132"/>
      <c r="AU77" s="1132"/>
      <c r="AV77" s="1132"/>
      <c r="AW77" s="1132"/>
      <c r="AX77" s="1132"/>
      <c r="AY77" s="1132"/>
      <c r="AZ77" s="1213"/>
    </row>
    <row r="78" spans="1:52" ht="15.75" thickBot="1">
      <c r="B78" s="1186" t="s">
        <v>352</v>
      </c>
      <c r="C78" s="1187"/>
      <c r="D78" s="1187"/>
      <c r="E78" s="1187"/>
      <c r="F78" s="1187"/>
      <c r="G78" s="1187"/>
      <c r="H78" s="1187"/>
      <c r="I78" s="1187"/>
      <c r="J78" s="1187"/>
      <c r="K78" s="1187"/>
      <c r="L78" s="1187"/>
      <c r="M78" s="1187"/>
      <c r="N78" s="1187"/>
      <c r="O78" s="1187"/>
      <c r="P78" s="1187"/>
      <c r="Q78" s="1187"/>
      <c r="R78" s="1187"/>
      <c r="S78" s="1187"/>
      <c r="T78" s="1187"/>
      <c r="U78" s="1187"/>
      <c r="V78" s="1187"/>
      <c r="W78" s="1187"/>
      <c r="X78" s="1187"/>
      <c r="Y78" s="1187"/>
      <c r="Z78" s="1203" t="s">
        <v>339</v>
      </c>
      <c r="AA78" s="1204"/>
      <c r="AB78" s="1205"/>
      <c r="AC78" s="1206">
        <f>AC75</f>
        <v>0</v>
      </c>
      <c r="AD78" s="1207"/>
      <c r="AE78" s="1207"/>
      <c r="AF78" s="1207"/>
      <c r="AG78" s="1207"/>
      <c r="AH78" s="1207"/>
      <c r="AI78" s="1207"/>
      <c r="AJ78" s="1208"/>
      <c r="AK78" s="1206">
        <f t="shared" ref="AK78" si="28">AK75</f>
        <v>0</v>
      </c>
      <c r="AL78" s="1207"/>
      <c r="AM78" s="1207"/>
      <c r="AN78" s="1207"/>
      <c r="AO78" s="1207"/>
      <c r="AP78" s="1207"/>
      <c r="AQ78" s="1207"/>
      <c r="AR78" s="1208"/>
      <c r="AS78" s="1206">
        <f t="shared" ref="AS78" si="29">AS75</f>
        <v>0</v>
      </c>
      <c r="AT78" s="1207"/>
      <c r="AU78" s="1207"/>
      <c r="AV78" s="1207"/>
      <c r="AW78" s="1207"/>
      <c r="AX78" s="1207"/>
      <c r="AY78" s="1207"/>
      <c r="AZ78" s="1208"/>
    </row>
    <row r="80" spans="1:52">
      <c r="B80" s="214" t="s">
        <v>430</v>
      </c>
    </row>
    <row r="81" spans="1:52" ht="12" customHeight="1">
      <c r="B81" s="214"/>
    </row>
    <row r="82" spans="1:52" ht="21" customHeight="1">
      <c r="B82" s="1020" t="s">
        <v>0</v>
      </c>
      <c r="C82" s="1020"/>
      <c r="D82" s="1020"/>
      <c r="E82" s="1020"/>
      <c r="F82" s="1020"/>
      <c r="G82" s="1020"/>
      <c r="H82" s="1020"/>
      <c r="I82" s="1020"/>
      <c r="J82" s="1020"/>
      <c r="K82" s="1020"/>
      <c r="L82" s="1020"/>
      <c r="M82" s="1020"/>
      <c r="N82" s="1020"/>
      <c r="O82" s="1020"/>
      <c r="P82" s="1020"/>
      <c r="Q82" s="1020"/>
      <c r="R82" s="1020"/>
      <c r="S82" s="1020"/>
      <c r="T82" s="1020"/>
      <c r="U82" s="1020"/>
      <c r="V82" s="1020"/>
      <c r="W82" s="1020"/>
      <c r="X82" s="1020"/>
      <c r="Y82" s="1021"/>
      <c r="Z82" s="1010" t="s">
        <v>302</v>
      </c>
      <c r="AA82" s="1014"/>
      <c r="AB82" s="1014"/>
      <c r="AC82" s="1014" t="s">
        <v>374</v>
      </c>
      <c r="AD82" s="1014"/>
      <c r="AE82" s="1014"/>
      <c r="AF82" s="1014"/>
      <c r="AG82" s="1014"/>
      <c r="AH82" s="1014"/>
      <c r="AI82" s="1014"/>
      <c r="AJ82" s="1014"/>
      <c r="AK82" s="1014"/>
      <c r="AL82" s="1014"/>
      <c r="AM82" s="1014"/>
      <c r="AN82" s="1014"/>
      <c r="AO82" s="1014"/>
      <c r="AP82" s="1014"/>
      <c r="AQ82" s="1014"/>
      <c r="AR82" s="1014"/>
      <c r="AS82" s="1014"/>
      <c r="AT82" s="1014"/>
      <c r="AU82" s="1014"/>
      <c r="AV82" s="1014"/>
      <c r="AW82" s="1014"/>
      <c r="AX82" s="1014"/>
      <c r="AY82" s="1014"/>
      <c r="AZ82" s="1008"/>
    </row>
    <row r="83" spans="1:52" ht="51" customHeight="1">
      <c r="B83" s="1024"/>
      <c r="C83" s="1024"/>
      <c r="D83" s="1024"/>
      <c r="E83" s="1024"/>
      <c r="F83" s="1024"/>
      <c r="G83" s="1024"/>
      <c r="H83" s="1024"/>
      <c r="I83" s="1024"/>
      <c r="J83" s="1024"/>
      <c r="K83" s="1024"/>
      <c r="L83" s="1024"/>
      <c r="M83" s="1024"/>
      <c r="N83" s="1024"/>
      <c r="O83" s="1024"/>
      <c r="P83" s="1024"/>
      <c r="Q83" s="1024"/>
      <c r="R83" s="1024"/>
      <c r="S83" s="1024"/>
      <c r="T83" s="1024"/>
      <c r="U83" s="1024"/>
      <c r="V83" s="1024"/>
      <c r="W83" s="1024"/>
      <c r="X83" s="1024"/>
      <c r="Y83" s="1025"/>
      <c r="Z83" s="1010"/>
      <c r="AA83" s="1014"/>
      <c r="AB83" s="1014"/>
      <c r="AC83" s="1014" t="s">
        <v>1212</v>
      </c>
      <c r="AD83" s="1014"/>
      <c r="AE83" s="1014"/>
      <c r="AF83" s="1014"/>
      <c r="AG83" s="1014"/>
      <c r="AH83" s="1014"/>
      <c r="AI83" s="1014"/>
      <c r="AJ83" s="1014"/>
      <c r="AK83" s="1014" t="s">
        <v>1213</v>
      </c>
      <c r="AL83" s="1014"/>
      <c r="AM83" s="1014"/>
      <c r="AN83" s="1014"/>
      <c r="AO83" s="1014"/>
      <c r="AP83" s="1014"/>
      <c r="AQ83" s="1014"/>
      <c r="AR83" s="1014"/>
      <c r="AS83" s="1014" t="s">
        <v>1214</v>
      </c>
      <c r="AT83" s="1014"/>
      <c r="AU83" s="1014"/>
      <c r="AV83" s="1014"/>
      <c r="AW83" s="1014"/>
      <c r="AX83" s="1014"/>
      <c r="AY83" s="1014"/>
      <c r="AZ83" s="1008"/>
    </row>
    <row r="84" spans="1:52" s="219" customFormat="1" ht="12.75">
      <c r="A84" s="163"/>
      <c r="B84" s="1201">
        <v>1</v>
      </c>
      <c r="C84" s="1201"/>
      <c r="D84" s="1201"/>
      <c r="E84" s="1201"/>
      <c r="F84" s="1201"/>
      <c r="G84" s="1201"/>
      <c r="H84" s="1201"/>
      <c r="I84" s="1201"/>
      <c r="J84" s="1201"/>
      <c r="K84" s="1201"/>
      <c r="L84" s="1201"/>
      <c r="M84" s="1201"/>
      <c r="N84" s="1201"/>
      <c r="O84" s="1201"/>
      <c r="P84" s="1201"/>
      <c r="Q84" s="1201"/>
      <c r="R84" s="1201"/>
      <c r="S84" s="1201"/>
      <c r="T84" s="1201"/>
      <c r="U84" s="1201"/>
      <c r="V84" s="1201"/>
      <c r="W84" s="1201"/>
      <c r="X84" s="1201"/>
      <c r="Y84" s="1201"/>
      <c r="Z84" s="1202" t="s">
        <v>307</v>
      </c>
      <c r="AA84" s="1202"/>
      <c r="AB84" s="1202"/>
      <c r="AC84" s="1202" t="s">
        <v>308</v>
      </c>
      <c r="AD84" s="1202"/>
      <c r="AE84" s="1202"/>
      <c r="AF84" s="1202"/>
      <c r="AG84" s="1202"/>
      <c r="AH84" s="1202"/>
      <c r="AI84" s="1202"/>
      <c r="AJ84" s="1202"/>
      <c r="AK84" s="1202" t="s">
        <v>309</v>
      </c>
      <c r="AL84" s="1202"/>
      <c r="AM84" s="1202"/>
      <c r="AN84" s="1202"/>
      <c r="AO84" s="1202"/>
      <c r="AP84" s="1202"/>
      <c r="AQ84" s="1202"/>
      <c r="AR84" s="1202"/>
      <c r="AS84" s="1202" t="s">
        <v>310</v>
      </c>
      <c r="AT84" s="1202"/>
      <c r="AU84" s="1202"/>
      <c r="AV84" s="1202"/>
      <c r="AW84" s="1202"/>
      <c r="AX84" s="1202"/>
      <c r="AY84" s="1202"/>
      <c r="AZ84" s="1202"/>
    </row>
    <row r="85" spans="1:52">
      <c r="B85" s="1198" t="s">
        <v>431</v>
      </c>
      <c r="C85" s="1198"/>
      <c r="D85" s="1198"/>
      <c r="E85" s="1198"/>
      <c r="F85" s="1198"/>
      <c r="G85" s="1198"/>
      <c r="H85" s="1198"/>
      <c r="I85" s="1198"/>
      <c r="J85" s="1198"/>
      <c r="K85" s="1198"/>
      <c r="L85" s="1198"/>
      <c r="M85" s="1198"/>
      <c r="N85" s="1198"/>
      <c r="O85" s="1198"/>
      <c r="P85" s="1198"/>
      <c r="Q85" s="1198"/>
      <c r="R85" s="1198"/>
      <c r="S85" s="1198"/>
      <c r="T85" s="1198"/>
      <c r="U85" s="1198"/>
      <c r="V85" s="1198"/>
      <c r="W85" s="1198"/>
      <c r="X85" s="1198"/>
      <c r="Y85" s="1198"/>
      <c r="Z85" s="1065" t="s">
        <v>312</v>
      </c>
      <c r="AA85" s="1065"/>
      <c r="AB85" s="1065"/>
      <c r="AC85" s="1066">
        <f>SUM(AC86:AJ87)</f>
        <v>0</v>
      </c>
      <c r="AD85" s="1066"/>
      <c r="AE85" s="1066"/>
      <c r="AF85" s="1066"/>
      <c r="AG85" s="1066"/>
      <c r="AH85" s="1066"/>
      <c r="AI85" s="1066"/>
      <c r="AJ85" s="1066"/>
      <c r="AK85" s="1066">
        <f t="shared" ref="AK85" si="30">SUM(AK86:AR87)</f>
        <v>0</v>
      </c>
      <c r="AL85" s="1066"/>
      <c r="AM85" s="1066"/>
      <c r="AN85" s="1066"/>
      <c r="AO85" s="1066"/>
      <c r="AP85" s="1066"/>
      <c r="AQ85" s="1066"/>
      <c r="AR85" s="1066"/>
      <c r="AS85" s="1066">
        <f t="shared" ref="AS85" si="31">SUM(AS86:AZ87)</f>
        <v>0</v>
      </c>
      <c r="AT85" s="1066"/>
      <c r="AU85" s="1066"/>
      <c r="AV85" s="1066"/>
      <c r="AW85" s="1066"/>
      <c r="AX85" s="1066"/>
      <c r="AY85" s="1066"/>
      <c r="AZ85" s="1066"/>
    </row>
    <row r="86" spans="1:52" ht="31.5" customHeight="1">
      <c r="B86" s="1200" t="s">
        <v>432</v>
      </c>
      <c r="C86" s="1200"/>
      <c r="D86" s="1200"/>
      <c r="E86" s="1200"/>
      <c r="F86" s="1200"/>
      <c r="G86" s="1200"/>
      <c r="H86" s="1200"/>
      <c r="I86" s="1200"/>
      <c r="J86" s="1200"/>
      <c r="K86" s="1200"/>
      <c r="L86" s="1200"/>
      <c r="M86" s="1200"/>
      <c r="N86" s="1200"/>
      <c r="O86" s="1200"/>
      <c r="P86" s="1200"/>
      <c r="Q86" s="1200"/>
      <c r="R86" s="1200"/>
      <c r="S86" s="1200"/>
      <c r="T86" s="1200"/>
      <c r="U86" s="1200"/>
      <c r="V86" s="1200"/>
      <c r="W86" s="1200"/>
      <c r="X86" s="1200"/>
      <c r="Y86" s="1200"/>
      <c r="Z86" s="1065" t="s">
        <v>349</v>
      </c>
      <c r="AA86" s="1065"/>
      <c r="AB86" s="1065"/>
      <c r="AC86" s="1066"/>
      <c r="AD86" s="1066"/>
      <c r="AE86" s="1066"/>
      <c r="AF86" s="1066"/>
      <c r="AG86" s="1066"/>
      <c r="AH86" s="1066"/>
      <c r="AI86" s="1066"/>
      <c r="AJ86" s="1066"/>
      <c r="AK86" s="1066"/>
      <c r="AL86" s="1066"/>
      <c r="AM86" s="1066"/>
      <c r="AN86" s="1066"/>
      <c r="AO86" s="1066"/>
      <c r="AP86" s="1066"/>
      <c r="AQ86" s="1066"/>
      <c r="AR86" s="1066"/>
      <c r="AS86" s="1066"/>
      <c r="AT86" s="1066"/>
      <c r="AU86" s="1066"/>
      <c r="AV86" s="1066"/>
      <c r="AW86" s="1066"/>
      <c r="AX86" s="1066"/>
      <c r="AY86" s="1066"/>
      <c r="AZ86" s="1066"/>
    </row>
    <row r="87" spans="1:52" ht="16.5" customHeight="1">
      <c r="B87" s="1199" t="s">
        <v>433</v>
      </c>
      <c r="C87" s="1199"/>
      <c r="D87" s="1199"/>
      <c r="E87" s="1199"/>
      <c r="F87" s="1199"/>
      <c r="G87" s="1199"/>
      <c r="H87" s="1199"/>
      <c r="I87" s="1199"/>
      <c r="J87" s="1199"/>
      <c r="K87" s="1199"/>
      <c r="L87" s="1199"/>
      <c r="M87" s="1199"/>
      <c r="N87" s="1199"/>
      <c r="O87" s="1199"/>
      <c r="P87" s="1199"/>
      <c r="Q87" s="1199"/>
      <c r="R87" s="1199"/>
      <c r="S87" s="1199"/>
      <c r="T87" s="1199"/>
      <c r="U87" s="1199"/>
      <c r="V87" s="1199"/>
      <c r="W87" s="1199"/>
      <c r="X87" s="1199"/>
      <c r="Y87" s="1199"/>
      <c r="Z87" s="1065" t="s">
        <v>429</v>
      </c>
      <c r="AA87" s="1065"/>
      <c r="AB87" s="1065"/>
      <c r="AC87" s="1066"/>
      <c r="AD87" s="1066"/>
      <c r="AE87" s="1066"/>
      <c r="AF87" s="1066"/>
      <c r="AG87" s="1066"/>
      <c r="AH87" s="1066"/>
      <c r="AI87" s="1066"/>
      <c r="AJ87" s="1066"/>
      <c r="AK87" s="1066"/>
      <c r="AL87" s="1066"/>
      <c r="AM87" s="1066"/>
      <c r="AN87" s="1066"/>
      <c r="AO87" s="1066"/>
      <c r="AP87" s="1066"/>
      <c r="AQ87" s="1066"/>
      <c r="AR87" s="1066"/>
      <c r="AS87" s="1066"/>
      <c r="AT87" s="1066"/>
      <c r="AU87" s="1066"/>
      <c r="AV87" s="1066"/>
      <c r="AW87" s="1066"/>
      <c r="AX87" s="1066"/>
      <c r="AY87" s="1066"/>
      <c r="AZ87" s="1066"/>
    </row>
    <row r="88" spans="1:52">
      <c r="B88" s="1186" t="s">
        <v>352</v>
      </c>
      <c r="C88" s="1187"/>
      <c r="D88" s="1187"/>
      <c r="E88" s="1187"/>
      <c r="F88" s="1187"/>
      <c r="G88" s="1187"/>
      <c r="H88" s="1187"/>
      <c r="I88" s="1187"/>
      <c r="J88" s="1187"/>
      <c r="K88" s="1187"/>
      <c r="L88" s="1187"/>
      <c r="M88" s="1187"/>
      <c r="N88" s="1187"/>
      <c r="O88" s="1187"/>
      <c r="P88" s="1187"/>
      <c r="Q88" s="1187"/>
      <c r="R88" s="1187"/>
      <c r="S88" s="1187"/>
      <c r="T88" s="1187"/>
      <c r="U88" s="1187"/>
      <c r="V88" s="1187"/>
      <c r="W88" s="1187"/>
      <c r="X88" s="1187"/>
      <c r="Y88" s="1187"/>
      <c r="Z88" s="1065" t="s">
        <v>339</v>
      </c>
      <c r="AA88" s="1065"/>
      <c r="AB88" s="1065"/>
      <c r="AC88" s="1066">
        <f>AC85</f>
        <v>0</v>
      </c>
      <c r="AD88" s="1066"/>
      <c r="AE88" s="1066"/>
      <c r="AF88" s="1066"/>
      <c r="AG88" s="1066"/>
      <c r="AH88" s="1066"/>
      <c r="AI88" s="1066"/>
      <c r="AJ88" s="1066"/>
      <c r="AK88" s="1066">
        <f t="shared" ref="AK88" si="32">AK85</f>
        <v>0</v>
      </c>
      <c r="AL88" s="1066"/>
      <c r="AM88" s="1066"/>
      <c r="AN88" s="1066"/>
      <c r="AO88" s="1066"/>
      <c r="AP88" s="1066"/>
      <c r="AQ88" s="1066"/>
      <c r="AR88" s="1066"/>
      <c r="AS88" s="1066">
        <f t="shared" ref="AS88" si="33">AS85</f>
        <v>0</v>
      </c>
      <c r="AT88" s="1066"/>
      <c r="AU88" s="1066"/>
      <c r="AV88" s="1066"/>
      <c r="AW88" s="1066"/>
      <c r="AX88" s="1066"/>
      <c r="AY88" s="1066"/>
      <c r="AZ88" s="1066"/>
    </row>
    <row r="91" spans="1:52">
      <c r="B91" s="214" t="s">
        <v>434</v>
      </c>
    </row>
    <row r="92" spans="1:52" ht="7.5" customHeight="1">
      <c r="B92" s="214"/>
    </row>
    <row r="93" spans="1:52">
      <c r="B93" s="1020" t="s">
        <v>0</v>
      </c>
      <c r="C93" s="1020"/>
      <c r="D93" s="1020"/>
      <c r="E93" s="1020"/>
      <c r="F93" s="1020"/>
      <c r="G93" s="1020"/>
      <c r="H93" s="1020"/>
      <c r="I93" s="1020"/>
      <c r="J93" s="1020"/>
      <c r="K93" s="1020"/>
      <c r="L93" s="1020"/>
      <c r="M93" s="1020"/>
      <c r="N93" s="1020"/>
      <c r="O93" s="1020"/>
      <c r="P93" s="1020"/>
      <c r="Q93" s="1020"/>
      <c r="R93" s="1020"/>
      <c r="S93" s="1020"/>
      <c r="T93" s="1020"/>
      <c r="U93" s="1020"/>
      <c r="V93" s="1020"/>
      <c r="W93" s="1020"/>
      <c r="X93" s="1020"/>
      <c r="Y93" s="1021"/>
      <c r="Z93" s="1019" t="s">
        <v>302</v>
      </c>
      <c r="AA93" s="1020"/>
      <c r="AB93" s="1021"/>
      <c r="AC93" s="1008" t="s">
        <v>374</v>
      </c>
      <c r="AD93" s="1009"/>
      <c r="AE93" s="1009"/>
      <c r="AF93" s="1009"/>
      <c r="AG93" s="1009"/>
      <c r="AH93" s="1009"/>
      <c r="AI93" s="1009"/>
      <c r="AJ93" s="1009"/>
      <c r="AK93" s="1009"/>
      <c r="AL93" s="1009"/>
      <c r="AM93" s="1009"/>
      <c r="AN93" s="1009"/>
      <c r="AO93" s="1009"/>
      <c r="AP93" s="1009"/>
      <c r="AQ93" s="1009"/>
      <c r="AR93" s="1009"/>
      <c r="AS93" s="1009"/>
      <c r="AT93" s="1009"/>
      <c r="AU93" s="1009"/>
      <c r="AV93" s="1009"/>
      <c r="AW93" s="1009"/>
      <c r="AX93" s="1009"/>
      <c r="AY93" s="1009"/>
      <c r="AZ93" s="1009"/>
    </row>
    <row r="94" spans="1:52" ht="48.75" customHeight="1">
      <c r="B94" s="1024"/>
      <c r="C94" s="1024"/>
      <c r="D94" s="1024"/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5"/>
      <c r="Z94" s="1063"/>
      <c r="AA94" s="1024"/>
      <c r="AB94" s="1025"/>
      <c r="AC94" s="1014" t="s">
        <v>1212</v>
      </c>
      <c r="AD94" s="1014"/>
      <c r="AE94" s="1014"/>
      <c r="AF94" s="1014"/>
      <c r="AG94" s="1014"/>
      <c r="AH94" s="1014"/>
      <c r="AI94" s="1014"/>
      <c r="AJ94" s="1014"/>
      <c r="AK94" s="1014" t="s">
        <v>1213</v>
      </c>
      <c r="AL94" s="1014"/>
      <c r="AM94" s="1014"/>
      <c r="AN94" s="1014"/>
      <c r="AO94" s="1014"/>
      <c r="AP94" s="1014"/>
      <c r="AQ94" s="1014"/>
      <c r="AR94" s="1014"/>
      <c r="AS94" s="1014" t="s">
        <v>1214</v>
      </c>
      <c r="AT94" s="1014"/>
      <c r="AU94" s="1014"/>
      <c r="AV94" s="1014"/>
      <c r="AW94" s="1014"/>
      <c r="AX94" s="1014"/>
      <c r="AY94" s="1014"/>
      <c r="AZ94" s="1008"/>
    </row>
    <row r="95" spans="1:52">
      <c r="B95" s="1121">
        <v>1</v>
      </c>
      <c r="C95" s="1121"/>
      <c r="D95" s="1121"/>
      <c r="E95" s="1121"/>
      <c r="F95" s="1121"/>
      <c r="G95" s="1121"/>
      <c r="H95" s="1121"/>
      <c r="I95" s="1121"/>
      <c r="J95" s="1121"/>
      <c r="K95" s="1121"/>
      <c r="L95" s="1121"/>
      <c r="M95" s="1121"/>
      <c r="N95" s="1121"/>
      <c r="O95" s="1121"/>
      <c r="P95" s="1121"/>
      <c r="Q95" s="1121"/>
      <c r="R95" s="1121"/>
      <c r="S95" s="1121"/>
      <c r="T95" s="1121"/>
      <c r="U95" s="1121"/>
      <c r="V95" s="1121"/>
      <c r="W95" s="1121"/>
      <c r="X95" s="1121"/>
      <c r="Y95" s="1015"/>
      <c r="Z95" s="1144" t="s">
        <v>307</v>
      </c>
      <c r="AA95" s="1145"/>
      <c r="AB95" s="1146"/>
      <c r="AC95" s="1144" t="s">
        <v>308</v>
      </c>
      <c r="AD95" s="1145"/>
      <c r="AE95" s="1145"/>
      <c r="AF95" s="1145"/>
      <c r="AG95" s="1145"/>
      <c r="AH95" s="1145"/>
      <c r="AI95" s="1145"/>
      <c r="AJ95" s="1146"/>
      <c r="AK95" s="1144" t="s">
        <v>309</v>
      </c>
      <c r="AL95" s="1145"/>
      <c r="AM95" s="1145"/>
      <c r="AN95" s="1145"/>
      <c r="AO95" s="1145"/>
      <c r="AP95" s="1145"/>
      <c r="AQ95" s="1145"/>
      <c r="AR95" s="1146"/>
      <c r="AS95" s="1144" t="s">
        <v>310</v>
      </c>
      <c r="AT95" s="1145"/>
      <c r="AU95" s="1145"/>
      <c r="AV95" s="1145"/>
      <c r="AW95" s="1145"/>
      <c r="AX95" s="1145"/>
      <c r="AY95" s="1145"/>
      <c r="AZ95" s="1145"/>
    </row>
    <row r="96" spans="1:52" ht="21" customHeight="1">
      <c r="B96" s="1198" t="s">
        <v>435</v>
      </c>
      <c r="C96" s="1198"/>
      <c r="D96" s="1198"/>
      <c r="E96" s="1198"/>
      <c r="F96" s="1198"/>
      <c r="G96" s="1198"/>
      <c r="H96" s="1198"/>
      <c r="I96" s="1198"/>
      <c r="J96" s="1198"/>
      <c r="K96" s="1198"/>
      <c r="L96" s="1198"/>
      <c r="M96" s="1198"/>
      <c r="N96" s="1198"/>
      <c r="O96" s="1198"/>
      <c r="P96" s="1198"/>
      <c r="Q96" s="1198"/>
      <c r="R96" s="1198"/>
      <c r="S96" s="1198"/>
      <c r="T96" s="1198"/>
      <c r="U96" s="1198"/>
      <c r="V96" s="1198"/>
      <c r="W96" s="1198"/>
      <c r="X96" s="1198"/>
      <c r="Y96" s="1198"/>
      <c r="Z96" s="1065" t="s">
        <v>312</v>
      </c>
      <c r="AA96" s="1065"/>
      <c r="AB96" s="1065"/>
      <c r="AC96" s="1066">
        <f>SUM(AC97)</f>
        <v>0</v>
      </c>
      <c r="AD96" s="1066"/>
      <c r="AE96" s="1066"/>
      <c r="AF96" s="1066"/>
      <c r="AG96" s="1066"/>
      <c r="AH96" s="1066"/>
      <c r="AI96" s="1066"/>
      <c r="AJ96" s="1066"/>
      <c r="AK96" s="1066">
        <f t="shared" ref="AK96" si="34">SUM(AK97)</f>
        <v>0</v>
      </c>
      <c r="AL96" s="1066"/>
      <c r="AM96" s="1066"/>
      <c r="AN96" s="1066"/>
      <c r="AO96" s="1066"/>
      <c r="AP96" s="1066"/>
      <c r="AQ96" s="1066"/>
      <c r="AR96" s="1066"/>
      <c r="AS96" s="1066">
        <f t="shared" ref="AS96" si="35">SUM(AS97)</f>
        <v>0</v>
      </c>
      <c r="AT96" s="1066"/>
      <c r="AU96" s="1066"/>
      <c r="AV96" s="1066"/>
      <c r="AW96" s="1066"/>
      <c r="AX96" s="1066"/>
      <c r="AY96" s="1066"/>
      <c r="AZ96" s="1066"/>
    </row>
    <row r="97" spans="1:53">
      <c r="B97" s="1188" t="s">
        <v>50</v>
      </c>
      <c r="C97" s="1188"/>
      <c r="D97" s="1188"/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065" t="s">
        <v>349</v>
      </c>
      <c r="AA97" s="1196"/>
      <c r="AB97" s="1196"/>
      <c r="AC97" s="1066"/>
      <c r="AD97" s="1066"/>
      <c r="AE97" s="1066"/>
      <c r="AF97" s="1066"/>
      <c r="AG97" s="1066"/>
      <c r="AH97" s="1066"/>
      <c r="AI97" s="1066"/>
      <c r="AJ97" s="1066"/>
      <c r="AK97" s="1066"/>
      <c r="AL97" s="1066"/>
      <c r="AM97" s="1066"/>
      <c r="AN97" s="1066"/>
      <c r="AO97" s="1066"/>
      <c r="AP97" s="1066"/>
      <c r="AQ97" s="1066"/>
      <c r="AR97" s="1066"/>
      <c r="AS97" s="1066"/>
      <c r="AT97" s="1066"/>
      <c r="AU97" s="1066"/>
      <c r="AV97" s="1066"/>
      <c r="AW97" s="1066"/>
      <c r="AX97" s="1066"/>
      <c r="AY97" s="1066"/>
      <c r="AZ97" s="1066"/>
    </row>
    <row r="98" spans="1:53">
      <c r="B98" s="1195"/>
      <c r="C98" s="1195"/>
      <c r="D98" s="1195"/>
      <c r="E98" s="1195"/>
      <c r="F98" s="1195"/>
      <c r="G98" s="1195"/>
      <c r="H98" s="1195"/>
      <c r="I98" s="1195"/>
      <c r="J98" s="1195"/>
      <c r="K98" s="1195"/>
      <c r="L98" s="1195"/>
      <c r="M98" s="1195"/>
      <c r="N98" s="1195"/>
      <c r="O98" s="1195"/>
      <c r="P98" s="1195"/>
      <c r="Q98" s="1195"/>
      <c r="R98" s="1195"/>
      <c r="S98" s="1195"/>
      <c r="T98" s="1195"/>
      <c r="U98" s="1195"/>
      <c r="V98" s="1195"/>
      <c r="W98" s="1195"/>
      <c r="X98" s="1195"/>
      <c r="Y98" s="1195"/>
      <c r="Z98" s="1196"/>
      <c r="AA98" s="1196"/>
      <c r="AB98" s="1196"/>
      <c r="AC98" s="1197"/>
      <c r="AD98" s="1197"/>
      <c r="AE98" s="1197"/>
      <c r="AF98" s="1197"/>
      <c r="AG98" s="1197"/>
      <c r="AH98" s="1197"/>
      <c r="AI98" s="1197"/>
      <c r="AJ98" s="1197"/>
      <c r="AK98" s="1197"/>
      <c r="AL98" s="1197"/>
      <c r="AM98" s="1197"/>
      <c r="AN98" s="1197"/>
      <c r="AO98" s="1197"/>
      <c r="AP98" s="1197"/>
      <c r="AQ98" s="1197"/>
      <c r="AR98" s="1197"/>
      <c r="AS98" s="1197"/>
      <c r="AT98" s="1197"/>
      <c r="AU98" s="1197"/>
      <c r="AV98" s="1197"/>
      <c r="AW98" s="1197"/>
      <c r="AX98" s="1197"/>
      <c r="AY98" s="1197"/>
      <c r="AZ98" s="1197"/>
    </row>
    <row r="99" spans="1:53">
      <c r="B99" s="1186" t="s">
        <v>352</v>
      </c>
      <c r="C99" s="1187"/>
      <c r="D99" s="1187"/>
      <c r="E99" s="1187"/>
      <c r="F99" s="1187"/>
      <c r="G99" s="1187"/>
      <c r="H99" s="1187"/>
      <c r="I99" s="1187"/>
      <c r="J99" s="1187"/>
      <c r="K99" s="1187"/>
      <c r="L99" s="1187"/>
      <c r="M99" s="1187"/>
      <c r="N99" s="1187"/>
      <c r="O99" s="1187"/>
      <c r="P99" s="1187"/>
      <c r="Q99" s="1187"/>
      <c r="R99" s="1187"/>
      <c r="S99" s="1187"/>
      <c r="T99" s="1187"/>
      <c r="U99" s="1187"/>
      <c r="V99" s="1187"/>
      <c r="W99" s="1187"/>
      <c r="X99" s="1187"/>
      <c r="Y99" s="1187"/>
      <c r="Z99" s="1065" t="s">
        <v>339</v>
      </c>
      <c r="AA99" s="1065"/>
      <c r="AB99" s="1065"/>
      <c r="AC99" s="1066">
        <f>AC96</f>
        <v>0</v>
      </c>
      <c r="AD99" s="1066"/>
      <c r="AE99" s="1066"/>
      <c r="AF99" s="1066"/>
      <c r="AG99" s="1066"/>
      <c r="AH99" s="1066"/>
      <c r="AI99" s="1066"/>
      <c r="AJ99" s="1066"/>
      <c r="AK99" s="1066">
        <f t="shared" ref="AK99" si="36">AK96</f>
        <v>0</v>
      </c>
      <c r="AL99" s="1066"/>
      <c r="AM99" s="1066"/>
      <c r="AN99" s="1066"/>
      <c r="AO99" s="1066"/>
      <c r="AP99" s="1066"/>
      <c r="AQ99" s="1066"/>
      <c r="AR99" s="1066"/>
      <c r="AS99" s="1066">
        <f t="shared" ref="AS99" si="37">AS96</f>
        <v>0</v>
      </c>
      <c r="AT99" s="1066"/>
      <c r="AU99" s="1066"/>
      <c r="AV99" s="1066"/>
      <c r="AW99" s="1066"/>
      <c r="AX99" s="1066"/>
      <c r="AY99" s="1066"/>
      <c r="AZ99" s="1066"/>
    </row>
    <row r="102" spans="1:53" s="198" customFormat="1">
      <c r="A102" s="177"/>
      <c r="B102" s="642"/>
      <c r="C102" s="998" t="s">
        <v>436</v>
      </c>
      <c r="D102" s="998"/>
      <c r="E102" s="998"/>
      <c r="F102" s="998"/>
      <c r="G102" s="998"/>
      <c r="H102" s="998"/>
      <c r="I102" s="642"/>
      <c r="J102" s="349"/>
      <c r="K102" s="349"/>
      <c r="L102" s="349"/>
      <c r="M102" s="999" t="str">
        <f>р.2!F$129</f>
        <v>директор</v>
      </c>
      <c r="N102" s="999"/>
      <c r="O102" s="999"/>
      <c r="P102" s="999"/>
      <c r="Q102" s="999"/>
      <c r="R102" s="999"/>
      <c r="S102" s="999"/>
      <c r="T102" s="999"/>
      <c r="U102" s="999"/>
      <c r="V102" s="999"/>
      <c r="W102" s="999"/>
      <c r="X102" s="999"/>
      <c r="Y102" s="999"/>
      <c r="Z102" s="642"/>
      <c r="AA102" s="642"/>
      <c r="AB102" s="999"/>
      <c r="AC102" s="999"/>
      <c r="AD102" s="999"/>
      <c r="AE102" s="999"/>
      <c r="AF102" s="999"/>
      <c r="AG102" s="999"/>
      <c r="AH102" s="999"/>
      <c r="AI102" s="177"/>
      <c r="AJ102" s="177"/>
      <c r="AK102" s="999" t="str">
        <f>р.2!O$129</f>
        <v>/Л.А. Панюшева/</v>
      </c>
      <c r="AL102" s="999"/>
      <c r="AM102" s="999"/>
      <c r="AN102" s="999"/>
      <c r="AO102" s="999"/>
      <c r="AP102" s="999"/>
      <c r="AQ102" s="999"/>
      <c r="AR102" s="999"/>
      <c r="AS102" s="999"/>
      <c r="AT102" s="999"/>
      <c r="AU102" s="999"/>
      <c r="AV102" s="999"/>
      <c r="AW102" s="999"/>
      <c r="AX102" s="999"/>
      <c r="AY102" s="999"/>
      <c r="AZ102" s="999"/>
      <c r="BA102" s="643"/>
    </row>
    <row r="103" spans="1:53" s="198" customFormat="1">
      <c r="A103" s="177"/>
      <c r="B103" s="642"/>
      <c r="C103" s="549" t="s">
        <v>437</v>
      </c>
      <c r="D103" s="549"/>
      <c r="E103" s="549"/>
      <c r="F103" s="549"/>
      <c r="G103" s="549"/>
      <c r="H103" s="549"/>
      <c r="I103" s="642"/>
      <c r="K103" s="550"/>
      <c r="M103" s="1000" t="s">
        <v>90</v>
      </c>
      <c r="N103" s="1000"/>
      <c r="O103" s="1000"/>
      <c r="P103" s="1000"/>
      <c r="Q103" s="1000"/>
      <c r="R103" s="1000"/>
      <c r="S103" s="1000"/>
      <c r="T103" s="1000"/>
      <c r="U103" s="1000"/>
      <c r="V103" s="1000"/>
      <c r="W103" s="1000"/>
      <c r="X103" s="1000"/>
      <c r="Y103" s="1000"/>
      <c r="Z103" s="272"/>
      <c r="AA103" s="272"/>
      <c r="AB103" s="1000" t="s">
        <v>42</v>
      </c>
      <c r="AC103" s="1000"/>
      <c r="AD103" s="1000"/>
      <c r="AE103" s="1000"/>
      <c r="AF103" s="1000"/>
      <c r="AG103" s="1000"/>
      <c r="AH103" s="1000"/>
      <c r="AI103" s="273"/>
      <c r="AJ103" s="273"/>
      <c r="AK103" s="1000" t="s">
        <v>41</v>
      </c>
      <c r="AL103" s="1000"/>
      <c r="AM103" s="1000"/>
      <c r="AN103" s="1000"/>
      <c r="AO103" s="1000"/>
      <c r="AP103" s="1000"/>
      <c r="AQ103" s="1000"/>
      <c r="AR103" s="1000"/>
      <c r="AS103" s="1000"/>
      <c r="AT103" s="1000"/>
      <c r="AU103" s="1000"/>
      <c r="AV103" s="1000"/>
      <c r="AW103" s="1000"/>
      <c r="AX103" s="1000"/>
      <c r="AY103" s="1000"/>
      <c r="AZ103" s="1000"/>
      <c r="BA103" s="643"/>
    </row>
    <row r="104" spans="1:53" s="198" customFormat="1" ht="15" customHeight="1">
      <c r="A104" s="637"/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/>
      <c r="AH104" s="637"/>
      <c r="AI104" s="637"/>
      <c r="AJ104" s="637"/>
      <c r="AK104" s="637"/>
      <c r="AL104" s="637"/>
      <c r="AM104" s="637"/>
      <c r="AN104" s="637"/>
      <c r="AO104" s="637"/>
      <c r="AP104" s="637"/>
      <c r="AQ104" s="637"/>
      <c r="AR104" s="637"/>
      <c r="AS104" s="637"/>
      <c r="AT104" s="637"/>
      <c r="AU104" s="637"/>
      <c r="AV104" s="637"/>
      <c r="AW104" s="637"/>
      <c r="AX104" s="637"/>
      <c r="AY104" s="637"/>
      <c r="AZ104" s="637"/>
    </row>
    <row r="105" spans="1:53" s="248" customFormat="1" ht="18" customHeight="1">
      <c r="A105" s="213"/>
      <c r="B105" s="222"/>
      <c r="C105" s="1001" t="s">
        <v>91</v>
      </c>
      <c r="D105" s="1001"/>
      <c r="E105" s="1001"/>
      <c r="F105" s="1001"/>
      <c r="G105" s="1001"/>
      <c r="H105" s="1001"/>
      <c r="I105" s="640"/>
      <c r="J105" s="1002" t="s">
        <v>1089</v>
      </c>
      <c r="K105" s="1002"/>
      <c r="L105" s="1002"/>
      <c r="M105" s="1002"/>
      <c r="N105" s="1002"/>
      <c r="O105" s="1002"/>
      <c r="P105" s="1002"/>
      <c r="Q105" s="1002"/>
      <c r="R105" s="1002"/>
      <c r="S105" s="1002"/>
      <c r="T105" s="569"/>
      <c r="U105" s="1002"/>
      <c r="V105" s="1002"/>
      <c r="W105" s="1002"/>
      <c r="X105" s="1002"/>
      <c r="Y105" s="1002"/>
      <c r="Z105" s="1002"/>
      <c r="AA105" s="224"/>
      <c r="AB105" s="1002" t="str">
        <f>р.2!I$134</f>
        <v>/Е.С. Орлова/</v>
      </c>
      <c r="AC105" s="1002"/>
      <c r="AD105" s="1002"/>
      <c r="AE105" s="1002"/>
      <c r="AF105" s="1002"/>
      <c r="AG105" s="1002"/>
      <c r="AH105" s="1002"/>
      <c r="AI105" s="1002"/>
      <c r="AJ105" s="1002"/>
      <c r="AK105" s="1002"/>
      <c r="AL105" s="1002"/>
      <c r="AM105" s="1002"/>
      <c r="AN105" s="1002"/>
      <c r="AO105" s="225"/>
      <c r="AP105" s="225"/>
      <c r="AQ105" s="1003" t="str">
        <f>р.2!O$134</f>
        <v>8 (8332) 70-80-93</v>
      </c>
      <c r="AR105" s="1003"/>
      <c r="AS105" s="1003"/>
      <c r="AT105" s="1003"/>
      <c r="AU105" s="1003"/>
      <c r="AV105" s="1003"/>
      <c r="AW105" s="1003"/>
      <c r="AX105" s="1003"/>
      <c r="AY105" s="1003"/>
      <c r="AZ105" s="1003"/>
    </row>
    <row r="106" spans="1:53" s="248" customFormat="1" ht="18" customHeight="1">
      <c r="A106" s="213"/>
      <c r="B106" s="222"/>
      <c r="C106" s="994"/>
      <c r="D106" s="994"/>
      <c r="E106" s="994"/>
      <c r="F106" s="994"/>
      <c r="G106" s="994"/>
      <c r="H106" s="994"/>
      <c r="I106" s="640"/>
      <c r="J106" s="995" t="s">
        <v>1144</v>
      </c>
      <c r="K106" s="995"/>
      <c r="L106" s="995"/>
      <c r="M106" s="995"/>
      <c r="N106" s="995"/>
      <c r="O106" s="995"/>
      <c r="P106" s="995"/>
      <c r="Q106" s="995"/>
      <c r="R106" s="995"/>
      <c r="S106" s="995"/>
      <c r="T106" s="569"/>
      <c r="U106" s="996" t="s">
        <v>42</v>
      </c>
      <c r="V106" s="996"/>
      <c r="W106" s="996"/>
      <c r="X106" s="996"/>
      <c r="Y106" s="996"/>
      <c r="Z106" s="996"/>
      <c r="AA106" s="224"/>
      <c r="AB106" s="995" t="s">
        <v>438</v>
      </c>
      <c r="AC106" s="995"/>
      <c r="AD106" s="995"/>
      <c r="AE106" s="995"/>
      <c r="AF106" s="995"/>
      <c r="AG106" s="995"/>
      <c r="AH106" s="995"/>
      <c r="AI106" s="995"/>
      <c r="AJ106" s="995"/>
      <c r="AK106" s="995"/>
      <c r="AL106" s="995"/>
      <c r="AM106" s="995"/>
      <c r="AN106" s="995"/>
      <c r="AO106" s="225"/>
      <c r="AP106" s="225"/>
      <c r="AQ106" s="995" t="s">
        <v>92</v>
      </c>
      <c r="AR106" s="995"/>
      <c r="AS106" s="995"/>
      <c r="AT106" s="995"/>
      <c r="AU106" s="995"/>
      <c r="AV106" s="995"/>
      <c r="AW106" s="995"/>
      <c r="AX106" s="995"/>
      <c r="AY106" s="995"/>
      <c r="AZ106" s="995"/>
    </row>
    <row r="107" spans="1:53" s="248" customFormat="1" ht="18" customHeight="1">
      <c r="A107" s="213"/>
      <c r="B107" s="222"/>
      <c r="C107" s="640"/>
      <c r="D107" s="640"/>
      <c r="E107" s="640"/>
      <c r="F107" s="640"/>
      <c r="G107" s="640"/>
      <c r="H107" s="640"/>
      <c r="I107" s="640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  <c r="U107" s="641"/>
      <c r="V107" s="641"/>
      <c r="W107" s="641"/>
      <c r="X107" s="641"/>
      <c r="Y107" s="641"/>
      <c r="Z107" s="640"/>
      <c r="AA107" s="640"/>
      <c r="AB107" s="641"/>
      <c r="AC107" s="641"/>
      <c r="AD107" s="641"/>
      <c r="AE107" s="641"/>
      <c r="AF107" s="641"/>
      <c r="AG107" s="641"/>
      <c r="AH107" s="641"/>
      <c r="AI107" s="641"/>
      <c r="AJ107" s="641"/>
      <c r="AK107" s="641"/>
      <c r="AL107" s="641"/>
      <c r="AM107" s="641"/>
      <c r="AN107" s="641"/>
      <c r="AO107" s="170"/>
      <c r="AP107" s="170"/>
      <c r="AQ107" s="641"/>
      <c r="AR107" s="641"/>
      <c r="AS107" s="641"/>
      <c r="AT107" s="641"/>
      <c r="AU107" s="641"/>
      <c r="AV107" s="641"/>
      <c r="AW107" s="641"/>
      <c r="AX107" s="641"/>
      <c r="AY107" s="641"/>
      <c r="AZ107" s="641"/>
    </row>
    <row r="108" spans="1:53" s="248" customFormat="1" ht="18" customHeight="1">
      <c r="A108" s="213"/>
      <c r="B108" s="170"/>
      <c r="C108" s="997">
        <f>р.2!C$137</f>
        <v>44925</v>
      </c>
      <c r="D108" s="997"/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640"/>
      <c r="T108" s="229"/>
      <c r="U108" s="229"/>
      <c r="V108" s="229"/>
      <c r="W108" s="229"/>
      <c r="X108" s="170"/>
      <c r="Y108" s="640"/>
      <c r="Z108" s="640"/>
      <c r="AA108" s="640"/>
      <c r="AB108" s="640"/>
      <c r="AC108" s="640"/>
      <c r="AD108" s="640"/>
      <c r="AE108" s="640"/>
      <c r="AF108" s="640"/>
      <c r="AG108" s="640"/>
      <c r="AH108" s="640"/>
      <c r="AI108" s="640"/>
      <c r="AJ108" s="640"/>
      <c r="AK108" s="640"/>
      <c r="AL108" s="640"/>
      <c r="AM108" s="640"/>
      <c r="AN108" s="640"/>
      <c r="AO108" s="640"/>
      <c r="AP108" s="640"/>
      <c r="AQ108" s="640"/>
      <c r="AR108" s="640"/>
      <c r="AS108" s="640"/>
      <c r="AT108" s="640"/>
      <c r="AU108" s="640"/>
      <c r="AV108" s="170"/>
      <c r="AW108" s="170"/>
      <c r="AX108" s="170"/>
      <c r="AY108" s="170"/>
      <c r="AZ108" s="227"/>
      <c r="BA108" s="182"/>
    </row>
    <row r="109" spans="1:53">
      <c r="A109" s="213"/>
      <c r="B109" s="170"/>
      <c r="C109" s="170"/>
      <c r="D109" s="1164"/>
      <c r="E109" s="1164"/>
      <c r="F109" s="170"/>
      <c r="G109" s="170"/>
      <c r="H109" s="1164"/>
      <c r="I109" s="1164"/>
      <c r="J109" s="1164"/>
      <c r="K109" s="1164"/>
      <c r="L109" s="1164"/>
      <c r="M109" s="1164"/>
      <c r="N109" s="170"/>
      <c r="O109" s="170"/>
      <c r="P109" s="170"/>
      <c r="Q109" s="1164"/>
      <c r="R109" s="1164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</row>
  </sheetData>
  <mergeCells count="300">
    <mergeCell ref="A6:K6"/>
    <mergeCell ref="B8:AS8"/>
    <mergeCell ref="B10:Y12"/>
    <mergeCell ref="Z10:AB12"/>
    <mergeCell ref="AC10:AZ10"/>
    <mergeCell ref="AC11:AJ12"/>
    <mergeCell ref="AK11:AR12"/>
    <mergeCell ref="AS11:AZ12"/>
    <mergeCell ref="A1:AZ1"/>
    <mergeCell ref="A3:K3"/>
    <mergeCell ref="L3:AZ3"/>
    <mergeCell ref="A4:K4"/>
    <mergeCell ref="L4:AZ4"/>
    <mergeCell ref="A5:K5"/>
    <mergeCell ref="L5:AZ5"/>
    <mergeCell ref="B13:Y13"/>
    <mergeCell ref="Z13:AB13"/>
    <mergeCell ref="AC13:AJ13"/>
    <mergeCell ref="AK13:AR13"/>
    <mergeCell ref="AS13:AZ13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22:AZ22"/>
    <mergeCell ref="B24:AZ24"/>
    <mergeCell ref="B26:Y28"/>
    <mergeCell ref="Z26:AB28"/>
    <mergeCell ref="AC26:AZ26"/>
    <mergeCell ref="AC27:AJ28"/>
    <mergeCell ref="AK27:AR28"/>
    <mergeCell ref="AS27:AZ28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34:Y34"/>
    <mergeCell ref="Z34:AB34"/>
    <mergeCell ref="AC34:AJ34"/>
    <mergeCell ref="AK34:AR34"/>
    <mergeCell ref="AS34:AZ34"/>
    <mergeCell ref="B40:Y41"/>
    <mergeCell ref="Z40:AB41"/>
    <mergeCell ref="AC40:AZ40"/>
    <mergeCell ref="AC41:AJ41"/>
    <mergeCell ref="AK41:AR41"/>
    <mergeCell ref="AS41:AZ41"/>
    <mergeCell ref="B35:Y35"/>
    <mergeCell ref="Z35:AB35"/>
    <mergeCell ref="AC35:AJ35"/>
    <mergeCell ref="AK35:AR35"/>
    <mergeCell ref="AS35:AZ35"/>
    <mergeCell ref="B36:Y36"/>
    <mergeCell ref="Z36:AB36"/>
    <mergeCell ref="AC36:AJ36"/>
    <mergeCell ref="AK36:AR36"/>
    <mergeCell ref="AS36:AZ36"/>
    <mergeCell ref="B42:Y42"/>
    <mergeCell ref="Z42:AB42"/>
    <mergeCell ref="AC42:AJ42"/>
    <mergeCell ref="AK42:AR42"/>
    <mergeCell ref="AS42:AZ42"/>
    <mergeCell ref="B43:Y43"/>
    <mergeCell ref="Z43:AB43"/>
    <mergeCell ref="AC43:AJ43"/>
    <mergeCell ref="AK43:AR43"/>
    <mergeCell ref="AS43:AZ43"/>
    <mergeCell ref="B49:Y50"/>
    <mergeCell ref="Z49:AB50"/>
    <mergeCell ref="AC49:AZ49"/>
    <mergeCell ref="AC50:AJ50"/>
    <mergeCell ref="AK50:AR50"/>
    <mergeCell ref="AS50:AZ50"/>
    <mergeCell ref="B44:Y44"/>
    <mergeCell ref="Z44:AB44"/>
    <mergeCell ref="AC44:AJ44"/>
    <mergeCell ref="AK44:AR44"/>
    <mergeCell ref="AS44:AZ44"/>
    <mergeCell ref="B45:Y45"/>
    <mergeCell ref="Z45:AB45"/>
    <mergeCell ref="AC45:AJ45"/>
    <mergeCell ref="AK45:AR45"/>
    <mergeCell ref="AS45:AZ45"/>
    <mergeCell ref="B51:Y51"/>
    <mergeCell ref="Z51:AB51"/>
    <mergeCell ref="AC51:AJ51"/>
    <mergeCell ref="AK51:AR51"/>
    <mergeCell ref="AS51:AZ51"/>
    <mergeCell ref="B52:Y52"/>
    <mergeCell ref="Z52:AB52"/>
    <mergeCell ref="AC52:AJ52"/>
    <mergeCell ref="AK52:AR52"/>
    <mergeCell ref="AS52:AZ52"/>
    <mergeCell ref="B60:Y61"/>
    <mergeCell ref="Z60:AB61"/>
    <mergeCell ref="AC60:AZ60"/>
    <mergeCell ref="AC61:AJ61"/>
    <mergeCell ref="AK61:AR61"/>
    <mergeCell ref="AS61:AZ61"/>
    <mergeCell ref="B53:Y53"/>
    <mergeCell ref="Z53:AB53"/>
    <mergeCell ref="AC53:AJ53"/>
    <mergeCell ref="AK53:AR53"/>
    <mergeCell ref="AS53:AZ53"/>
    <mergeCell ref="B54:Y54"/>
    <mergeCell ref="Z54:AB54"/>
    <mergeCell ref="AC54:AJ54"/>
    <mergeCell ref="AK54:AR54"/>
    <mergeCell ref="AS54:AZ54"/>
    <mergeCell ref="B62:Y62"/>
    <mergeCell ref="Z62:AB62"/>
    <mergeCell ref="AC62:AJ62"/>
    <mergeCell ref="AK62:AR62"/>
    <mergeCell ref="AS62:AZ62"/>
    <mergeCell ref="B63:Y63"/>
    <mergeCell ref="Z63:AB63"/>
    <mergeCell ref="AC63:AJ63"/>
    <mergeCell ref="AK63:AR63"/>
    <mergeCell ref="AS63:AZ63"/>
    <mergeCell ref="B64:Y65"/>
    <mergeCell ref="Z64:AB65"/>
    <mergeCell ref="AC64:AJ65"/>
    <mergeCell ref="AK64:AR65"/>
    <mergeCell ref="AS64:AZ65"/>
    <mergeCell ref="B66:Y66"/>
    <mergeCell ref="Z66:AB66"/>
    <mergeCell ref="AC66:AJ66"/>
    <mergeCell ref="AK66:AR66"/>
    <mergeCell ref="AS66:AZ66"/>
    <mergeCell ref="B72:Y73"/>
    <mergeCell ref="Z72:AB73"/>
    <mergeCell ref="AC72:AZ72"/>
    <mergeCell ref="AC73:AJ73"/>
    <mergeCell ref="AK73:AR73"/>
    <mergeCell ref="AS73:AZ73"/>
    <mergeCell ref="B67:Y67"/>
    <mergeCell ref="Z67:AB67"/>
    <mergeCell ref="AC67:AJ67"/>
    <mergeCell ref="AK67:AR67"/>
    <mergeCell ref="AS67:AZ67"/>
    <mergeCell ref="B68:Y68"/>
    <mergeCell ref="Z68:AB68"/>
    <mergeCell ref="AC68:AJ68"/>
    <mergeCell ref="AK68:AR68"/>
    <mergeCell ref="AS68:AZ68"/>
    <mergeCell ref="B74:Y74"/>
    <mergeCell ref="Z74:AB74"/>
    <mergeCell ref="AC74:AJ74"/>
    <mergeCell ref="AK74:AR74"/>
    <mergeCell ref="AS74:AZ74"/>
    <mergeCell ref="B75:Y75"/>
    <mergeCell ref="Z75:AB75"/>
    <mergeCell ref="AC75:AJ75"/>
    <mergeCell ref="AK75:AR75"/>
    <mergeCell ref="AS75:AZ75"/>
    <mergeCell ref="B76:Y76"/>
    <mergeCell ref="Z76:AB76"/>
    <mergeCell ref="AC76:AJ76"/>
    <mergeCell ref="AK76:AR76"/>
    <mergeCell ref="AS76:AZ76"/>
    <mergeCell ref="B77:Y77"/>
    <mergeCell ref="Z77:AB77"/>
    <mergeCell ref="AC77:AJ77"/>
    <mergeCell ref="AK77:AR77"/>
    <mergeCell ref="AS77:AZ77"/>
    <mergeCell ref="AS83:AZ83"/>
    <mergeCell ref="B84:Y84"/>
    <mergeCell ref="Z84:AB84"/>
    <mergeCell ref="AC84:AJ84"/>
    <mergeCell ref="AK84:AR84"/>
    <mergeCell ref="AS84:AZ84"/>
    <mergeCell ref="B78:Y78"/>
    <mergeCell ref="Z78:AB78"/>
    <mergeCell ref="AC78:AJ78"/>
    <mergeCell ref="AK78:AR78"/>
    <mergeCell ref="AS78:AZ78"/>
    <mergeCell ref="B82:Y83"/>
    <mergeCell ref="Z82:AB83"/>
    <mergeCell ref="AC82:AZ82"/>
    <mergeCell ref="AC83:AJ83"/>
    <mergeCell ref="AK83:AR83"/>
    <mergeCell ref="B85:Y85"/>
    <mergeCell ref="Z85:AB85"/>
    <mergeCell ref="AC85:AJ85"/>
    <mergeCell ref="AK85:AR85"/>
    <mergeCell ref="AS85:AZ85"/>
    <mergeCell ref="B86:Y86"/>
    <mergeCell ref="Z86:AB86"/>
    <mergeCell ref="AC86:AJ86"/>
    <mergeCell ref="AK86:AR86"/>
    <mergeCell ref="AS86:AZ86"/>
    <mergeCell ref="B93:Y94"/>
    <mergeCell ref="Z93:AB94"/>
    <mergeCell ref="AC93:AZ93"/>
    <mergeCell ref="AC94:AJ94"/>
    <mergeCell ref="AK94:AR94"/>
    <mergeCell ref="AS94:AZ94"/>
    <mergeCell ref="B87:Y87"/>
    <mergeCell ref="Z87:AB87"/>
    <mergeCell ref="AC87:AJ87"/>
    <mergeCell ref="AK87:AR87"/>
    <mergeCell ref="AS87:AZ87"/>
    <mergeCell ref="B88:Y88"/>
    <mergeCell ref="Z88:AB88"/>
    <mergeCell ref="AC88:AJ88"/>
    <mergeCell ref="AK88:AR88"/>
    <mergeCell ref="AS88:AZ88"/>
    <mergeCell ref="B95:Y95"/>
    <mergeCell ref="Z95:AB95"/>
    <mergeCell ref="AC95:AJ95"/>
    <mergeCell ref="AK95:AR95"/>
    <mergeCell ref="AS95:AZ95"/>
    <mergeCell ref="B96:Y96"/>
    <mergeCell ref="Z96:AB96"/>
    <mergeCell ref="AC96:AJ96"/>
    <mergeCell ref="AK96:AR96"/>
    <mergeCell ref="AS96:AZ96"/>
    <mergeCell ref="B97:Y98"/>
    <mergeCell ref="Z97:AB98"/>
    <mergeCell ref="AC97:AJ98"/>
    <mergeCell ref="AK97:AR98"/>
    <mergeCell ref="AS97:AZ98"/>
    <mergeCell ref="B99:Y99"/>
    <mergeCell ref="Z99:AB99"/>
    <mergeCell ref="AC99:AJ99"/>
    <mergeCell ref="AK99:AR99"/>
    <mergeCell ref="AS99:AZ99"/>
    <mergeCell ref="C102:H102"/>
    <mergeCell ref="AB102:AH102"/>
    <mergeCell ref="AK102:AZ102"/>
    <mergeCell ref="AB103:AH103"/>
    <mergeCell ref="AK103:AZ103"/>
    <mergeCell ref="M102:Y102"/>
    <mergeCell ref="M103:Y103"/>
    <mergeCell ref="J105:S105"/>
    <mergeCell ref="U105:Z105"/>
    <mergeCell ref="D109:E109"/>
    <mergeCell ref="H109:M109"/>
    <mergeCell ref="Q109:R109"/>
    <mergeCell ref="C105:H105"/>
    <mergeCell ref="AB105:AN105"/>
    <mergeCell ref="C108:R108"/>
    <mergeCell ref="AQ105:AZ105"/>
    <mergeCell ref="C106:H106"/>
    <mergeCell ref="AB106:AN106"/>
    <mergeCell ref="AQ106:AZ106"/>
    <mergeCell ref="J106:S106"/>
    <mergeCell ref="U106:Z106"/>
  </mergeCells>
  <pageMargins left="0.9055118110236221" right="0.39370078740157483" top="0.59055118110236227" bottom="0.78740157480314965" header="0.31496062992125984" footer="0"/>
  <pageSetup paperSize="8" scale="66" fitToHeight="0" orientation="landscape" r:id="rId1"/>
  <headerFooter differentFirst="1">
    <oddHeader>&amp;C&amp;P</oddHeader>
  </headerFooter>
  <rowBreaks count="2" manualBreakCount="2">
    <brk id="37" max="51" man="1"/>
    <brk id="79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34</vt:i4>
      </vt:variant>
    </vt:vector>
  </HeadingPairs>
  <TitlesOfParts>
    <vt:vector size="67" baseType="lpstr">
      <vt:lpstr>СПРАВОЧНО доп. и рег класс</vt:lpstr>
      <vt:lpstr>тит.лист</vt:lpstr>
      <vt:lpstr>р.1</vt:lpstr>
      <vt:lpstr>р.2</vt:lpstr>
      <vt:lpstr>120</vt:lpstr>
      <vt:lpstr>130</vt:lpstr>
      <vt:lpstr>140</vt:lpstr>
      <vt:lpstr>150</vt:lpstr>
      <vt:lpstr>180</vt:lpstr>
      <vt:lpstr>400</vt:lpstr>
      <vt:lpstr>406</vt:lpstr>
      <vt:lpstr>407</vt:lpstr>
      <vt:lpstr>510</vt:lpstr>
      <vt:lpstr>налоги из дохода</vt:lpstr>
      <vt:lpstr>610</vt:lpstr>
      <vt:lpstr>111_мз</vt:lpstr>
      <vt:lpstr>112_мз</vt:lpstr>
      <vt:lpstr>119_мз</vt:lpstr>
      <vt:lpstr>111_и</vt:lpstr>
      <vt:lpstr>112_и</vt:lpstr>
      <vt:lpstr>119_и</vt:lpstr>
      <vt:lpstr>111_вн</vt:lpstr>
      <vt:lpstr>112_вн</vt:lpstr>
      <vt:lpstr>119_вн</vt:lpstr>
      <vt:lpstr>243,244,247</vt:lpstr>
      <vt:lpstr>321_и</vt:lpstr>
      <vt:lpstr>831</vt:lpstr>
      <vt:lpstr>851_мз</vt:lpstr>
      <vt:lpstr>851_вн</vt:lpstr>
      <vt:lpstr>852_мз</vt:lpstr>
      <vt:lpstr>852_вн</vt:lpstr>
      <vt:lpstr>853_вн</vt:lpstr>
      <vt:lpstr>сп</vt:lpstr>
      <vt:lpstr>р.1!Заголовки_для_печати</vt:lpstr>
      <vt:lpstr>р.2!Заголовки_для_печати</vt:lpstr>
      <vt:lpstr>'СПРАВОЧНО доп. и рег класс'!Заголовки_для_печати</vt:lpstr>
      <vt:lpstr>'111_вн'!Область_печати</vt:lpstr>
      <vt:lpstr>'111_и'!Область_печати</vt:lpstr>
      <vt:lpstr>'111_мз'!Область_печати</vt:lpstr>
      <vt:lpstr>'112_вн'!Область_печати</vt:lpstr>
      <vt:lpstr>'112_и'!Область_печати</vt:lpstr>
      <vt:lpstr>'112_мз'!Область_печати</vt:lpstr>
      <vt:lpstr>'119_вн'!Область_печати</vt:lpstr>
      <vt:lpstr>'119_и'!Область_печати</vt:lpstr>
      <vt:lpstr>'119_мз'!Область_печати</vt:lpstr>
      <vt:lpstr>'120'!Область_печати</vt:lpstr>
      <vt:lpstr>'130'!Область_печати</vt:lpstr>
      <vt:lpstr>'140'!Область_печати</vt:lpstr>
      <vt:lpstr>'150'!Область_печати</vt:lpstr>
      <vt:lpstr>'180'!Область_печати</vt:lpstr>
      <vt:lpstr>'243,244,247'!Область_печати</vt:lpstr>
      <vt:lpstr>'321_и'!Область_печати</vt:lpstr>
      <vt:lpstr>'400'!Область_печати</vt:lpstr>
      <vt:lpstr>'406'!Область_печати</vt:lpstr>
      <vt:lpstr>'407'!Область_печати</vt:lpstr>
      <vt:lpstr>'510'!Область_печати</vt:lpstr>
      <vt:lpstr>'610'!Область_печати</vt:lpstr>
      <vt:lpstr>'831'!Область_печати</vt:lpstr>
      <vt:lpstr>'851_вн'!Область_печати</vt:lpstr>
      <vt:lpstr>'851_мз'!Область_печати</vt:lpstr>
      <vt:lpstr>'852_вн'!Область_печати</vt:lpstr>
      <vt:lpstr>'852_мз'!Область_печати</vt:lpstr>
      <vt:lpstr>'853_вн'!Область_печати</vt:lpstr>
      <vt:lpstr>'налоги из дохода'!Область_печати</vt:lpstr>
      <vt:lpstr>р.1!Область_печати</vt:lpstr>
      <vt:lpstr>р.2!Область_печати</vt:lpstr>
      <vt:lpstr>тит.лист!Область_печати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2023-02-17T09:08:18Z</dcterms:modified>
</cp:coreProperties>
</file>